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50" windowWidth="15120" windowHeight="15600" tabRatio="650" activeTab="2"/>
  </bookViews>
  <sheets>
    <sheet name="確認資料提出ﾁｪｯｸﾘｽﾄ" sheetId="3" r:id="rId1"/>
    <sheet name="自己評価様式" sheetId="1" r:id="rId2"/>
    <sheet name="自己評価様式 (作成例)" sheetId="5" r:id="rId3"/>
    <sheet name="別記様式１" sheetId="4" r:id="rId4"/>
    <sheet name="別記様式２" sheetId="6" r:id="rId5"/>
    <sheet name="別記様式２ (作成例)" sheetId="10" r:id="rId6"/>
    <sheet name="別記様式4-1" sheetId="7" r:id="rId7"/>
    <sheet name="別記様式4-2" sheetId="8" r:id="rId8"/>
    <sheet name="別記様式5" sheetId="9" r:id="rId9"/>
    <sheet name="リスト" sheetId="2" r:id="rId10"/>
  </sheets>
  <definedNames>
    <definedName name="_xlnm._FilterDatabase" localSheetId="1" hidden="1">自己評価様式!$B$2:$S$70</definedName>
    <definedName name="_xlnm.Print_Area" localSheetId="1">自己評価様式!$A$2:$S$77</definedName>
    <definedName name="_xlnm.Print_Titles" localSheetId="1">自己評価様式!$2:$9</definedName>
    <definedName name="_xlnm.Print_Titles" localSheetId="0">確認資料提出ﾁｪｯｸﾘｽﾄ!$1:$2</definedName>
    <definedName name="_xlnm.Print_Area" localSheetId="3">別記様式１!$A$1:$F$60</definedName>
    <definedName name="_xlnm.Print_Area" localSheetId="2">'自己評価様式 (作成例)'!$A$2:$S$76</definedName>
    <definedName name="_xlnm.Print_Titles" localSheetId="2">'自己評価様式 (作成例)'!$2:$9</definedName>
    <definedName name="_xlnm.Print_Area" localSheetId="4">別記様式２!$A$1:$I$51</definedName>
    <definedName name="_xlnm.Print_Area" localSheetId="6">'別記様式4-1'!$A$1:$B$14</definedName>
    <definedName name="_xlnm.Print_Area" localSheetId="8">別記様式5!$A$1:$B$13</definedName>
    <definedName name="_xlnm.Print_Area" localSheetId="5">'別記様式２ (作成例)'!$A$1:$I$51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 ref="K61" authorId="0">
      <text>
        <r>
          <rPr>
            <b/>
            <sz val="11"/>
            <color indexed="10"/>
            <rFont val="游ゴシック"/>
          </rPr>
          <t>通知が無い場合は、「通知無し」や「－」を入力</t>
        </r>
      </text>
    </comment>
    <comment ref="K36" authorId="0">
      <text>
        <r>
          <rPr>
            <sz val="11"/>
            <color indexed="10"/>
            <rFont val="游ゴシック"/>
          </rPr>
          <t>該当が無い場合は、「無し」を選択</t>
        </r>
        <r>
          <rPr>
            <sz val="9"/>
            <color indexed="81"/>
            <rFont val="MS P ゴシック"/>
          </rPr>
          <t xml:space="preserve">
</t>
        </r>
      </text>
    </comment>
    <comment ref="K37" authorId="0">
      <text>
        <r>
          <rPr>
            <sz val="11"/>
            <color indexed="10"/>
            <rFont val="游ゴシック"/>
          </rPr>
          <t>該当が無い場合は、「無し」を選択</t>
        </r>
        <r>
          <rPr>
            <sz val="9"/>
            <color indexed="81"/>
            <rFont val="MS P ゴシック"/>
          </rPr>
          <t xml:space="preserve">
</t>
        </r>
      </text>
    </comment>
  </commentList>
</comments>
</file>

<file path=xl/comments2.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List>
</comments>
</file>

<file path=xl/comments3.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comments4.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sharedStrings.xml><?xml version="1.0" encoding="utf-8"?>
<sst xmlns="http://schemas.openxmlformats.org/spreadsheetml/2006/main" xmlns:r="http://schemas.openxmlformats.org/officeDocument/2006/relationships" count="556" uniqueCount="556">
  <si>
    <t>８．
モデル工事等への取組</t>
    <rPh sb="6" eb="8">
      <t>コウジ</t>
    </rPh>
    <rPh sb="8" eb="9">
      <t>トウ</t>
    </rPh>
    <rPh sb="11" eb="13">
      <t>トリクミ</t>
    </rPh>
    <phoneticPr fontId="3"/>
  </si>
  <si>
    <t>一般事業主行動計画の策定・届出</t>
    <rPh sb="0" eb="2">
      <t>イッパン</t>
    </rPh>
    <rPh sb="2" eb="5">
      <t>ジギョウヌシ</t>
    </rPh>
    <rPh sb="5" eb="7">
      <t>コウドウ</t>
    </rPh>
    <rPh sb="7" eb="9">
      <t>ケイカク</t>
    </rPh>
    <rPh sb="10" eb="12">
      <t>サクテイ</t>
    </rPh>
    <rPh sb="13" eb="15">
      <t>トドケデ</t>
    </rPh>
    <phoneticPr fontId="24"/>
  </si>
  <si>
    <t>雇用種別【選択】</t>
    <rPh sb="0" eb="2">
      <t>コヨウ</t>
    </rPh>
    <rPh sb="2" eb="4">
      <t>シュベツ</t>
    </rPh>
    <phoneticPr fontId="24"/>
  </si>
  <si>
    <t>有無</t>
    <rPh sb="0" eb="2">
      <t>ウム</t>
    </rPh>
    <phoneticPr fontId="24"/>
  </si>
  <si>
    <t>工事番号・工事名：</t>
  </si>
  <si>
    <t>●●プラント</t>
  </si>
  <si>
    <t>会社名：</t>
  </si>
  <si>
    <t>公募対象：標準「JV」かつ全国又は東北＝「b：構成員の１者以上が県内」</t>
    <rPh sb="23" eb="26">
      <t>コウセイイン</t>
    </rPh>
    <rPh sb="28" eb="29">
      <t>シャ</t>
    </rPh>
    <rPh sb="29" eb="31">
      <t>イジョウ</t>
    </rPh>
    <rPh sb="32" eb="34">
      <t>ケンナイ</t>
    </rPh>
    <phoneticPr fontId="24"/>
  </si>
  <si>
    <t>6：OK</t>
  </si>
  <si>
    <t>建築一式</t>
    <rPh sb="0" eb="2">
      <t>ケンチク</t>
    </rPh>
    <rPh sb="2" eb="4">
      <t>イッシキ</t>
    </rPh>
    <phoneticPr fontId="3"/>
  </si>
  <si>
    <t>点</t>
    <rPh sb="0" eb="1">
      <t>テン</t>
    </rPh>
    <phoneticPr fontId="3"/>
  </si>
  <si>
    <t>証明者</t>
    <rPh sb="0" eb="2">
      <t>ショウメイ</t>
    </rPh>
    <rPh sb="2" eb="3">
      <t>シャ</t>
    </rPh>
    <phoneticPr fontId="24"/>
  </si>
  <si>
    <t>　①対象となる年分の「給与所得の源泉徴収票等の法定調書合計表」控えの写し</t>
  </si>
  <si>
    <t>a：85点以上</t>
    <rPh sb="4" eb="5">
      <t>テン</t>
    </rPh>
    <rPh sb="5" eb="7">
      <t>イジョウ</t>
    </rPh>
    <phoneticPr fontId="24"/>
  </si>
  <si>
    <t>a：維持管理業務の契約実績がある（工事箇所と同一管内の実績の場合）</t>
  </si>
  <si>
    <t>１１月</t>
  </si>
  <si>
    <t>-</t>
  </si>
  <si>
    <t>b：職業体験等実施の実績無し</t>
    <rPh sb="2" eb="4">
      <t>ショクギョウ</t>
    </rPh>
    <rPh sb="4" eb="6">
      <t>タイケン</t>
    </rPh>
    <rPh sb="6" eb="7">
      <t>トウ</t>
    </rPh>
    <rPh sb="7" eb="9">
      <t>ジッシ</t>
    </rPh>
    <rPh sb="10" eb="12">
      <t>ジッセキ</t>
    </rPh>
    <rPh sb="12" eb="13">
      <t>ナ</t>
    </rPh>
    <phoneticPr fontId="24"/>
  </si>
  <si>
    <t>1：記入あり</t>
    <rPh sb="2" eb="4">
      <t>キニュウ</t>
    </rPh>
    <phoneticPr fontId="24"/>
  </si>
  <si>
    <t>採用</t>
    <rPh sb="0" eb="2">
      <t>サイヨウ</t>
    </rPh>
    <phoneticPr fontId="3"/>
  </si>
  <si>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24"/>
  </si>
  <si>
    <t>若者雇用促進法に基づく「ユースエール」認定</t>
    <rPh sb="19" eb="21">
      <t>ニンテイ</t>
    </rPh>
    <phoneticPr fontId="24"/>
  </si>
  <si>
    <r>
      <t>公募対象：標準「JV」かつ全県又はブロック＝「</t>
    </r>
    <r>
      <rPr>
        <sz val="11"/>
        <color auto="1"/>
        <rFont val="ＭＳ Ｐ明朝"/>
      </rPr>
      <t>b：構成員の１者以上が管内」</t>
    </r>
    <rPh sb="25" eb="28">
      <t>コウセイイン</t>
    </rPh>
    <rPh sb="30" eb="31">
      <t>シャ</t>
    </rPh>
    <rPh sb="31" eb="33">
      <t>イジョウ</t>
    </rPh>
    <rPh sb="34" eb="36">
      <t>カンナイ</t>
    </rPh>
    <phoneticPr fontId="24"/>
  </si>
  <si>
    <t>一般土木</t>
    <rPh sb="0" eb="2">
      <t>イッパン</t>
    </rPh>
    <rPh sb="2" eb="3">
      <t>ド</t>
    </rPh>
    <rPh sb="3" eb="4">
      <t>モク</t>
    </rPh>
    <phoneticPr fontId="24"/>
  </si>
  <si>
    <t>（商号又は名称を記載）</t>
    <rPh sb="1" eb="3">
      <t>ショウゴウ</t>
    </rPh>
    <rPh sb="3" eb="4">
      <t>マタ</t>
    </rPh>
    <rPh sb="5" eb="7">
      <t>メイショウ</t>
    </rPh>
    <phoneticPr fontId="3"/>
  </si>
  <si>
    <t>最終得点</t>
    <rPh sb="0" eb="2">
      <t>サイシュウ</t>
    </rPh>
    <rPh sb="2" eb="4">
      <t>トクテン</t>
    </rPh>
    <phoneticPr fontId="24"/>
  </si>
  <si>
    <t xml:space="preserve">c：いずれにも配置無し </t>
    <rPh sb="7" eb="9">
      <t>ハイチ</t>
    </rPh>
    <rPh sb="9" eb="10">
      <t>ナ</t>
    </rPh>
    <phoneticPr fontId="24"/>
  </si>
  <si>
    <t>　①国、都道府県、市区町村が発行した有効期限内である実施証明書の写しを添付</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4"/>
  </si>
  <si>
    <t>評価項目</t>
    <rPh sb="0" eb="2">
      <t>ヒョウカ</t>
    </rPh>
    <rPh sb="2" eb="4">
      <t>コウモク</t>
    </rPh>
    <phoneticPr fontId="3"/>
  </si>
  <si>
    <t>同格付工種【選択】</t>
    <rPh sb="0" eb="1">
      <t>ドウ</t>
    </rPh>
    <rPh sb="1" eb="3">
      <t>カクヅケ</t>
    </rPh>
    <rPh sb="3" eb="5">
      <t>コウシュ</t>
    </rPh>
    <rPh sb="6" eb="8">
      <t>センタク</t>
    </rPh>
    <phoneticPr fontId="24"/>
  </si>
  <si>
    <t>a：職業体験等実施の実績有り</t>
    <rPh sb="2" eb="4">
      <t>ショクギョウ</t>
    </rPh>
    <rPh sb="4" eb="6">
      <t>タイケン</t>
    </rPh>
    <rPh sb="6" eb="7">
      <t>トウ</t>
    </rPh>
    <rPh sb="7" eb="9">
      <t>ジッシ</t>
    </rPh>
    <rPh sb="10" eb="12">
      <t>ジッセキ</t>
    </rPh>
    <rPh sb="12" eb="13">
      <t>ア</t>
    </rPh>
    <phoneticPr fontId="24"/>
  </si>
  <si>
    <t>電気通信</t>
    <rPh sb="0" eb="2">
      <t>デンキ</t>
    </rPh>
    <rPh sb="2" eb="4">
      <t>ツウシン</t>
    </rPh>
    <phoneticPr fontId="3"/>
  </si>
  <si>
    <t>　②内容が具体的に確認できる資料（職業体験のプログラム、作業内容が分かる資料、写真等）　</t>
  </si>
  <si>
    <t>c：「プラント」を所有していない</t>
  </si>
  <si>
    <t>a：「活用の申告」有り</t>
    <rPh sb="9" eb="10">
      <t>ア</t>
    </rPh>
    <phoneticPr fontId="3"/>
  </si>
  <si>
    <t>【新卒者の雇用実績】</t>
    <rPh sb="1" eb="4">
      <t>しんそつしゃ</t>
    </rPh>
    <rPh sb="5" eb="7">
      <t>こよう</t>
    </rPh>
    <rPh sb="7" eb="9">
      <t>じっせき</t>
    </rPh>
    <phoneticPr fontId="3" type="Hiragana"/>
  </si>
  <si>
    <t>c：認定等の実績無し</t>
    <rPh sb="2" eb="4">
      <t>ニンテイ</t>
    </rPh>
    <rPh sb="4" eb="5">
      <t>トウ</t>
    </rPh>
    <rPh sb="6" eb="8">
      <t>ジッセキ</t>
    </rPh>
    <rPh sb="8" eb="9">
      <t>ナ</t>
    </rPh>
    <phoneticPr fontId="24"/>
  </si>
  <si>
    <r>
      <t>自己評価欄</t>
    </r>
    <r>
      <rPr>
        <b/>
        <u/>
        <sz val="14"/>
        <color rgb="FFFF0000"/>
        <rFont val="ＭＳ Ｐ明朝"/>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3"/>
  </si>
  <si>
    <r>
      <t>　</t>
    </r>
    <r>
      <rPr>
        <sz val="14"/>
        <color theme="1"/>
        <rFont val="游ゴシック"/>
      </rPr>
      <t>②「事業者登録完了メール」の写し</t>
    </r>
  </si>
  <si>
    <t>次世代育成支援対策推進法に基づく「くるみん」認定（プラチナくるみん認定含む）</t>
    <rPh sb="22" eb="24">
      <t>ニンテイ</t>
    </rPh>
    <phoneticPr fontId="24"/>
  </si>
  <si>
    <t>（所見）</t>
    <rPh sb="1" eb="3">
      <t>ショケン</t>
    </rPh>
    <phoneticPr fontId="3"/>
  </si>
  <si>
    <t>c：83点以上84点未満</t>
    <rPh sb="4" eb="5">
      <t>テン</t>
    </rPh>
    <rPh sb="5" eb="7">
      <t>イジョウ</t>
    </rPh>
    <rPh sb="9" eb="10">
      <t>テン</t>
    </rPh>
    <rPh sb="10" eb="12">
      <t>ミマン</t>
    </rPh>
    <phoneticPr fontId="24"/>
  </si>
  <si>
    <t>備考</t>
    <rPh sb="0" eb="2">
      <t>ビコウ</t>
    </rPh>
    <phoneticPr fontId="24"/>
  </si>
  <si>
    <t>3：OK</t>
  </si>
  <si>
    <t>【準県内企業の場合】</t>
    <rPh sb="1" eb="2">
      <t>ジュン</t>
    </rPh>
    <rPh sb="2" eb="4">
      <t>ケンナイ</t>
    </rPh>
    <rPh sb="4" eb="6">
      <t>キギョウ</t>
    </rPh>
    <rPh sb="7" eb="9">
      <t>バアイ</t>
    </rPh>
    <phoneticPr fontId="24"/>
  </si>
  <si>
    <t>［記入にあたっての留意事項］</t>
    <rPh sb="1" eb="3">
      <t>キニュウ</t>
    </rPh>
    <rPh sb="9" eb="11">
      <t>リュウイ</t>
    </rPh>
    <rPh sb="11" eb="13">
      <t>ジコウ</t>
    </rPh>
    <phoneticPr fontId="3"/>
  </si>
  <si>
    <t>a：いずれか２つ以上の認定等実績有り</t>
    <rPh sb="8" eb="10">
      <t>イジョウ</t>
    </rPh>
    <rPh sb="11" eb="13">
      <t>ニンテイ</t>
    </rPh>
    <rPh sb="13" eb="14">
      <t>ナド</t>
    </rPh>
    <rPh sb="14" eb="16">
      <t>ジッセキ</t>
    </rPh>
    <rPh sb="16" eb="17">
      <t>ア</t>
    </rPh>
    <phoneticPr fontId="24"/>
  </si>
  <si>
    <r>
      <t>　</t>
    </r>
    <r>
      <rPr>
        <sz val="14"/>
        <color theme="1"/>
        <rFont val="游ゴシック"/>
      </rPr>
      <t>②コリンズの写し
　※登録されていない工事を記載する場合は、当該工事に従事していたことを証明する資料を添付</t>
    </r>
  </si>
  <si>
    <r>
      <t xml:space="preserve">１７．
若手又は女性技術者の育成
</t>
    </r>
    <r>
      <rPr>
        <u/>
        <sz val="16"/>
        <color auto="1"/>
        <rFont val="ＭＳ Ｐ明朝"/>
      </rPr>
      <t>女性技術者の配置の有無</t>
    </r>
  </si>
  <si>
    <t>5：OK</t>
  </si>
  <si>
    <t>e：81点以上82点未満</t>
    <rPh sb="4" eb="5">
      <t>テン</t>
    </rPh>
    <rPh sb="5" eb="7">
      <t>イジョウ</t>
    </rPh>
    <rPh sb="9" eb="10">
      <t>テン</t>
    </rPh>
    <rPh sb="10" eb="12">
      <t>ミマン</t>
    </rPh>
    <phoneticPr fontId="24"/>
  </si>
  <si>
    <t>舗装</t>
    <rPh sb="0" eb="2">
      <t>ホソウ</t>
    </rPh>
    <phoneticPr fontId="24"/>
  </si>
  <si>
    <t>１月</t>
  </si>
  <si>
    <t>指名停止</t>
    <rPh sb="0" eb="2">
      <t>シメイ</t>
    </rPh>
    <rPh sb="2" eb="4">
      <t>テイシ</t>
    </rPh>
    <phoneticPr fontId="3"/>
  </si>
  <si>
    <t>現場代理人</t>
    <rPh sb="0" eb="2">
      <t>ゲンバ</t>
    </rPh>
    <rPh sb="2" eb="5">
      <t>ダイリニン</t>
    </rPh>
    <phoneticPr fontId="24"/>
  </si>
  <si>
    <t>令和３年度</t>
    <rPh sb="0" eb="2">
      <t>レイワ</t>
    </rPh>
    <rPh sb="3" eb="5">
      <t>ネンド</t>
    </rPh>
    <phoneticPr fontId="3"/>
  </si>
  <si>
    <t>2：OK</t>
  </si>
  <si>
    <t>契約業務番号・業務名【入力】</t>
    <rPh sb="0" eb="2">
      <t>ケイヤク</t>
    </rPh>
    <rPh sb="2" eb="4">
      <t>ギョウム</t>
    </rPh>
    <rPh sb="4" eb="6">
      <t>バンゴウ</t>
    </rPh>
    <rPh sb="7" eb="10">
      <t>ギョウムメイ</t>
    </rPh>
    <phoneticPr fontId="24"/>
  </si>
  <si>
    <t>b：【大企業】給与等受給者一人当たりの平均受給額の増加率１．５０％以上</t>
  </si>
  <si>
    <t>名</t>
    <rPh sb="0" eb="1">
      <t>メイ</t>
    </rPh>
    <phoneticPr fontId="24"/>
  </si>
  <si>
    <t>g：80点未満（評定点を有しない場合も含む）</t>
    <rPh sb="4" eb="5">
      <t>テン</t>
    </rPh>
    <rPh sb="5" eb="7">
      <t>ミマン</t>
    </rPh>
    <rPh sb="8" eb="10">
      <t>ヒョウテイ</t>
    </rPh>
    <rPh sb="10" eb="11">
      <t>テン</t>
    </rPh>
    <rPh sb="12" eb="13">
      <t>ユウ</t>
    </rPh>
    <rPh sb="16" eb="18">
      <t>バアイ</t>
    </rPh>
    <rPh sb="19" eb="20">
      <t>フク</t>
    </rPh>
    <phoneticPr fontId="24"/>
  </si>
  <si>
    <t>【選択】</t>
    <rPh sb="1" eb="3">
      <t>センタク</t>
    </rPh>
    <phoneticPr fontId="3"/>
  </si>
  <si>
    <r>
      <t>無し</t>
    </r>
    <r>
      <rPr>
        <sz val="14"/>
        <color theme="1"/>
        <rFont val="游ゴシック"/>
      </rPr>
      <t xml:space="preserve">
　　※評価対象期間内に企業が合併している場合は、合併契約書の写し及び官報（合併の公告）の写しを添付</t>
    </r>
  </si>
  <si>
    <t>（別記様式１）</t>
  </si>
  <si>
    <t>技術者の評価</t>
    <rPh sb="0" eb="3">
      <t>ギジュツシャ</t>
    </rPh>
    <rPh sb="4" eb="6">
      <t>ヒョウカ</t>
    </rPh>
    <phoneticPr fontId="3"/>
  </si>
  <si>
    <t>秋田県子ども・子育て支援知事表彰</t>
    <rPh sb="0" eb="3">
      <t>アキタケン</t>
    </rPh>
    <rPh sb="3" eb="4">
      <t>コ</t>
    </rPh>
    <rPh sb="7" eb="9">
      <t>コソダ</t>
    </rPh>
    <rPh sb="10" eb="12">
      <t>シエン</t>
    </rPh>
    <rPh sb="12" eb="14">
      <t>チジ</t>
    </rPh>
    <rPh sb="14" eb="16">
      <t>ヒョウショウ</t>
    </rPh>
    <phoneticPr fontId="24"/>
  </si>
  <si>
    <r>
      <t>　</t>
    </r>
    <r>
      <rPr>
        <sz val="14"/>
        <color theme="1"/>
        <rFont val="游ゴシック"/>
      </rPr>
      <t>①当該工事の「本工事費内訳書」、「工事費明細書（設計図書の金抜き設計書）」等に、申告する登録基幹技能者等を配置する作業内容が確認出来るよう示し、添付</t>
    </r>
    <rPh sb="2" eb="4">
      <t>トウガイ</t>
    </rPh>
    <rPh sb="4" eb="6">
      <t>コウジ</t>
    </rPh>
    <rPh sb="8" eb="11">
      <t>ホンコウジ</t>
    </rPh>
    <rPh sb="11" eb="12">
      <t>ヒ</t>
    </rPh>
    <rPh sb="12" eb="15">
      <t>ウチワケショ</t>
    </rPh>
    <rPh sb="18" eb="21">
      <t>コウジヒ</t>
    </rPh>
    <rPh sb="21" eb="24">
      <t>メイサイショ</t>
    </rPh>
    <rPh sb="25" eb="27">
      <t>セッケイ</t>
    </rPh>
    <rPh sb="27" eb="29">
      <t>トショ</t>
    </rPh>
    <rPh sb="30" eb="31">
      <t>キン</t>
    </rPh>
    <rPh sb="31" eb="32">
      <t>ヌ</t>
    </rPh>
    <rPh sb="33" eb="36">
      <t>セッケイショ</t>
    </rPh>
    <rPh sb="38" eb="39">
      <t>トウ</t>
    </rPh>
    <rPh sb="41" eb="43">
      <t>シンコク</t>
    </rPh>
    <rPh sb="45" eb="47">
      <t>トウロク</t>
    </rPh>
    <rPh sb="47" eb="49">
      <t>キカン</t>
    </rPh>
    <rPh sb="49" eb="52">
      <t>ギノウシャ</t>
    </rPh>
    <rPh sb="52" eb="53">
      <t>トウ</t>
    </rPh>
    <rPh sb="54" eb="56">
      <t>ハイチ</t>
    </rPh>
    <rPh sb="58" eb="60">
      <t>サギョウ</t>
    </rPh>
    <rPh sb="60" eb="62">
      <t>ナイヨウ</t>
    </rPh>
    <rPh sb="63" eb="65">
      <t>カクニン</t>
    </rPh>
    <rPh sb="65" eb="67">
      <t>デキ</t>
    </rPh>
    <rPh sb="70" eb="71">
      <t>シメ</t>
    </rPh>
    <rPh sb="73" eb="75">
      <t>テンプ</t>
    </rPh>
    <phoneticPr fontId="24"/>
  </si>
  <si>
    <t>企業の週休２日制度導入がある場合に評価。</t>
  </si>
  <si>
    <t>採用項目</t>
    <rPh sb="0" eb="2">
      <t>サイヨウ</t>
    </rPh>
    <rPh sb="2" eb="4">
      <t>コウモク</t>
    </rPh>
    <phoneticPr fontId="24"/>
  </si>
  <si>
    <t>雇用開始年月日【入力】</t>
    <rPh sb="0" eb="2">
      <t>コヨウ</t>
    </rPh>
    <rPh sb="2" eb="4">
      <t>カイシ</t>
    </rPh>
    <rPh sb="4" eb="7">
      <t>ネンガッピ</t>
    </rPh>
    <phoneticPr fontId="3"/>
  </si>
  <si>
    <t>増加率（％）</t>
  </si>
  <si>
    <t>有</t>
    <rPh sb="0" eb="1">
      <t>ア</t>
    </rPh>
    <phoneticPr fontId="24"/>
  </si>
  <si>
    <r>
      <t>　</t>
    </r>
    <r>
      <rPr>
        <sz val="14"/>
        <color theme="1"/>
        <rFont val="游ゴシック"/>
      </rPr>
      <t>①工事成績評定点通知書の写し</t>
    </r>
    <rPh sb="2" eb="4">
      <t>コウジ</t>
    </rPh>
    <rPh sb="4" eb="6">
      <t>セイセキ</t>
    </rPh>
    <rPh sb="6" eb="8">
      <t>ヒョウテイ</t>
    </rPh>
    <rPh sb="8" eb="9">
      <t>テン</t>
    </rPh>
    <rPh sb="9" eb="12">
      <t>ツウチショ</t>
    </rPh>
    <rPh sb="13" eb="14">
      <t>ウツ</t>
    </rPh>
    <phoneticPr fontId="24"/>
  </si>
  <si>
    <t>添付書類
１　○○○○
２　○○○○
３　○○○○</t>
    <rPh sb="0" eb="2">
      <t>テンプ</t>
    </rPh>
    <rPh sb="2" eb="4">
      <t>ショルイ</t>
    </rPh>
    <phoneticPr fontId="24"/>
  </si>
  <si>
    <t>舗装機械（①ロードローラ、②タイヤローラ、③アスファルトフィニッシャー）の所有がある場合に評価。</t>
    <rPh sb="0" eb="2">
      <t>ホソウ</t>
    </rPh>
    <rPh sb="2" eb="4">
      <t>キカイ</t>
    </rPh>
    <rPh sb="37" eb="39">
      <t>ショユウ</t>
    </rPh>
    <phoneticPr fontId="3"/>
  </si>
  <si>
    <t>a：新卒者又は離職者を２名以上の雇用実績有り</t>
    <rPh sb="2" eb="5">
      <t>シンソツシャ</t>
    </rPh>
    <rPh sb="5" eb="6">
      <t>マタ</t>
    </rPh>
    <rPh sb="7" eb="10">
      <t>リショクシャ</t>
    </rPh>
    <rPh sb="12" eb="13">
      <t>メイ</t>
    </rPh>
    <rPh sb="13" eb="15">
      <t>イジョウ</t>
    </rPh>
    <rPh sb="16" eb="18">
      <t>コヨウ</t>
    </rPh>
    <rPh sb="18" eb="20">
      <t>ジッセキ</t>
    </rPh>
    <rPh sb="20" eb="21">
      <t>ア</t>
    </rPh>
    <phoneticPr fontId="24"/>
  </si>
  <si>
    <r>
      <t>公募対象：標準「単独」かつ全県又はブロック＝「</t>
    </r>
    <r>
      <rPr>
        <sz val="11"/>
        <color auto="1"/>
        <rFont val="ＭＳ Ｐ明朝"/>
      </rPr>
      <t>a：同一管内に有り」</t>
    </r>
    <rPh sb="25" eb="27">
      <t>ドウイツ</t>
    </rPh>
    <rPh sb="27" eb="29">
      <t>カンナイ</t>
    </rPh>
    <rPh sb="30" eb="31">
      <t>ア</t>
    </rPh>
    <phoneticPr fontId="24"/>
  </si>
  <si>
    <r>
      <t>２２．当該工事における登録基幹技能者等の配置</t>
    </r>
    <r>
      <rPr>
        <u/>
        <sz val="14"/>
        <color auto="1"/>
        <rFont val="ＭＳ Ｐ明朝"/>
      </rPr>
      <t>【手引き　P60～P63】</t>
    </r>
    <rPh sb="3" eb="5">
      <t>トウガイ</t>
    </rPh>
    <rPh sb="5" eb="7">
      <t>コウジ</t>
    </rPh>
    <rPh sb="11" eb="13">
      <t>トウロク</t>
    </rPh>
    <rPh sb="13" eb="15">
      <t>キカン</t>
    </rPh>
    <rPh sb="15" eb="17">
      <t>ギノウ</t>
    </rPh>
    <rPh sb="17" eb="18">
      <t>シャ</t>
    </rPh>
    <rPh sb="18" eb="19">
      <t>トウ</t>
    </rPh>
    <rPh sb="20" eb="22">
      <t>ハイチ</t>
    </rPh>
    <rPh sb="23" eb="25">
      <t>テビ</t>
    </rPh>
    <phoneticPr fontId="3"/>
  </si>
  <si>
    <t>c：３５歳未満の現場代理人への配置</t>
    <rPh sb="4" eb="7">
      <t>サイミマン</t>
    </rPh>
    <rPh sb="8" eb="10">
      <t>ゲンバ</t>
    </rPh>
    <rPh sb="10" eb="13">
      <t>ダイリニン</t>
    </rPh>
    <rPh sb="15" eb="17">
      <t>ハイチ</t>
    </rPh>
    <phoneticPr fontId="24"/>
  </si>
  <si>
    <t>a：舗装機械を各１台以上所有している</t>
    <rPh sb="2" eb="4">
      <t>ホソウ</t>
    </rPh>
    <rPh sb="4" eb="6">
      <t>キカイ</t>
    </rPh>
    <rPh sb="7" eb="8">
      <t>カク</t>
    </rPh>
    <rPh sb="9" eb="10">
      <t>ダイ</t>
    </rPh>
    <rPh sb="10" eb="12">
      <t>イジョウ</t>
    </rPh>
    <rPh sb="12" eb="14">
      <t>ショユウ</t>
    </rPh>
    <phoneticPr fontId="3"/>
  </si>
  <si>
    <t>e：いずれにも配置無し</t>
    <rPh sb="7" eb="9">
      <t>ハイチ</t>
    </rPh>
    <rPh sb="9" eb="10">
      <t>ナ</t>
    </rPh>
    <phoneticPr fontId="24"/>
  </si>
  <si>
    <t>公募対象：建築「単独」＝「b：同一ブロック内に無し」</t>
    <rPh sb="23" eb="24">
      <t>ナ</t>
    </rPh>
    <phoneticPr fontId="24"/>
  </si>
  <si>
    <t>d：82点以上83点未満</t>
    <rPh sb="4" eb="5">
      <t>テン</t>
    </rPh>
    <rPh sb="5" eb="7">
      <t>イジョウ</t>
    </rPh>
    <rPh sb="9" eb="10">
      <t>テン</t>
    </rPh>
    <rPh sb="10" eb="12">
      <t>ミマン</t>
    </rPh>
    <phoneticPr fontId="24"/>
  </si>
  <si>
    <t>給与等受給者一人当たりの平均受給額の増加率（％）</t>
  </si>
  <si>
    <t>b：84点以上85点未満</t>
    <rPh sb="4" eb="5">
      <t>テン</t>
    </rPh>
    <rPh sb="5" eb="7">
      <t>イジョウ</t>
    </rPh>
    <rPh sb="9" eb="10">
      <t>テン</t>
    </rPh>
    <rPh sb="10" eb="12">
      <t>ミマン</t>
    </rPh>
    <phoneticPr fontId="24"/>
  </si>
  <si>
    <r>
      <t>　</t>
    </r>
    <r>
      <rPr>
        <b/>
        <sz val="10"/>
        <color auto="1"/>
        <rFont val="ＭＳ Ｐゴシック"/>
      </rPr>
      <t>■対象テーマ</t>
    </r>
  </si>
  <si>
    <t>a：監理又は主任技術者の資格を有する女性技術者が在籍している</t>
  </si>
  <si>
    <t>f：80点以上81点未満</t>
    <rPh sb="4" eb="5">
      <t>テン</t>
    </rPh>
    <rPh sb="5" eb="7">
      <t>イジョウ</t>
    </rPh>
    <rPh sb="9" eb="10">
      <t>テン</t>
    </rPh>
    <rPh sb="10" eb="12">
      <t>ミマン</t>
    </rPh>
    <phoneticPr fontId="24"/>
  </si>
  <si>
    <t>h：65点未満（マイナス評価）</t>
    <rPh sb="4" eb="5">
      <t>テン</t>
    </rPh>
    <rPh sb="5" eb="7">
      <t>ミマン</t>
    </rPh>
    <rPh sb="12" eb="14">
      <t>ヒョウカ</t>
    </rPh>
    <phoneticPr fontId="24"/>
  </si>
  <si>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4"/>
  </si>
  <si>
    <t>格付工種</t>
    <rPh sb="0" eb="2">
      <t>カクヅケ</t>
    </rPh>
    <rPh sb="2" eb="4">
      <t>コウシュ</t>
    </rPh>
    <phoneticPr fontId="24"/>
  </si>
  <si>
    <t>受賞格付工種【選択】</t>
    <rPh sb="0" eb="2">
      <t>ジュショウ</t>
    </rPh>
    <rPh sb="2" eb="6">
      <t>カクヅケコウシュ</t>
    </rPh>
    <rPh sb="7" eb="9">
      <t>センタク</t>
    </rPh>
    <phoneticPr fontId="24"/>
  </si>
  <si>
    <t>②当該工事におけるCCUS活用の有無</t>
  </si>
  <si>
    <t>b：新卒者又は離職者を１名雇用実績有り</t>
    <rPh sb="2" eb="5">
      <t>シンソツシャ</t>
    </rPh>
    <rPh sb="5" eb="6">
      <t>マタ</t>
    </rPh>
    <rPh sb="7" eb="10">
      <t>リショクシャ</t>
    </rPh>
    <rPh sb="12" eb="13">
      <t>メイ</t>
    </rPh>
    <rPh sb="13" eb="15">
      <t>コヨウ</t>
    </rPh>
    <rPh sb="15" eb="17">
      <t>ジッセキ</t>
    </rPh>
    <rPh sb="17" eb="18">
      <t>ア</t>
    </rPh>
    <phoneticPr fontId="24"/>
  </si>
  <si>
    <t>c：新卒者又は離職者の雇用実績無し</t>
    <rPh sb="2" eb="5">
      <t>シンソツシャ</t>
    </rPh>
    <rPh sb="5" eb="6">
      <t>マタ</t>
    </rPh>
    <rPh sb="7" eb="10">
      <t>リショクシャ</t>
    </rPh>
    <rPh sb="11" eb="13">
      <t>コヨウ</t>
    </rPh>
    <rPh sb="13" eb="15">
      <t>ジッセキ</t>
    </rPh>
    <rPh sb="15" eb="16">
      <t>ナ</t>
    </rPh>
    <phoneticPr fontId="24"/>
  </si>
  <si>
    <t>配置予定技術者の主要工種に関する保有資格がある場合に評価。</t>
    <rPh sb="0" eb="2">
      <t>ハイチ</t>
    </rPh>
    <rPh sb="2" eb="4">
      <t>ヨテイ</t>
    </rPh>
    <rPh sb="4" eb="7">
      <t>ギジュツシャ</t>
    </rPh>
    <rPh sb="8" eb="10">
      <t>シュヨウ</t>
    </rPh>
    <rPh sb="10" eb="12">
      <t>コウシュ</t>
    </rPh>
    <rPh sb="13" eb="14">
      <t>カン</t>
    </rPh>
    <rPh sb="16" eb="18">
      <t>ホユウ</t>
    </rPh>
    <rPh sb="18" eb="20">
      <t>シカク</t>
    </rPh>
    <rPh sb="23" eb="25">
      <t>バアイ</t>
    </rPh>
    <rPh sb="26" eb="28">
      <t>ヒョウカ</t>
    </rPh>
    <phoneticPr fontId="24"/>
  </si>
  <si>
    <t>（別記様式４－２）</t>
    <rPh sb="1" eb="3">
      <t>ベッキ</t>
    </rPh>
    <rPh sb="3" eb="5">
      <t>ヨウシキ</t>
    </rPh>
    <phoneticPr fontId="24"/>
  </si>
  <si>
    <t>b：いずれか１つの認定等実績有り</t>
    <rPh sb="9" eb="11">
      <t>ニンテイ</t>
    </rPh>
    <rPh sb="11" eb="12">
      <t>ナド</t>
    </rPh>
    <rPh sb="12" eb="14">
      <t>ジッセキ</t>
    </rPh>
    <rPh sb="14" eb="15">
      <t>ア</t>
    </rPh>
    <phoneticPr fontId="24"/>
  </si>
  <si>
    <t>【該当評価ケース】</t>
    <rPh sb="1" eb="5">
      <t>ガイトウヒョウカ</t>
    </rPh>
    <phoneticPr fontId="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</si>
  <si>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4"/>
  </si>
  <si>
    <t>□</t>
  </si>
  <si>
    <r>
      <t>期間内の</t>
    </r>
    <r>
      <rPr>
        <b/>
        <sz val="11"/>
        <color theme="1"/>
        <rFont val="明朝"/>
      </rPr>
      <t>休職者</t>
    </r>
    <r>
      <rPr>
        <sz val="11"/>
        <color theme="1"/>
        <rFont val="明朝"/>
      </rPr>
      <t>に支給した給与総額</t>
    </r>
    <rPh sb="4" eb="7">
      <t>キュウショクシャ</t>
    </rPh>
    <phoneticPr fontId="3"/>
  </si>
  <si>
    <t>７月</t>
  </si>
  <si>
    <t>a：フルＩＣＴ活用工事の実施証明書を有している</t>
    <rPh sb="7" eb="9">
      <t>カツヨウ</t>
    </rPh>
    <rPh sb="9" eb="11">
      <t>コウジ</t>
    </rPh>
    <rPh sb="12" eb="14">
      <t>ジッシ</t>
    </rPh>
    <rPh sb="14" eb="17">
      <t>ショウメイショ</t>
    </rPh>
    <rPh sb="18" eb="19">
      <t>ユウ</t>
    </rPh>
    <phoneticPr fontId="24"/>
  </si>
  <si>
    <r>
      <t>外注や派遣社員等の</t>
    </r>
    <r>
      <rPr>
        <b/>
        <sz val="11"/>
        <color theme="1"/>
        <rFont val="明朝"/>
      </rPr>
      <t>一時的な雇い入れによる労務費</t>
    </r>
    <r>
      <rPr>
        <sz val="11"/>
        <color theme="1"/>
        <rFont val="明朝"/>
      </rPr>
      <t>の総額</t>
    </r>
  </si>
  <si>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4"/>
  </si>
  <si>
    <t>二級舗装施工管理技術者を有する</t>
  </si>
  <si>
    <t>b：準完全週休２日を達成した週休２日制工事の実施証明書を有している</t>
  </si>
  <si>
    <t>公募対象：標準「単独」かつ全県又はブロック＝「b：同一管内に無し」</t>
    <rPh sb="30" eb="31">
      <t>ナ</t>
    </rPh>
    <phoneticPr fontId="24"/>
  </si>
  <si>
    <t>c：上記以外</t>
    <rPh sb="2" eb="4">
      <t>ジョウキ</t>
    </rPh>
    <rPh sb="4" eb="6">
      <t>イガイ</t>
    </rPh>
    <phoneticPr fontId="24"/>
  </si>
  <si>
    <t>（注）計画は本様式１枚（Ａ４）にまとめること。（文字のポイントは１０ポイント以上）
対象課題を「工程管理」とする場合は、工程表（様式４－２）（Ａ４）を使用のこと</t>
  </si>
  <si>
    <t>a：完全週休２日制工事の実施証明書を有している</t>
  </si>
  <si>
    <r>
      <t>契約工期</t>
    </r>
    <r>
      <rPr>
        <sz val="14"/>
        <color rgb="FFFF0000"/>
        <rFont val="ＭＳ Ｐ明朝"/>
      </rPr>
      <t>（対象:過去5年間）</t>
    </r>
    <r>
      <rPr>
        <sz val="14"/>
        <color auto="1"/>
        <rFont val="ＭＳ Ｐ明朝"/>
      </rPr>
      <t>【入力】
（入力例：Ｒ○.4.1～Ｒ○.3.31）</t>
    </r>
    <rPh sb="0" eb="2">
      <t>ケイヤク</t>
    </rPh>
    <rPh sb="2" eb="4">
      <t>コウキ</t>
    </rPh>
    <rPh sb="20" eb="23">
      <t>ニュウリョクレイ</t>
    </rPh>
    <phoneticPr fontId="3"/>
  </si>
  <si>
    <t>b：技師補等の資格を有する女性技術者が在籍している</t>
  </si>
  <si>
    <t>のり面施工管理技術者を有する</t>
  </si>
  <si>
    <r>
      <t>配置予定技術者の氏名【入力】</t>
    </r>
    <r>
      <rPr>
        <b/>
        <u/>
        <sz val="14"/>
        <color auto="1"/>
        <rFont val="ＭＳ Ｐ明朝"/>
      </rPr>
      <t>（複数申請の場合は評価の低い者１名のみ）</t>
    </r>
    <r>
      <rPr>
        <sz val="14"/>
        <color auto="1"/>
        <rFont val="ＭＳ Ｐ明朝"/>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4"/>
  </si>
  <si>
    <r>
      <t>　</t>
    </r>
    <r>
      <rPr>
        <sz val="14"/>
        <color theme="1"/>
        <rFont val="游ゴシック"/>
      </rPr>
      <t>①「事業者登録完了のお知らせ（はがき）」の写し</t>
    </r>
  </si>
  <si>
    <t>プラント～現場までの距離（ｋｍ）【入力】</t>
  </si>
  <si>
    <t>b：４週８休を導入している</t>
  </si>
  <si>
    <t>c：【中小企業】上記以外</t>
    <rPh sb="8" eb="10">
      <t>ジョウキ</t>
    </rPh>
    <rPh sb="10" eb="12">
      <t>イガイ</t>
    </rPh>
    <phoneticPr fontId="24"/>
  </si>
  <si>
    <r>
      <t xml:space="preserve">８．
モデル工事等への取組
</t>
    </r>
    <r>
      <rPr>
        <u/>
        <sz val="16"/>
        <color auto="1"/>
        <rFont val="ＭＳ Ｐ明朝"/>
      </rPr>
      <t>週休２日制工事の
実施証明書の有無</t>
    </r>
  </si>
  <si>
    <t>a：措置無し</t>
  </si>
  <si>
    <r>
      <t>措置の種類</t>
    </r>
    <r>
      <rPr>
        <sz val="14"/>
        <color rgb="FFFF0000"/>
        <rFont val="ＭＳ Ｐ明朝"/>
      </rPr>
      <t>(過去1年間)</t>
    </r>
    <r>
      <rPr>
        <sz val="14"/>
        <color auto="1"/>
        <rFont val="ＭＳ Ｐ明朝"/>
      </rPr>
      <t>【選択】</t>
    </r>
  </si>
  <si>
    <t>b：警告通知あり（マイナス評価）</t>
  </si>
  <si>
    <t>a：監理又は主任技術者への配置</t>
  </si>
  <si>
    <t>b：現場代理人への配置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</si>
  <si>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</si>
  <si>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b：類似工事の施工実績がある</t>
  </si>
  <si>
    <t>a：３５歳未満の監理又は主任技術者への配置</t>
  </si>
  <si>
    <t>指名差し控え</t>
    <rPh sb="0" eb="2">
      <t>シメイ</t>
    </rPh>
    <rPh sb="2" eb="3">
      <t>サ</t>
    </rPh>
    <rPh sb="4" eb="5">
      <t>ヒカ</t>
    </rPh>
    <phoneticPr fontId="3"/>
  </si>
  <si>
    <t>技術評価点</t>
    <rPh sb="0" eb="2">
      <t>ギジュツ</t>
    </rPh>
    <rPh sb="2" eb="5">
      <t>ヒョウカテン</t>
    </rPh>
    <phoneticPr fontId="24"/>
  </si>
  <si>
    <t>無</t>
    <rPh sb="0" eb="1">
      <t>ナ</t>
    </rPh>
    <phoneticPr fontId="3"/>
  </si>
  <si>
    <t>共同出資所有</t>
    <rPh sb="0" eb="2">
      <t>キョウドウ</t>
    </rPh>
    <rPh sb="2" eb="4">
      <t>シュッシ</t>
    </rPh>
    <rPh sb="4" eb="6">
      <t>ショユウ</t>
    </rPh>
    <phoneticPr fontId="3"/>
  </si>
  <si>
    <t>c：継続教育（CPD）の証明無し又は各団体推奨単位の1/2未満</t>
  </si>
  <si>
    <t>「技術提案書」</t>
    <rPh sb="1" eb="3">
      <t>ギジュツ</t>
    </rPh>
    <rPh sb="3" eb="6">
      <t>テイアンショ</t>
    </rPh>
    <phoneticPr fontId="24"/>
  </si>
  <si>
    <t>２．
企業の同格付工種における工事成績評定点</t>
  </si>
  <si>
    <r>
      <t>企業平均評定点</t>
    </r>
    <r>
      <rPr>
        <sz val="14"/>
        <color rgb="FFFF0000"/>
        <rFont val="ＭＳ Ｐ明朝"/>
      </rPr>
      <t>（対象:過去1年間）</t>
    </r>
    <r>
      <rPr>
        <sz val="14"/>
        <color auto="1"/>
        <rFont val="ＭＳ Ｐ明朝"/>
      </rPr>
      <t>【入力】
「過去1年間」の県発注工事の成績評定点の平均点</t>
    </r>
    <rPh sb="0" eb="2">
      <t>キギョウ</t>
    </rPh>
    <rPh sb="2" eb="4">
      <t>ヘイキン</t>
    </rPh>
    <rPh sb="4" eb="6">
      <t>ヒョウテイ</t>
    </rPh>
    <rPh sb="6" eb="7">
      <t>テン</t>
    </rPh>
    <rPh sb="18" eb="20">
      <t>ニュウリョク</t>
    </rPh>
    <rPh sb="23" eb="25">
      <t>カコ</t>
    </rPh>
    <rPh sb="26" eb="27">
      <t>ネン</t>
    </rPh>
    <rPh sb="27" eb="28">
      <t>カン</t>
    </rPh>
    <rPh sb="30" eb="31">
      <t>ケン</t>
    </rPh>
    <rPh sb="31" eb="33">
      <t>ハッチュウ</t>
    </rPh>
    <rPh sb="33" eb="35">
      <t>コウジ</t>
    </rPh>
    <rPh sb="36" eb="38">
      <t>セイセキ</t>
    </rPh>
    <rPh sb="38" eb="40">
      <t>ヒョウテイ</t>
    </rPh>
    <rPh sb="40" eb="41">
      <t>テン</t>
    </rPh>
    <rPh sb="42" eb="45">
      <t>ヘイキンテン</t>
    </rPh>
    <phoneticPr fontId="24"/>
  </si>
  <si>
    <t>プラント名【入力】</t>
    <rPh sb="4" eb="5">
      <t>メイ</t>
    </rPh>
    <phoneticPr fontId="3"/>
  </si>
  <si>
    <t>４．
企業の建設キャリアアップシステム
（CCUS）への取組</t>
    <rPh sb="3" eb="5">
      <t>キギョウ</t>
    </rPh>
    <rPh sb="6" eb="8">
      <t>ケンセツ</t>
    </rPh>
    <rPh sb="28" eb="30">
      <t>トリクミ</t>
    </rPh>
    <phoneticPr fontId="24"/>
  </si>
  <si>
    <t>３．（Ⅰ）
企業の優良工事表彰</t>
  </si>
  <si>
    <t>【ワークライフバランス企業認定等の取得】</t>
    <rPh sb="17" eb="19">
      <t>しゅとく</t>
    </rPh>
    <phoneticPr fontId="3" type="Hiragana"/>
  </si>
  <si>
    <t>いずれか
□</t>
  </si>
  <si>
    <t>型式</t>
    <rPh sb="0" eb="2">
      <t>カタシキ</t>
    </rPh>
    <phoneticPr fontId="3"/>
  </si>
  <si>
    <t>a：継続教育（CPD）の証明有り（各団体推奨単位以上の取得実績）</t>
  </si>
  <si>
    <t>法面</t>
    <rPh sb="0" eb="2">
      <t>ノリメン</t>
    </rPh>
    <phoneticPr fontId="3"/>
  </si>
  <si>
    <t>b：継続教育（CPD）の証明有り（各団体推奨単位の1/2以上の取得実績）</t>
  </si>
  <si>
    <t>公募対象：標準「JV」かつ全国又は東北＝「a：構成員のすべてが県内」</t>
    <rPh sb="23" eb="26">
      <t>コウセイイン</t>
    </rPh>
    <rPh sb="31" eb="33">
      <t>ケンナイ</t>
    </rPh>
    <phoneticPr fontId="24"/>
  </si>
  <si>
    <r>
      <t>女性技術者活躍工事の実施証明書がある場合に評価。</t>
    </r>
    <r>
      <rPr>
        <sz val="14"/>
        <color rgb="FFFF0000"/>
        <rFont val="ＭＳ Ｐ明朝"/>
      </rPr>
      <t>(発行日から2年以内)</t>
    </r>
    <rPh sb="0" eb="2">
      <t>ジョセイ</t>
    </rPh>
    <rPh sb="2" eb="5">
      <t>ギジュツシャ</t>
    </rPh>
    <rPh sb="5" eb="7">
      <t>カツヤク</t>
    </rPh>
    <rPh sb="7" eb="9">
      <t>コウジ</t>
    </rPh>
    <rPh sb="10" eb="12">
      <t>ジッシ</t>
    </rPh>
    <phoneticPr fontId="24"/>
  </si>
  <si>
    <t>無し</t>
    <rPh sb="0" eb="1">
      <t>ナ</t>
    </rPh>
    <phoneticPr fontId="3"/>
  </si>
  <si>
    <t>秋田県男女共同参画社会づくり表彰</t>
    <rPh sb="0" eb="3">
      <t>アキタケン</t>
    </rPh>
    <rPh sb="3" eb="5">
      <t>ダンジョ</t>
    </rPh>
    <rPh sb="5" eb="7">
      <t>キョウドウ</t>
    </rPh>
    <rPh sb="7" eb="9">
      <t>サンカク</t>
    </rPh>
    <rPh sb="9" eb="11">
      <t>シャカイ</t>
    </rPh>
    <rPh sb="14" eb="16">
      <t>ヒョウショウ</t>
    </rPh>
    <phoneticPr fontId="24"/>
  </si>
  <si>
    <t>秋田県女性の活躍推進企業表彰</t>
    <rPh sb="0" eb="3">
      <t>アキタケン</t>
    </rPh>
    <rPh sb="3" eb="5">
      <t>ジョセイ</t>
    </rPh>
    <rPh sb="6" eb="8">
      <t>カツヤク</t>
    </rPh>
    <rPh sb="8" eb="10">
      <t>スイシン</t>
    </rPh>
    <rPh sb="10" eb="12">
      <t>キギョウ</t>
    </rPh>
    <rPh sb="12" eb="14">
      <t>ヒョウショウ</t>
    </rPh>
    <phoneticPr fontId="24"/>
  </si>
  <si>
    <t>協力を得たことを証明します。</t>
  </si>
  <si>
    <t>ベビーウェーブ・アクション会長表彰</t>
  </si>
  <si>
    <t>活動内容：</t>
    <rPh sb="0" eb="2">
      <t>カツドウ</t>
    </rPh>
    <rPh sb="2" eb="4">
      <t>ナイヨウ</t>
    </rPh>
    <phoneticPr fontId="24"/>
  </si>
  <si>
    <t>女性活躍推進法に基づく「えるぼし」認定（プラチナえるぼし認定含む）</t>
    <rPh sb="17" eb="19">
      <t>ニンテイ</t>
    </rPh>
    <rPh sb="28" eb="30">
      <t>ニンテイ</t>
    </rPh>
    <rPh sb="30" eb="31">
      <t>フク</t>
    </rPh>
    <phoneticPr fontId="24"/>
  </si>
  <si>
    <t>簡易型（企業チャレンジ型）</t>
    <rPh sb="0" eb="3">
      <t>カンイガタ</t>
    </rPh>
    <rPh sb="4" eb="6">
      <t>キギョウ</t>
    </rPh>
    <rPh sb="11" eb="12">
      <t>ガタ</t>
    </rPh>
    <phoneticPr fontId="3"/>
  </si>
  <si>
    <t>支払年
【入力】</t>
    <rPh sb="0" eb="2">
      <t>シハライ</t>
    </rPh>
    <rPh sb="2" eb="3">
      <t>トシ</t>
    </rPh>
    <rPh sb="5" eb="7">
      <t>ニュウリョク</t>
    </rPh>
    <phoneticPr fontId="3"/>
  </si>
  <si>
    <t>支払金額（円）【入力】</t>
  </si>
  <si>
    <t>通知年月日【入力】</t>
  </si>
  <si>
    <t>人員（人）
【入力】</t>
  </si>
  <si>
    <t>7：OK</t>
  </si>
  <si>
    <t>a：【大企業】給与等受給者一人当たりの平均受給額の増加率３．００％以上</t>
  </si>
  <si>
    <t>c：【大企業】上記以外</t>
    <rPh sb="7" eb="9">
      <t>ジョウキ</t>
    </rPh>
    <rPh sb="9" eb="11">
      <t>イガイ</t>
    </rPh>
    <phoneticPr fontId="24"/>
  </si>
  <si>
    <r>
      <t xml:space="preserve">災害協定に基づく応急対策業務の活動実績
</t>
    </r>
    <r>
      <rPr>
        <sz val="14"/>
        <color rgb="FFFF0000"/>
        <rFont val="ＭＳ Ｐ明朝"/>
      </rPr>
      <t>(対象:過去5年間）</t>
    </r>
  </si>
  <si>
    <t>▲▲　▲▲</t>
  </si>
  <si>
    <t>a：【中小企業】給与等受給者一人当たりの平均受給額の増加率１．５０％以上</t>
    <rPh sb="3" eb="5">
      <t>チュウショウ</t>
    </rPh>
    <phoneticPr fontId="3"/>
  </si>
  <si>
    <t>b：【中小企業】給与等受給者一人当たりの平均受給額の増加率０．７５％以上</t>
  </si>
  <si>
    <t>【共通】</t>
    <rPh sb="1" eb="3">
      <t>きょうつう</t>
    </rPh>
    <phoneticPr fontId="3" type="Hiragana"/>
  </si>
  <si>
    <t>一人当支払額（円）</t>
  </si>
  <si>
    <t>配置予定技術者の氏名【入力】</t>
    <rPh sb="11" eb="13">
      <t>ニュウリョク</t>
    </rPh>
    <phoneticPr fontId="24"/>
  </si>
  <si>
    <t>コリンズ
ＩＤ【入力】</t>
    <rPh sb="8" eb="10">
      <t>ニュウリョク</t>
    </rPh>
    <phoneticPr fontId="3"/>
  </si>
  <si>
    <t>015483</t>
  </si>
  <si>
    <t>平鹿管内</t>
    <rPh sb="0" eb="2">
      <t>ヒラカ</t>
    </rPh>
    <rPh sb="2" eb="4">
      <t>カンナイ</t>
    </rPh>
    <phoneticPr fontId="3"/>
  </si>
  <si>
    <t>　　※共同企業体で契約した実績については、共同企業体協定書の写し</t>
  </si>
  <si>
    <t>技術資料提出期限日時点の年齢【入力】</t>
    <rPh sb="15" eb="17">
      <t>ニュウリョク</t>
    </rPh>
    <phoneticPr fontId="3"/>
  </si>
  <si>
    <t>a：表彰の実績有り</t>
    <rPh sb="7" eb="8">
      <t>ア</t>
    </rPh>
    <phoneticPr fontId="3"/>
  </si>
  <si>
    <t>主任技術者</t>
    <rPh sb="0" eb="2">
      <t>シュニン</t>
    </rPh>
    <rPh sb="2" eb="5">
      <t>ギジュツシャ</t>
    </rPh>
    <phoneticPr fontId="24"/>
  </si>
  <si>
    <r>
      <t>　</t>
    </r>
    <r>
      <rPr>
        <sz val="14"/>
        <color theme="1"/>
        <rFont val="游ゴシック"/>
      </rPr>
      <t>②「契約書」の写し</t>
    </r>
  </si>
  <si>
    <t>監理技術者</t>
    <rPh sb="0" eb="2">
      <t>カンリ</t>
    </rPh>
    <rPh sb="2" eb="5">
      <t>ギジュツシャ</t>
    </rPh>
    <phoneticPr fontId="24"/>
  </si>
  <si>
    <t>さく井</t>
    <rPh sb="2" eb="3">
      <t>イ</t>
    </rPh>
    <phoneticPr fontId="3"/>
  </si>
  <si>
    <t>公募対象：標準「JV」かつ全県又はブロック＝「b：構成員の１者以上が管内」</t>
    <rPh sb="25" eb="28">
      <t>コウセイイン</t>
    </rPh>
    <rPh sb="30" eb="31">
      <t>シャ</t>
    </rPh>
    <rPh sb="31" eb="33">
      <t>イジョウ</t>
    </rPh>
    <rPh sb="34" eb="36">
      <t>カンナイ</t>
    </rPh>
    <phoneticPr fontId="24"/>
  </si>
  <si>
    <t>○</t>
  </si>
  <si>
    <t>企業の評価</t>
    <rPh sb="0" eb="2">
      <t>キギョウ</t>
    </rPh>
    <rPh sb="3" eb="5">
      <t>ヒョウカ</t>
    </rPh>
    <phoneticPr fontId="3"/>
  </si>
  <si>
    <r>
      <t>公募対象：建築「JV」＝「</t>
    </r>
    <r>
      <rPr>
        <sz val="11"/>
        <color auto="1"/>
        <rFont val="ＭＳ Ｐ明朝"/>
      </rPr>
      <t>c：構成員のすべてがブロック外」</t>
    </r>
    <rPh sb="15" eb="18">
      <t>コウセイイン</t>
    </rPh>
    <rPh sb="27" eb="28">
      <t>ガイ</t>
    </rPh>
    <phoneticPr fontId="24"/>
  </si>
  <si>
    <t>１０．
企業の賃金水準向上に向けた取組</t>
  </si>
  <si>
    <t>（単位：円）</t>
    <rPh sb="1" eb="3">
      <t>タンイ</t>
    </rPh>
    <rPh sb="4" eb="5">
      <t>エン</t>
    </rPh>
    <phoneticPr fontId="3"/>
  </si>
  <si>
    <r>
      <t>公募対象：建築「単独」＝「</t>
    </r>
    <r>
      <rPr>
        <sz val="11"/>
        <color auto="1"/>
        <rFont val="ＭＳ Ｐ明朝"/>
      </rPr>
      <t>b：同一ブロック内に無し」</t>
    </r>
    <rPh sb="23" eb="24">
      <t>ナ</t>
    </rPh>
    <phoneticPr fontId="24"/>
  </si>
  <si>
    <t>１．
企業の同種工事の施工実績</t>
    <rPh sb="3" eb="5">
      <t>きぎょう</t>
    </rPh>
    <rPh sb="6" eb="8">
      <t>どうしゅ</t>
    </rPh>
    <rPh sb="8" eb="10">
      <t>こうじ</t>
    </rPh>
    <rPh sb="11" eb="13">
      <t>せこう</t>
    </rPh>
    <rPh sb="13" eb="15">
      <t>じっせき</t>
    </rPh>
    <phoneticPr fontId="3" type="Hiragana"/>
  </si>
  <si>
    <r>
      <t>ワークライフバランス企業認定等</t>
    </r>
    <r>
      <rPr>
        <sz val="14"/>
        <color auto="1"/>
        <rFont val="ＭＳ Ｐ明朝"/>
      </rPr>
      <t>【選択】</t>
    </r>
    <rPh sb="16" eb="18">
      <t>センタク</t>
    </rPh>
    <phoneticPr fontId="24"/>
  </si>
  <si>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4"/>
  </si>
  <si>
    <t>b：「事業者登録」無し</t>
    <rPh sb="9" eb="10">
      <t>ナ</t>
    </rPh>
    <phoneticPr fontId="3"/>
  </si>
  <si>
    <t>4：OK</t>
  </si>
  <si>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</si>
  <si>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4"/>
  </si>
  <si>
    <t>１３．
舗装機械の所有状況</t>
  </si>
  <si>
    <t>－</t>
  </si>
  <si>
    <t>　　※共同企業体で施工したコリンズに登録されていない工事については、共同企業体協定書の写しを添付</t>
  </si>
  <si>
    <t>企業名：</t>
    <rPh sb="0" eb="2">
      <t>キギョウ</t>
    </rPh>
    <rPh sb="2" eb="3">
      <t>メイ</t>
    </rPh>
    <phoneticPr fontId="24"/>
  </si>
  <si>
    <t>　⑤建設業許可申請書（受付印のあるもの）の写し及び同申請書別紙２営業所一覧表の写し</t>
  </si>
  <si>
    <t>公募対象：標準「JV」かつ全国又は東北＝「c：構成員のすべてが県外」</t>
    <rPh sb="23" eb="26">
      <t>コウセイイン</t>
    </rPh>
    <rPh sb="31" eb="33">
      <t>ケンガイ</t>
    </rPh>
    <phoneticPr fontId="24"/>
  </si>
  <si>
    <t>　　内容が分かる資料や写真など）を添付すること。</t>
    <rPh sb="2" eb="4">
      <t>ナイヨウ</t>
    </rPh>
    <phoneticPr fontId="24"/>
  </si>
  <si>
    <t>登録基幹技能者等氏名【入力】</t>
    <rPh sb="0" eb="2">
      <t>トウロク</t>
    </rPh>
    <rPh sb="2" eb="4">
      <t>キカン</t>
    </rPh>
    <rPh sb="4" eb="7">
      <t>ギノウシャ</t>
    </rPh>
    <rPh sb="7" eb="8">
      <t>トウ</t>
    </rPh>
    <rPh sb="8" eb="10">
      <t>シメイ</t>
    </rPh>
    <phoneticPr fontId="3"/>
  </si>
  <si>
    <r>
      <t>公募対象：法面４千万未満「単独」＝「</t>
    </r>
    <r>
      <rPr>
        <sz val="11"/>
        <color auto="1"/>
        <rFont val="ＭＳ Ｐ明朝"/>
      </rPr>
      <t>b：同一ブロック内に有り」</t>
    </r>
    <rPh sb="26" eb="27">
      <t>ナイ</t>
    </rPh>
    <rPh sb="28" eb="29">
      <t>ア</t>
    </rPh>
    <phoneticPr fontId="24"/>
  </si>
  <si>
    <t>b：類似工事の施工実績がある</t>
    <rPh sb="2" eb="4">
      <t>ルイジ</t>
    </rPh>
    <phoneticPr fontId="24"/>
  </si>
  <si>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24"/>
  </si>
  <si>
    <t>一般塗装</t>
    <rPh sb="0" eb="2">
      <t>イッパン</t>
    </rPh>
    <rPh sb="2" eb="4">
      <t>トソウ</t>
    </rPh>
    <phoneticPr fontId="3"/>
  </si>
  <si>
    <t>　①女性技術者が保有する資格を証明する資料（資格証等）の写し</t>
  </si>
  <si>
    <t>証明者</t>
    <rPh sb="0" eb="3">
      <t>ショウメイシャ</t>
    </rPh>
    <phoneticPr fontId="24"/>
  </si>
  <si>
    <t>a：応急対策業務の活動実績がある（工事箇所と同一管内の実績の場合）</t>
    <rPh sb="17" eb="19">
      <t>コウジ</t>
    </rPh>
    <rPh sb="19" eb="21">
      <t>カショ</t>
    </rPh>
    <rPh sb="22" eb="24">
      <t>ドウイツ</t>
    </rPh>
    <rPh sb="24" eb="26">
      <t>カンナイ</t>
    </rPh>
    <rPh sb="27" eb="29">
      <t>ジッセキ</t>
    </rPh>
    <rPh sb="30" eb="32">
      <t>バアイ</t>
    </rPh>
    <phoneticPr fontId="24"/>
  </si>
  <si>
    <t>管内</t>
    <rPh sb="0" eb="2">
      <t>カンナイ</t>
    </rPh>
    <phoneticPr fontId="3"/>
  </si>
  <si>
    <t>公募対象：法面４千万未満「単独」＝「a：同一管内に有り」</t>
    <rPh sb="20" eb="22">
      <t>ドウイツ</t>
    </rPh>
    <rPh sb="22" eb="24">
      <t>カンナイ</t>
    </rPh>
    <rPh sb="25" eb="26">
      <t>ア</t>
    </rPh>
    <phoneticPr fontId="24"/>
  </si>
  <si>
    <t>　②中小企業等の場合は、本様式に、直近の事業年度の「法人税申告書別表１」の写し</t>
  </si>
  <si>
    <t>b：技能士等の配置</t>
    <rPh sb="2" eb="4">
      <t>ギノウ</t>
    </rPh>
    <phoneticPr fontId="3"/>
  </si>
  <si>
    <r>
      <t>当該工事におけるCCUS活用の有無</t>
    </r>
    <r>
      <rPr>
        <b/>
        <u/>
        <sz val="14"/>
        <color rgb="FFFF0000"/>
        <rFont val="ＭＳ Ｐ明朝"/>
      </rPr>
      <t>「履行義務」</t>
    </r>
    <rPh sb="0" eb="2">
      <t>トウガイ</t>
    </rPh>
    <rPh sb="2" eb="4">
      <t>コウジ</t>
    </rPh>
    <rPh sb="12" eb="14">
      <t>カツヨウ</t>
    </rPh>
    <rPh sb="15" eb="17">
      <t>ウム</t>
    </rPh>
    <phoneticPr fontId="24"/>
  </si>
  <si>
    <t>２２．
当該工事における登録基幹技能者等の配置</t>
  </si>
  <si>
    <t>a：登録基幹技能者の配置</t>
  </si>
  <si>
    <t>簡易型（Ⅰ型）</t>
    <rPh sb="0" eb="3">
      <t>カンイガタ</t>
    </rPh>
    <rPh sb="5" eb="6">
      <t>ガタ</t>
    </rPh>
    <phoneticPr fontId="3"/>
  </si>
  <si>
    <t>コンクリート主任技士の資格を有する</t>
    <rPh sb="11" eb="13">
      <t>シカク</t>
    </rPh>
    <rPh sb="14" eb="15">
      <t>ユウ</t>
    </rPh>
    <phoneticPr fontId="3"/>
  </si>
  <si>
    <r>
      <t>公募対象：法面４千万以上「JV」＝「</t>
    </r>
    <r>
      <rPr>
        <sz val="11"/>
        <color auto="1"/>
        <rFont val="ＭＳ Ｐ明朝"/>
      </rPr>
      <t>a：構成員のすべてがブロック内」</t>
    </r>
    <rPh sb="20" eb="23">
      <t>コウセイイン</t>
    </rPh>
    <rPh sb="32" eb="33">
      <t>ナイ</t>
    </rPh>
    <phoneticPr fontId="24"/>
  </si>
  <si>
    <t>コンクリート技士を有する</t>
  </si>
  <si>
    <t>プレストレストコンクリート技士を有する</t>
  </si>
  <si>
    <t>b：技師補等の資格を有する女性技術者を配置した工事の実施証明書を有している</t>
  </si>
  <si>
    <t>コンクリート診断士を有する</t>
  </si>
  <si>
    <t>(4)の場合入力</t>
    <rPh sb="4" eb="6">
      <t>バアイ</t>
    </rPh>
    <rPh sb="6" eb="8">
      <t>ニュウリョク</t>
    </rPh>
    <phoneticPr fontId="3"/>
  </si>
  <si>
    <t>一級構造物診断士を有する</t>
  </si>
  <si>
    <t>土木鋼構造診断士を有する</t>
  </si>
  <si>
    <t>一級舗装施工管理技術者を有する</t>
  </si>
  <si>
    <t>性別</t>
    <rPh sb="0" eb="2">
      <t>セイベツ</t>
    </rPh>
    <phoneticPr fontId="3"/>
  </si>
  <si>
    <t>1：OK</t>
  </si>
  <si>
    <t>地すべり防止工事士を有する</t>
  </si>
  <si>
    <t>b：維持管理業務の契約実績がある（工事箇所と同一管内以外の実績の場合）</t>
  </si>
  <si>
    <t>一人当たり平均受給額（円／人）</t>
    <rPh sb="11" eb="12">
      <t>エン</t>
    </rPh>
    <rPh sb="13" eb="14">
      <t>ニン</t>
    </rPh>
    <phoneticPr fontId="3"/>
  </si>
  <si>
    <t>構造設計一級建築士を有する</t>
  </si>
  <si>
    <t>私は、●●株式会社が、令和X+1年（令和X+1年１月１日から令和X+1年１２月３１日まで）において、前年度（令和X年）と比較し、賃上げを実施したことを下表により確認いたしました。</t>
    <rPh sb="50" eb="53">
      <t>ゼンネンド</t>
    </rPh>
    <rPh sb="54" eb="56">
      <t>レイワ</t>
    </rPh>
    <rPh sb="57" eb="58">
      <t>ネン</t>
    </rPh>
    <rPh sb="60" eb="62">
      <t>ヒカク</t>
    </rPh>
    <rPh sb="75" eb="77">
      <t>カヒョウ</t>
    </rPh>
    <phoneticPr fontId="3"/>
  </si>
  <si>
    <t>設備設計一級建築士を有する</t>
  </si>
  <si>
    <t>公募対象：法面４千万未満「単独」＝「b：同一ブロック内に有り」</t>
    <rPh sb="26" eb="27">
      <t>ナイ</t>
    </rPh>
    <rPh sb="28" eb="29">
      <t>ア</t>
    </rPh>
    <phoneticPr fontId="24"/>
  </si>
  <si>
    <t>建築設備士を有する</t>
  </si>
  <si>
    <t>b：「活用の申告」無し</t>
    <rPh sb="9" eb="10">
      <t>ナ</t>
    </rPh>
    <phoneticPr fontId="3"/>
  </si>
  <si>
    <t>資格を有しない</t>
    <rPh sb="0" eb="2">
      <t>シカク</t>
    </rPh>
    <rPh sb="3" eb="4">
      <t>ユウ</t>
    </rPh>
    <phoneticPr fontId="3"/>
  </si>
  <si>
    <t>応急対策工事</t>
  </si>
  <si>
    <t>３．(Ⅰ)企業の優良工事表彰
【手引き　P22】</t>
    <rPh sb="5" eb="7">
      <t>キギョウ</t>
    </rPh>
    <rPh sb="8" eb="10">
      <t>ユウリョウ</t>
    </rPh>
    <rPh sb="10" eb="12">
      <t>コウジ</t>
    </rPh>
    <rPh sb="12" eb="14">
      <t>ヒョウショウ</t>
    </rPh>
    <phoneticPr fontId="24"/>
  </si>
  <si>
    <t>b：「事業者登録」無し（未導入）</t>
    <rPh sb="3" eb="6">
      <t>ジギョウシャ</t>
    </rPh>
    <rPh sb="6" eb="8">
      <t>トウロク</t>
    </rPh>
    <rPh sb="9" eb="10">
      <t>ナ</t>
    </rPh>
    <rPh sb="12" eb="15">
      <t>ミドウニュウ</t>
    </rPh>
    <phoneticPr fontId="24"/>
  </si>
  <si>
    <t>b：評価対象の船舶を１隻以上３隻未満所有している</t>
    <rPh sb="15" eb="16">
      <t>セキ</t>
    </rPh>
    <rPh sb="16" eb="18">
      <t>ミマン</t>
    </rPh>
    <phoneticPr fontId="24"/>
  </si>
  <si>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4"/>
  </si>
  <si>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4"/>
  </si>
  <si>
    <r>
      <t>工事実績情報システム（コリンズ）登録番号
【入力】</t>
    </r>
    <r>
      <rPr>
        <u/>
        <sz val="14"/>
        <color rgb="FFFF0000"/>
        <rFont val="ＭＳ Ｐ明朝"/>
      </rPr>
      <t>※登録が無い場合は、「登録無し」を入力</t>
    </r>
    <rPh sb="0" eb="2">
      <t>コウジ</t>
    </rPh>
    <rPh sb="2" eb="4">
      <t>ジッセキ</t>
    </rPh>
    <rPh sb="4" eb="6">
      <t>ジョウホウ</t>
    </rPh>
    <rPh sb="16" eb="18">
      <t>トウロク</t>
    </rPh>
    <rPh sb="18" eb="20">
      <t>バンゴウ</t>
    </rPh>
    <rPh sb="22" eb="24">
      <t>ニュウリョク</t>
    </rPh>
    <rPh sb="26" eb="28">
      <t>トウロク</t>
    </rPh>
    <rPh sb="29" eb="30">
      <t>ナ</t>
    </rPh>
    <rPh sb="31" eb="33">
      <t>バアイ</t>
    </rPh>
    <rPh sb="36" eb="38">
      <t>トウロク</t>
    </rPh>
    <rPh sb="38" eb="39">
      <t>ナ</t>
    </rPh>
    <rPh sb="42" eb="44">
      <t>ニュウリョク</t>
    </rPh>
    <phoneticPr fontId="24"/>
  </si>
  <si>
    <t>（住所を記載）</t>
  </si>
  <si>
    <t>　　※評価対象期間内に企業が合併している場合は、合併契約書の写し及び官報（合併の公告）の写しを添付</t>
  </si>
  <si>
    <t>c：評価対象の船舶を所有していない（１隻未満）</t>
    <rPh sb="2" eb="4">
      <t>ヒョウカ</t>
    </rPh>
    <rPh sb="4" eb="6">
      <t>タイショウ</t>
    </rPh>
    <rPh sb="7" eb="9">
      <t>センパク</t>
    </rPh>
    <rPh sb="10" eb="12">
      <t>ショユウ</t>
    </rPh>
    <phoneticPr fontId="24"/>
  </si>
  <si>
    <r>
      <t>　</t>
    </r>
    <r>
      <rPr>
        <sz val="14"/>
        <color theme="1"/>
        <rFont val="游ゴシック"/>
      </rPr>
      <t>①承諾書の写し（重機・資機材等の調達の斡旋の場合においては、「要請書」の写し）</t>
    </r>
    <rPh sb="2" eb="5">
      <t>しょうだくしょ</t>
    </rPh>
    <rPh sb="6" eb="7">
      <t>うつ</t>
    </rPh>
    <rPh sb="32" eb="35">
      <t>ようせいしょ</t>
    </rPh>
    <rPh sb="37" eb="38">
      <t>うつ</t>
    </rPh>
    <phoneticPr fontId="3" type="Hiragana"/>
  </si>
  <si>
    <t>c：舗装機械を所有していない</t>
    <rPh sb="2" eb="4">
      <t>ホソウ</t>
    </rPh>
    <rPh sb="4" eb="6">
      <t>キカイ</t>
    </rPh>
    <rPh sb="7" eb="9">
      <t>ショユウ</t>
    </rPh>
    <phoneticPr fontId="24"/>
  </si>
  <si>
    <t>　②雇用関係及び常勤性があることを確認できる健康保険被保険者証（資格取得年月日と事業所名の記載があるものに限る）等の写し</t>
  </si>
  <si>
    <t>秋田県秋田地域振興局建設部</t>
    <rPh sb="0" eb="3">
      <t>アキタケン</t>
    </rPh>
    <rPh sb="3" eb="5">
      <t>アキタ</t>
    </rPh>
    <rPh sb="5" eb="7">
      <t>チイキ</t>
    </rPh>
    <rPh sb="7" eb="10">
      <t>シンコウキョク</t>
    </rPh>
    <rPh sb="10" eb="13">
      <t>ケンセツブ</t>
    </rPh>
    <phoneticPr fontId="3"/>
  </si>
  <si>
    <t>～</t>
  </si>
  <si>
    <t>a：「事業者登録」有り</t>
    <rPh sb="9" eb="10">
      <t>ア</t>
    </rPh>
    <phoneticPr fontId="3"/>
  </si>
  <si>
    <t>○○　○○</t>
  </si>
  <si>
    <t>発注者【入力】</t>
    <rPh sb="0" eb="3">
      <t>ハッチュウシャ</t>
    </rPh>
    <phoneticPr fontId="24"/>
  </si>
  <si>
    <t>道路側溝据付工
L=300m</t>
    <rPh sb="0" eb="2">
      <t>ドウロ</t>
    </rPh>
    <rPh sb="2" eb="4">
      <t>ソッコウ</t>
    </rPh>
    <rPh sb="4" eb="6">
      <t>スエツケ</t>
    </rPh>
    <rPh sb="6" eb="7">
      <t>コウ</t>
    </rPh>
    <phoneticPr fontId="3"/>
  </si>
  <si>
    <r>
      <t>○「秋田県総合評価落札方式（建設工事）運用の手引き」の評価項目の内容、評価基準、運用事項等を十分に確認し、記載間違いや記入漏れのないよう注意して下さい。</t>
    </r>
    <r>
      <rPr>
        <b/>
        <u/>
        <sz val="16"/>
        <color auto="1"/>
        <rFont val="ＭＳ Ｐ明朝"/>
      </rPr>
      <t xml:space="preserve">様式の当該評価項目に必要な記載がない項目については評価点を当該項目の基準配点の最低点となりますので、正しく評価点が入力されているか確認して下さい。
</t>
    </r>
    <r>
      <rPr>
        <sz val="16"/>
        <color auto="1"/>
        <rFont val="ＭＳ Ｐ明朝"/>
      </rPr>
      <t>○「採用」欄については、工事発注概要書Cを確認の上、</t>
    </r>
    <r>
      <rPr>
        <b/>
        <u/>
        <sz val="16"/>
        <color auto="1"/>
        <rFont val="ＭＳ Ｐ明朝"/>
      </rPr>
      <t>採用されている評価項目を「○」、採用されていない評価項目を「ー」</t>
    </r>
    <r>
      <rPr>
        <sz val="16"/>
        <color auto="1"/>
        <rFont val="ＭＳ Ｐ明朝"/>
      </rPr>
      <t>を選択して下さい。</t>
    </r>
    <rPh sb="2" eb="5">
      <t>アキタケン</t>
    </rPh>
    <rPh sb="5" eb="7">
      <t>ソウゴウ</t>
    </rPh>
    <rPh sb="7" eb="9">
      <t>ヒョウカ</t>
    </rPh>
    <rPh sb="9" eb="11">
      <t>ラクサツ</t>
    </rPh>
    <rPh sb="11" eb="13">
      <t>ホウシキ</t>
    </rPh>
    <rPh sb="14" eb="16">
      <t>ケンセツ</t>
    </rPh>
    <rPh sb="16" eb="18">
      <t>コウジ</t>
    </rPh>
    <rPh sb="19" eb="21">
      <t>ウンヨウ</t>
    </rPh>
    <rPh sb="22" eb="24">
      <t>テビ</t>
    </rPh>
    <rPh sb="27" eb="29">
      <t>ヒョウカ</t>
    </rPh>
    <rPh sb="29" eb="31">
      <t>コウモク</t>
    </rPh>
    <rPh sb="32" eb="34">
      <t>ナイヨウ</t>
    </rPh>
    <rPh sb="35" eb="37">
      <t>ヒョウカ</t>
    </rPh>
    <rPh sb="37" eb="39">
      <t>キジュン</t>
    </rPh>
    <rPh sb="40" eb="42">
      <t>ウンヨウ</t>
    </rPh>
    <rPh sb="42" eb="44">
      <t>ジコウ</t>
    </rPh>
    <rPh sb="44" eb="45">
      <t>トウ</t>
    </rPh>
    <rPh sb="46" eb="48">
      <t>ジュウブン</t>
    </rPh>
    <rPh sb="49" eb="51">
      <t>カクニン</t>
    </rPh>
    <rPh sb="53" eb="55">
      <t>キサイ</t>
    </rPh>
    <rPh sb="55" eb="57">
      <t>マチガ</t>
    </rPh>
    <rPh sb="59" eb="61">
      <t>キニュウ</t>
    </rPh>
    <rPh sb="61" eb="62">
      <t>モ</t>
    </rPh>
    <rPh sb="68" eb="70">
      <t>チュウイ</t>
    </rPh>
    <rPh sb="72" eb="73">
      <t>クダ</t>
    </rPh>
    <rPh sb="76" eb="78">
      <t>ヨウシキ</t>
    </rPh>
    <rPh sb="79" eb="81">
      <t>トウガイ</t>
    </rPh>
    <rPh sb="81" eb="83">
      <t>ヒョウカ</t>
    </rPh>
    <rPh sb="83" eb="85">
      <t>コウモク</t>
    </rPh>
    <rPh sb="86" eb="88">
      <t>ヒツヨウ</t>
    </rPh>
    <rPh sb="89" eb="91">
      <t>キサイ</t>
    </rPh>
    <rPh sb="94" eb="96">
      <t>コウモク</t>
    </rPh>
    <rPh sb="101" eb="104">
      <t>ヒョウカテン</t>
    </rPh>
    <rPh sb="105" eb="107">
      <t>トウガイ</t>
    </rPh>
    <rPh sb="107" eb="109">
      <t>コウモク</t>
    </rPh>
    <rPh sb="110" eb="112">
      <t>キジュン</t>
    </rPh>
    <rPh sb="112" eb="114">
      <t>ハイテン</t>
    </rPh>
    <rPh sb="115" eb="118">
      <t>サイテイテン</t>
    </rPh>
    <rPh sb="126" eb="127">
      <t>タダ</t>
    </rPh>
    <rPh sb="129" eb="132">
      <t>ヒョウカテン</t>
    </rPh>
    <rPh sb="133" eb="135">
      <t>ニュウリョク</t>
    </rPh>
    <rPh sb="141" eb="143">
      <t>カクニン</t>
    </rPh>
    <rPh sb="145" eb="146">
      <t>クダ</t>
    </rPh>
    <rPh sb="152" eb="154">
      <t>サイヨウ</t>
    </rPh>
    <rPh sb="155" eb="156">
      <t>ラン</t>
    </rPh>
    <rPh sb="162" eb="164">
      <t>コウジ</t>
    </rPh>
    <rPh sb="164" eb="166">
      <t>ハッチュウ</t>
    </rPh>
    <rPh sb="166" eb="169">
      <t>ガイヨウショ</t>
    </rPh>
    <rPh sb="171" eb="173">
      <t>カクニン</t>
    </rPh>
    <rPh sb="174" eb="175">
      <t>ウエ</t>
    </rPh>
    <rPh sb="176" eb="178">
      <t>サイヨウ</t>
    </rPh>
    <rPh sb="183" eb="185">
      <t>ヒョウカ</t>
    </rPh>
    <rPh sb="185" eb="187">
      <t>コウモク</t>
    </rPh>
    <rPh sb="192" eb="194">
      <t>サイヨウ</t>
    </rPh>
    <rPh sb="200" eb="202">
      <t>ヒョウカ</t>
    </rPh>
    <rPh sb="202" eb="204">
      <t>コウモク</t>
    </rPh>
    <rPh sb="209" eb="211">
      <t>センタク</t>
    </rPh>
    <rPh sb="213" eb="214">
      <t>クダ</t>
    </rPh>
    <phoneticPr fontId="3"/>
  </si>
  <si>
    <t>a：同種工事の施工実績がある</t>
  </si>
  <si>
    <t>１８．
配置予定技術者の同種工事の施工実績</t>
  </si>
  <si>
    <t>c：上記以外</t>
  </si>
  <si>
    <t>ka00000000</t>
  </si>
  <si>
    <t>b：応急対策業務の活動実績がある（工事箇所と同一管内以外の実績の場合）</t>
    <rPh sb="26" eb="28">
      <t>イガイ</t>
    </rPh>
    <phoneticPr fontId="24"/>
  </si>
  <si>
    <t>b：「活用の申告」無し</t>
    <rPh sb="3" eb="5">
      <t>カツヨウ</t>
    </rPh>
    <rPh sb="6" eb="8">
      <t>シンコク</t>
    </rPh>
    <rPh sb="9" eb="10">
      <t>ナ</t>
    </rPh>
    <phoneticPr fontId="24"/>
  </si>
  <si>
    <r>
      <t>公募対象：法面４千万未満「単独」＝「</t>
    </r>
    <r>
      <rPr>
        <sz val="11"/>
        <color auto="1"/>
        <rFont val="ＭＳ Ｐ明朝"/>
      </rPr>
      <t>c：同一ブロック内に無し」</t>
    </r>
    <rPh sb="28" eb="29">
      <t>ナ</t>
    </rPh>
    <phoneticPr fontId="24"/>
  </si>
  <si>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3"/>
  </si>
  <si>
    <t>１９．
配置予定技術者の工事成績評定点</t>
  </si>
  <si>
    <r>
      <t>加盟している継続教育の団体名</t>
    </r>
    <r>
      <rPr>
        <sz val="14"/>
        <color rgb="FFFF0000"/>
        <rFont val="ＭＳ Ｐ明朝"/>
      </rPr>
      <t>（対象:過去2年間）</t>
    </r>
    <r>
      <rPr>
        <sz val="14"/>
        <color auto="1"/>
        <rFont val="ＭＳ Ｐ明朝"/>
      </rPr>
      <t>【入力】</t>
    </r>
    <rPh sb="0" eb="2">
      <t>カメイ</t>
    </rPh>
    <rPh sb="6" eb="8">
      <t>ケイゾク</t>
    </rPh>
    <rPh sb="8" eb="10">
      <t>キョウイク</t>
    </rPh>
    <rPh sb="11" eb="14">
      <t>ダンタイメイ</t>
    </rPh>
    <phoneticPr fontId="3"/>
  </si>
  <si>
    <r>
      <t>　</t>
    </r>
    <r>
      <rPr>
        <sz val="14"/>
        <color theme="1"/>
        <rFont val="游ゴシック"/>
      </rPr>
      <t>③「ＣＣＵＳの事業者情報登録画面」の写し</t>
    </r>
    <rPh sb="19" eb="20">
      <t>うつ</t>
    </rPh>
    <phoneticPr fontId="3" type="Hiragana"/>
  </si>
  <si>
    <t>b：維持管理業務の契約実績がある（工事箇所と同一管内以外の実績の場合）</t>
    <rPh sb="26" eb="28">
      <t>イガイ</t>
    </rPh>
    <phoneticPr fontId="24"/>
  </si>
  <si>
    <t>c：維持管理業務の契約実績がない</t>
    <rPh sb="2" eb="4">
      <t>イジ</t>
    </rPh>
    <rPh sb="4" eb="6">
      <t>カンリ</t>
    </rPh>
    <rPh sb="6" eb="8">
      <t>ギョウム</t>
    </rPh>
    <rPh sb="9" eb="11">
      <t>ケイヤク</t>
    </rPh>
    <rPh sb="11" eb="13">
      <t>ジッセキ</t>
    </rPh>
    <phoneticPr fontId="24"/>
  </si>
  <si>
    <t>c：維持管理業務の契約実績がない</t>
  </si>
  <si>
    <t>基準配点合計</t>
    <rPh sb="0" eb="2">
      <t>キジュン</t>
    </rPh>
    <rPh sb="2" eb="4">
      <t>ハイテン</t>
    </rPh>
    <rPh sb="4" eb="6">
      <t>ゴウケイ</t>
    </rPh>
    <phoneticPr fontId="24"/>
  </si>
  <si>
    <t>鹿角管内</t>
    <rPh sb="0" eb="2">
      <t>カヅノ</t>
    </rPh>
    <rPh sb="2" eb="4">
      <t>カンナイ</t>
    </rPh>
    <phoneticPr fontId="3"/>
  </si>
  <si>
    <r>
      <t>公募対象：法面４千万以上「JV」＝「</t>
    </r>
    <r>
      <rPr>
        <sz val="11"/>
        <color auto="1"/>
        <rFont val="ＭＳ Ｐ明朝"/>
      </rPr>
      <t>c：構成員のすべてがブロック外」</t>
    </r>
    <rPh sb="20" eb="23">
      <t>コウセイイン</t>
    </rPh>
    <rPh sb="32" eb="33">
      <t>ガイ</t>
    </rPh>
    <phoneticPr fontId="24"/>
  </si>
  <si>
    <t>04-XX10-ZZ
●●工事</t>
    <rPh sb="13" eb="15">
      <t>コウジ</t>
    </rPh>
    <phoneticPr fontId="3"/>
  </si>
  <si>
    <t>《評価項目①》
女性技術者の在籍</t>
    <rPh sb="1" eb="3">
      <t>ヒョウカ</t>
    </rPh>
    <rPh sb="3" eb="5">
      <t>コウモク</t>
    </rPh>
    <phoneticPr fontId="3"/>
  </si>
  <si>
    <t>企業におけるCCUS事業者登録の有無</t>
    <rPh sb="0" eb="2">
      <t>キギョウ</t>
    </rPh>
    <rPh sb="10" eb="13">
      <t>ジギョウシャ</t>
    </rPh>
    <rPh sb="13" eb="15">
      <t>トウロク</t>
    </rPh>
    <rPh sb="16" eb="18">
      <t>ウム</t>
    </rPh>
    <phoneticPr fontId="24"/>
  </si>
  <si>
    <t>３．(Ⅱ)企業の優良工事表彰
【手引き　P23】</t>
    <rPh sb="5" eb="7">
      <t>キギョウ</t>
    </rPh>
    <rPh sb="8" eb="10">
      <t>ユウリョウ</t>
    </rPh>
    <rPh sb="10" eb="12">
      <t>コウジ</t>
    </rPh>
    <rPh sb="12" eb="14">
      <t>ヒョウショウ</t>
    </rPh>
    <phoneticPr fontId="24"/>
  </si>
  <si>
    <r>
      <t>　</t>
    </r>
    <r>
      <rPr>
        <sz val="14"/>
        <color theme="1"/>
        <rFont val="游ゴシック"/>
      </rPr>
      <t>①資格を証明する書類の写し</t>
    </r>
    <rPh sb="2" eb="4">
      <t>シカク</t>
    </rPh>
    <rPh sb="5" eb="7">
      <t>ショウメイ</t>
    </rPh>
    <rPh sb="9" eb="11">
      <t>ショルイ</t>
    </rPh>
    <rPh sb="12" eb="13">
      <t>ウツ</t>
    </rPh>
    <phoneticPr fontId="24"/>
  </si>
  <si>
    <t>１．
企業の同種工事の施工実績</t>
  </si>
  <si>
    <t>電気</t>
    <rPh sb="0" eb="2">
      <t>デンキ</t>
    </rPh>
    <phoneticPr fontId="3"/>
  </si>
  <si>
    <t>１級土木施工管理技士</t>
    <rPh sb="1" eb="2">
      <t>キュウ</t>
    </rPh>
    <rPh sb="2" eb="3">
      <t>ド</t>
    </rPh>
    <rPh sb="3" eb="4">
      <t>モク</t>
    </rPh>
    <rPh sb="4" eb="6">
      <t>セコウ</t>
    </rPh>
    <rPh sb="6" eb="8">
      <t>カンリ</t>
    </rPh>
    <rPh sb="8" eb="10">
      <t>ギシ</t>
    </rPh>
    <phoneticPr fontId="3"/>
  </si>
  <si>
    <t>給排水冷暖房衛生設備</t>
    <rPh sb="0" eb="3">
      <t>キュウハイスイ</t>
    </rPh>
    <rPh sb="3" eb="6">
      <t>レイダンボウ</t>
    </rPh>
    <rPh sb="6" eb="8">
      <t>エイセイ</t>
    </rPh>
    <rPh sb="8" eb="10">
      <t>セツビ</t>
    </rPh>
    <phoneticPr fontId="3"/>
  </si>
  <si>
    <t>鋼構造物</t>
    <rPh sb="0" eb="1">
      <t>コウ</t>
    </rPh>
    <rPh sb="1" eb="4">
      <t>コウゾウブツ</t>
    </rPh>
    <phoneticPr fontId="3"/>
  </si>
  <si>
    <t>路面標示</t>
    <rPh sb="0" eb="2">
      <t>ロメン</t>
    </rPh>
    <rPh sb="2" eb="4">
      <t>ヒョウジ</t>
    </rPh>
    <phoneticPr fontId="3"/>
  </si>
  <si>
    <t>機械器具設置</t>
    <rPh sb="0" eb="2">
      <t>キカイ</t>
    </rPh>
    <rPh sb="2" eb="4">
      <t>キグ</t>
    </rPh>
    <rPh sb="4" eb="6">
      <t>セッチ</t>
    </rPh>
    <phoneticPr fontId="3"/>
  </si>
  <si>
    <t>《評価項目③》
ワークライフバランス企業認定等の取得</t>
  </si>
  <si>
    <t>造園</t>
    <rPh sb="0" eb="2">
      <t>ゾウエン</t>
    </rPh>
    <phoneticPr fontId="3"/>
  </si>
  <si>
    <t>水道施設</t>
    <rPh sb="0" eb="2">
      <t>スイドウ</t>
    </rPh>
    <rPh sb="2" eb="4">
      <t>シセツ</t>
    </rPh>
    <phoneticPr fontId="3"/>
  </si>
  <si>
    <t>解体</t>
    <rPh sb="0" eb="2">
      <t>カイタイ</t>
    </rPh>
    <phoneticPr fontId="3"/>
  </si>
  <si>
    <r>
      <t xml:space="preserve">１０．企業の賃金水準向上に向けた取組
</t>
    </r>
    <r>
      <rPr>
        <u/>
        <sz val="14"/>
        <color auto="1"/>
        <rFont val="ＭＳ Ｐ明朝"/>
      </rPr>
      <t>【手引き　P39～P41】</t>
    </r>
  </si>
  <si>
    <t>(A)推奨
単位数
【入力】</t>
    <rPh sb="3" eb="5">
      <t>スイショウ</t>
    </rPh>
    <rPh sb="6" eb="8">
      <t>タンイ</t>
    </rPh>
    <rPh sb="8" eb="9">
      <t>スウ</t>
    </rPh>
    <phoneticPr fontId="3"/>
  </si>
  <si>
    <t>a：監理又は主任技術者に配置した女性技術者活躍(登用含む)工事の実施証明書を有している</t>
  </si>
  <si>
    <t>b：現場代理人又は担当技術者に配置した女性技術者活躍(登用含む)工事の実施証明書を有している</t>
  </si>
  <si>
    <t>評価基準</t>
  </si>
  <si>
    <t>b：建物解体専用機を１台以上、及びアタッチメントを１種類以上所有している</t>
  </si>
  <si>
    <t>２０．
配置予定技術者の継続教育（ＣＰＤ）の取組</t>
  </si>
  <si>
    <t>b：表彰の実績無し</t>
    <rPh sb="7" eb="8">
      <t>ナ</t>
    </rPh>
    <phoneticPr fontId="3"/>
  </si>
  <si>
    <t>保有資格【入力】</t>
  </si>
  <si>
    <t>習得率
（B)÷（A)</t>
    <rPh sb="0" eb="2">
      <t>シュウトク</t>
    </rPh>
    <rPh sb="2" eb="3">
      <t>リツ</t>
    </rPh>
    <phoneticPr fontId="3"/>
  </si>
  <si>
    <r>
      <t xml:space="preserve">１２．船舶の所有状況
</t>
    </r>
    <r>
      <rPr>
        <u/>
        <sz val="14"/>
        <color auto="1"/>
        <rFont val="ＭＳ Ｐ明朝"/>
      </rPr>
      <t>【手引き　P44】</t>
    </r>
    <rPh sb="3" eb="5">
      <t>センパク</t>
    </rPh>
    <rPh sb="6" eb="8">
      <t>ショユウ</t>
    </rPh>
    <rPh sb="8" eb="10">
      <t>ジョウキョウ</t>
    </rPh>
    <phoneticPr fontId="3"/>
  </si>
  <si>
    <r>
      <t>公募対象：標準「JV」かつ全県又はブロック＝「</t>
    </r>
    <r>
      <rPr>
        <sz val="11"/>
        <color auto="1"/>
        <rFont val="ＭＳ Ｐ明朝"/>
      </rPr>
      <t>c：構成員のすべてが管外」</t>
    </r>
    <rPh sb="25" eb="28">
      <t>コウセイイン</t>
    </rPh>
    <rPh sb="33" eb="35">
      <t>カンガイ</t>
    </rPh>
    <phoneticPr fontId="24"/>
  </si>
  <si>
    <t>(B)習得
単位数
【入力】</t>
    <rPh sb="3" eb="5">
      <t>シュウトク</t>
    </rPh>
    <rPh sb="6" eb="9">
      <t>タンイスウ</t>
    </rPh>
    <phoneticPr fontId="3"/>
  </si>
  <si>
    <r>
      <t>公募対象：標準「JV」かつ全国又は東北＝「</t>
    </r>
    <r>
      <rPr>
        <sz val="11"/>
        <color auto="1"/>
        <rFont val="ＭＳ Ｐ明朝"/>
      </rPr>
      <t>b：構成員の１者以上が県内」</t>
    </r>
    <rPh sb="23" eb="26">
      <t>コウセイイン</t>
    </rPh>
    <rPh sb="28" eb="29">
      <t>シャ</t>
    </rPh>
    <rPh sb="29" eb="31">
      <t>イジョウ</t>
    </rPh>
    <rPh sb="32" eb="34">
      <t>ケンナイ</t>
    </rPh>
    <phoneticPr fontId="24"/>
  </si>
  <si>
    <t>企業名：</t>
    <rPh sb="0" eb="3">
      <t>キギョウメイ</t>
    </rPh>
    <phoneticPr fontId="24"/>
  </si>
  <si>
    <r>
      <t xml:space="preserve">作業内容【入力】
</t>
    </r>
    <r>
      <rPr>
        <b/>
        <u/>
        <sz val="12"/>
        <color auto="1"/>
        <rFont val="ＭＳ Ｐ明朝"/>
      </rPr>
      <t>本工事費内訳書等に記載の工種（細目）を入力</t>
    </r>
    <rPh sb="0" eb="2">
      <t>サギョウ</t>
    </rPh>
    <rPh sb="2" eb="4">
      <t>ナイヨウ</t>
    </rPh>
    <rPh sb="5" eb="7">
      <t>ニュウリョク</t>
    </rPh>
    <rPh sb="9" eb="12">
      <t>ホンコウジ</t>
    </rPh>
    <rPh sb="12" eb="13">
      <t>ヒ</t>
    </rPh>
    <rPh sb="13" eb="16">
      <t>ウチワケショ</t>
    </rPh>
    <rPh sb="16" eb="17">
      <t>トウ</t>
    </rPh>
    <rPh sb="18" eb="20">
      <t>キサイ</t>
    </rPh>
    <rPh sb="21" eb="23">
      <t>コウシュ</t>
    </rPh>
    <rPh sb="24" eb="26">
      <t>サイモク</t>
    </rPh>
    <rPh sb="28" eb="30">
      <t>ニュウリョク</t>
    </rPh>
    <phoneticPr fontId="3"/>
  </si>
  <si>
    <t>建物解体専用機、アタッチメントの所有がある場合に評価。</t>
    <rPh sb="0" eb="2">
      <t>タテモノ</t>
    </rPh>
    <rPh sb="2" eb="4">
      <t>カイタイ</t>
    </rPh>
    <rPh sb="4" eb="6">
      <t>センヨウ</t>
    </rPh>
    <rPh sb="6" eb="7">
      <t>キ</t>
    </rPh>
    <rPh sb="16" eb="18">
      <t>ショユウ</t>
    </rPh>
    <phoneticPr fontId="3"/>
  </si>
  <si>
    <t>確認</t>
    <rPh sb="0" eb="2">
      <t>かくにん</t>
    </rPh>
    <phoneticPr fontId="3" type="Hiragana"/>
  </si>
  <si>
    <t>被災状況の調査</t>
  </si>
  <si>
    <t>提出が必要な確認根拠資料</t>
    <rPh sb="0" eb="2">
      <t>ていしゅつ</t>
    </rPh>
    <rPh sb="3" eb="5">
      <t>ひつよう</t>
    </rPh>
    <rPh sb="6" eb="8">
      <t>かくにん</t>
    </rPh>
    <rPh sb="8" eb="10">
      <t>こんきょ</t>
    </rPh>
    <rPh sb="10" eb="12">
      <t>しりょう</t>
    </rPh>
    <phoneticPr fontId="3" type="Hiragana"/>
  </si>
  <si>
    <t>施工計画型</t>
    <rPh sb="0" eb="2">
      <t>セコウ</t>
    </rPh>
    <rPh sb="2" eb="4">
      <t>ケイカク</t>
    </rPh>
    <rPh sb="4" eb="5">
      <t>ガタ</t>
    </rPh>
    <phoneticPr fontId="3"/>
  </si>
  <si>
    <r>
      <t>週休２日制工事の実施証明書がある場合に評価。</t>
    </r>
    <r>
      <rPr>
        <sz val="14"/>
        <color rgb="FFFF0000"/>
        <rFont val="ＭＳ Ｐ明朝"/>
      </rPr>
      <t>(発行日から2年以内)</t>
    </r>
    <rPh sb="0" eb="2">
      <t>シュウキュウ</t>
    </rPh>
    <rPh sb="3" eb="5">
      <t>ヒセイ</t>
    </rPh>
    <rPh sb="5" eb="7">
      <t>コウジ</t>
    </rPh>
    <rPh sb="8" eb="10">
      <t>ジッシ</t>
    </rPh>
    <phoneticPr fontId="24"/>
  </si>
  <si>
    <t>秋田　花子</t>
    <rPh sb="0" eb="2">
      <t>アキタ</t>
    </rPh>
    <rPh sb="3" eb="5">
      <t>ハナコ</t>
    </rPh>
    <phoneticPr fontId="3"/>
  </si>
  <si>
    <t>６月</t>
  </si>
  <si>
    <t>２１．
配置予定技術者の保有資格</t>
  </si>
  <si>
    <t>評価点
（加算点）</t>
    <rPh sb="0" eb="3">
      <t>ヒョウカテン</t>
    </rPh>
    <rPh sb="5" eb="7">
      <t>カサン</t>
    </rPh>
    <rPh sb="7" eb="8">
      <t>テン</t>
    </rPh>
    <phoneticPr fontId="24"/>
  </si>
  <si>
    <r>
      <t>　</t>
    </r>
    <r>
      <rPr>
        <sz val="14"/>
        <color theme="1"/>
        <rFont val="游ゴシック"/>
      </rPr>
      <t>①学習履歴を証明する証明書の写し（各団体が発行する継続教育証明書があるものに限定）</t>
    </r>
    <rPh sb="2" eb="4">
      <t>ガクシュウ</t>
    </rPh>
    <rPh sb="4" eb="6">
      <t>リレキ</t>
    </rPh>
    <rPh sb="7" eb="9">
      <t>ショウメイ</t>
    </rPh>
    <rPh sb="11" eb="14">
      <t>ショウメイショ</t>
    </rPh>
    <rPh sb="15" eb="16">
      <t>ウツ</t>
    </rPh>
    <rPh sb="18" eb="21">
      <t>カクダンタイ</t>
    </rPh>
    <rPh sb="22" eb="24">
      <t>ハッコウ</t>
    </rPh>
    <rPh sb="26" eb="28">
      <t>ケイゾク</t>
    </rPh>
    <rPh sb="28" eb="30">
      <t>キョウイク</t>
    </rPh>
    <rPh sb="30" eb="33">
      <t>ショウメイショ</t>
    </rPh>
    <rPh sb="39" eb="41">
      <t>ゲンテイ</t>
    </rPh>
    <phoneticPr fontId="24"/>
  </si>
  <si>
    <t>１５．
公共土木施設の維持管理業務の契約実績</t>
  </si>
  <si>
    <r>
      <t>公募対象：標準「単独」かつ全国又は東北＝「</t>
    </r>
    <r>
      <rPr>
        <sz val="11"/>
        <color auto="1"/>
        <rFont val="ＭＳ Ｐ明朝"/>
      </rPr>
      <t>b：県内に無し」</t>
    </r>
    <rPh sb="23" eb="25">
      <t>ケンナイ</t>
    </rPh>
    <rPh sb="26" eb="27">
      <t>ナ</t>
    </rPh>
    <phoneticPr fontId="24"/>
  </si>
  <si>
    <r>
      <t>技術者の最高評定点</t>
    </r>
    <r>
      <rPr>
        <sz val="14"/>
        <color rgb="FFFF0000"/>
        <rFont val="ＭＳ Ｐ明朝"/>
      </rPr>
      <t>(過去5年間)</t>
    </r>
    <r>
      <rPr>
        <sz val="14"/>
        <color auto="1"/>
        <rFont val="ＭＳ Ｐ明朝"/>
      </rPr>
      <t>【入力】</t>
    </r>
    <rPh sb="0" eb="3">
      <t>ギジュツシャ</t>
    </rPh>
    <rPh sb="4" eb="6">
      <t>サイコウ</t>
    </rPh>
    <rPh sb="6" eb="8">
      <t>ヒョウテイ</t>
    </rPh>
    <rPh sb="8" eb="9">
      <t>テン</t>
    </rPh>
    <rPh sb="17" eb="19">
      <t>ニュウリョク</t>
    </rPh>
    <phoneticPr fontId="24"/>
  </si>
  <si>
    <r>
      <t>契約工期</t>
    </r>
    <r>
      <rPr>
        <sz val="14"/>
        <color rgb="FFFF0000"/>
        <rFont val="ＭＳ Ｐ明朝"/>
      </rPr>
      <t>（対象:過去15年間）</t>
    </r>
    <r>
      <rPr>
        <sz val="14"/>
        <color auto="1"/>
        <rFont val="ＭＳ Ｐ明朝"/>
      </rPr>
      <t>【入力】
（入力例：Ｒ○.5.1～Ｒ○.3.31）</t>
    </r>
    <rPh sb="0" eb="2">
      <t>ケイヤク</t>
    </rPh>
    <rPh sb="2" eb="4">
      <t>コウキ</t>
    </rPh>
    <rPh sb="21" eb="24">
      <t>ニュウリョクレイ</t>
    </rPh>
    <phoneticPr fontId="3"/>
  </si>
  <si>
    <t>c：評価対象の船舶を所有していない（１隻未満）</t>
    <rPh sb="2" eb="4">
      <t>ヒョウカ</t>
    </rPh>
    <rPh sb="4" eb="6">
      <t>タイショウ</t>
    </rPh>
    <rPh sb="7" eb="9">
      <t>センパク</t>
    </rPh>
    <rPh sb="10" eb="12">
      <t>ショユウ</t>
    </rPh>
    <rPh sb="19" eb="20">
      <t>セキ</t>
    </rPh>
    <rPh sb="20" eb="22">
      <t>ミマン</t>
    </rPh>
    <phoneticPr fontId="24"/>
  </si>
  <si>
    <t>数量</t>
    <rPh sb="0" eb="2">
      <t>スウリョウ</t>
    </rPh>
    <phoneticPr fontId="24"/>
  </si>
  <si>
    <t>簡易型（Ⅱ型）</t>
    <rPh sb="0" eb="3">
      <t>カンイガタ</t>
    </rPh>
    <rPh sb="5" eb="6">
      <t>ガタ</t>
    </rPh>
    <phoneticPr fontId="3"/>
  </si>
  <si>
    <t>b：共通仕様書に定められた現場までの運搬に関する条件を満足する共同出資の「プラント」を所有している</t>
    <rPh sb="31" eb="33">
      <t>キョウドウ</t>
    </rPh>
    <rPh sb="33" eb="35">
      <t>シュッシ</t>
    </rPh>
    <phoneticPr fontId="3"/>
  </si>
  <si>
    <t>１６．
低入札受注による警告、指名差し控え、指名停止</t>
  </si>
  <si>
    <t>１２．
船舶の所有状況</t>
  </si>
  <si>
    <t>男</t>
    <rPh sb="0" eb="1">
      <t>オトコ</t>
    </rPh>
    <phoneticPr fontId="3"/>
  </si>
  <si>
    <t>a：建物解体専用機を１台以上、及びアタッチメントを２種類以上所有している</t>
    <rPh sb="2" eb="4">
      <t>タテモノ</t>
    </rPh>
    <rPh sb="4" eb="6">
      <t>カイタイ</t>
    </rPh>
    <rPh sb="6" eb="9">
      <t>センヨウキ</t>
    </rPh>
    <rPh sb="11" eb="12">
      <t>ダイ</t>
    </rPh>
    <rPh sb="12" eb="14">
      <t>イジョウ</t>
    </rPh>
    <rPh sb="15" eb="16">
      <t>オヨ</t>
    </rPh>
    <rPh sb="26" eb="28">
      <t>シュルイ</t>
    </rPh>
    <rPh sb="28" eb="30">
      <t>イジョウ</t>
    </rPh>
    <rPh sb="30" eb="32">
      <t>ショユウ</t>
    </rPh>
    <phoneticPr fontId="3"/>
  </si>
  <si>
    <t>c：建物解体機械を所有していない</t>
    <rPh sb="2" eb="4">
      <t>タテモノ</t>
    </rPh>
    <rPh sb="4" eb="6">
      <t>カイタイ</t>
    </rPh>
    <rPh sb="6" eb="8">
      <t>キカイ</t>
    </rPh>
    <rPh sb="9" eb="11">
      <t>ショユウ</t>
    </rPh>
    <phoneticPr fontId="24"/>
  </si>
  <si>
    <t>１４．
建設解体機械の所有状況</t>
  </si>
  <si>
    <t>b：舗装機械１種類又は、２種類所有している</t>
    <rPh sb="2" eb="4">
      <t>ホソウ</t>
    </rPh>
    <rPh sb="4" eb="6">
      <t>キカイ</t>
    </rPh>
    <rPh sb="7" eb="9">
      <t>シュルイ</t>
    </rPh>
    <rPh sb="9" eb="10">
      <t>マタ</t>
    </rPh>
    <rPh sb="13" eb="15">
      <t>シュルイ</t>
    </rPh>
    <phoneticPr fontId="24"/>
  </si>
  <si>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24"/>
  </si>
  <si>
    <t>起重機船、クレーン付き台船、台船、土運船について、手引き（別表）に掲げる規格船舶の所有がある場合に評価。</t>
    <rPh sb="0" eb="1">
      <t>キ</t>
    </rPh>
    <rPh sb="1" eb="2">
      <t>ジュウ</t>
    </rPh>
    <rPh sb="2" eb="4">
      <t>キセン</t>
    </rPh>
    <rPh sb="9" eb="10">
      <t>ツ</t>
    </rPh>
    <rPh sb="11" eb="13">
      <t>ダイセン</t>
    </rPh>
    <rPh sb="14" eb="16">
      <t>ダイセン</t>
    </rPh>
    <rPh sb="17" eb="18">
      <t>ツチ</t>
    </rPh>
    <rPh sb="18" eb="19">
      <t>ウン</t>
    </rPh>
    <rPh sb="19" eb="20">
      <t>セン</t>
    </rPh>
    <rPh sb="25" eb="27">
      <t>テビ</t>
    </rPh>
    <rPh sb="29" eb="31">
      <t>ベッピョウ</t>
    </rPh>
    <rPh sb="33" eb="34">
      <t>カカ</t>
    </rPh>
    <rPh sb="36" eb="38">
      <t>キカク</t>
    </rPh>
    <rPh sb="38" eb="40">
      <t>センパク</t>
    </rPh>
    <rPh sb="41" eb="43">
      <t>ショユウ</t>
    </rPh>
    <phoneticPr fontId="3"/>
  </si>
  <si>
    <t>a：評価対象の船舶を３隻以上所有している</t>
    <rPh sb="2" eb="4">
      <t>ヒョウカ</t>
    </rPh>
    <rPh sb="4" eb="6">
      <t>タイショウ</t>
    </rPh>
    <rPh sb="7" eb="9">
      <t>センパク</t>
    </rPh>
    <rPh sb="11" eb="12">
      <t>セキ</t>
    </rPh>
    <rPh sb="12" eb="14">
      <t>イジョウ</t>
    </rPh>
    <rPh sb="14" eb="16">
      <t>ショユウ</t>
    </rPh>
    <phoneticPr fontId="3"/>
  </si>
  <si>
    <t>（具体的に）</t>
    <rPh sb="1" eb="4">
      <t>グタイテキ</t>
    </rPh>
    <phoneticPr fontId="24"/>
  </si>
  <si>
    <t>☐</t>
  </si>
  <si>
    <t>様</t>
    <rPh sb="0" eb="1">
      <t>サマ</t>
    </rPh>
    <phoneticPr fontId="24"/>
  </si>
  <si>
    <r>
      <t>ＩＣＴ活用工事の実施証明書がある場合に評価。</t>
    </r>
    <r>
      <rPr>
        <sz val="14"/>
        <color rgb="FFFF0000"/>
        <rFont val="ＭＳ Ｐ明朝"/>
      </rPr>
      <t>(発行日から2年以内)</t>
    </r>
    <rPh sb="5" eb="7">
      <t>コウジ</t>
    </rPh>
    <rPh sb="8" eb="10">
      <t>ジッシ</t>
    </rPh>
    <rPh sb="23" eb="26">
      <t>ハッコウビ</t>
    </rPh>
    <rPh sb="30" eb="32">
      <t>イナイ</t>
    </rPh>
    <phoneticPr fontId="24"/>
  </si>
  <si>
    <r>
      <t>公募対象：標準「JV」かつ全県又はブロック＝「</t>
    </r>
    <r>
      <rPr>
        <sz val="11"/>
        <color auto="1"/>
        <rFont val="ＭＳ Ｐ明朝"/>
      </rPr>
      <t>a：構成員のすべてが管内」</t>
    </r>
    <rPh sb="25" eb="28">
      <t>コウセイイン</t>
    </rPh>
    <rPh sb="33" eb="35">
      <t>カンナイ</t>
    </rPh>
    <phoneticPr fontId="24"/>
  </si>
  <si>
    <t>企業の主たる営業所の所在について評価。</t>
    <rPh sb="0" eb="2">
      <t>キギョウ</t>
    </rPh>
    <rPh sb="3" eb="4">
      <t>シュ</t>
    </rPh>
    <rPh sb="6" eb="9">
      <t>エイギョウショ</t>
    </rPh>
    <rPh sb="10" eb="12">
      <t>ショザイ</t>
    </rPh>
    <rPh sb="16" eb="18">
      <t>ヒョウカ</t>
    </rPh>
    <phoneticPr fontId="3"/>
  </si>
  <si>
    <t>離職者雇用</t>
    <rPh sb="0" eb="3">
      <t>リショクシャ</t>
    </rPh>
    <rPh sb="3" eb="5">
      <t>コヨウ</t>
    </rPh>
    <phoneticPr fontId="3"/>
  </si>
  <si>
    <t>企業の評価</t>
  </si>
  <si>
    <t>秋田管内</t>
    <rPh sb="0" eb="2">
      <t>アキタ</t>
    </rPh>
    <rPh sb="2" eb="4">
      <t>カンナイ</t>
    </rPh>
    <phoneticPr fontId="3"/>
  </si>
  <si>
    <t>９．
企業の労働環境に関する姿勢</t>
  </si>
  <si>
    <t>活動場所</t>
    <rPh sb="0" eb="2">
      <t>カツドウ</t>
    </rPh>
    <rPh sb="2" eb="4">
      <t>バショ</t>
    </rPh>
    <phoneticPr fontId="3"/>
  </si>
  <si>
    <t>令和X+1年度
（当該年度）</t>
  </si>
  <si>
    <t>１０月</t>
  </si>
  <si>
    <r>
      <t>公募対象：法面４千万未満「単独」＝「</t>
    </r>
    <r>
      <rPr>
        <sz val="11"/>
        <color auto="1"/>
        <rFont val="ＭＳ Ｐ明朝"/>
      </rPr>
      <t>a：同一管内に有り」</t>
    </r>
    <rPh sb="20" eb="22">
      <t>ドウイツ</t>
    </rPh>
    <rPh sb="22" eb="24">
      <t>カンナイ</t>
    </rPh>
    <rPh sb="25" eb="26">
      <t>ア</t>
    </rPh>
    <phoneticPr fontId="24"/>
  </si>
  <si>
    <t>８月</t>
  </si>
  <si>
    <t>評価方式【選択】</t>
    <rPh sb="0" eb="2">
      <t>ヒョウカ</t>
    </rPh>
    <rPh sb="2" eb="4">
      <t>ホウシキ</t>
    </rPh>
    <phoneticPr fontId="3"/>
  </si>
  <si>
    <t>　①労働基準監督署に届出を行った最新の就業規則の写し（労働基準監督署の押印、休日制度が明記されているもの）</t>
    <rPh sb="2" eb="4">
      <t>ろうどう</t>
    </rPh>
    <rPh sb="4" eb="6">
      <t>きじゅん</t>
    </rPh>
    <rPh sb="6" eb="9">
      <t>かんとくしょ</t>
    </rPh>
    <rPh sb="10" eb="12">
      <t>とどけで</t>
    </rPh>
    <rPh sb="13" eb="14">
      <t>おこな</t>
    </rPh>
    <rPh sb="16" eb="18">
      <t>さいしん</t>
    </rPh>
    <rPh sb="19" eb="21">
      <t>しゅうぎょう</t>
    </rPh>
    <rPh sb="21" eb="23">
      <t>きそく</t>
    </rPh>
    <rPh sb="24" eb="25">
      <t>うつ</t>
    </rPh>
    <rPh sb="27" eb="29">
      <t>ろうどう</t>
    </rPh>
    <rPh sb="29" eb="31">
      <t>きじゅん</t>
    </rPh>
    <rPh sb="31" eb="34">
      <t>かんとくしょ</t>
    </rPh>
    <rPh sb="35" eb="37">
      <t>おういん</t>
    </rPh>
    <rPh sb="38" eb="40">
      <t>きゅうじつ</t>
    </rPh>
    <rPh sb="40" eb="42">
      <t>せいど</t>
    </rPh>
    <rPh sb="43" eb="45">
      <t>めいき</t>
    </rPh>
    <phoneticPr fontId="3" type="Hiragana"/>
  </si>
  <si>
    <t>●●協会</t>
    <rPh sb="2" eb="4">
      <t>キョウカイ</t>
    </rPh>
    <phoneticPr fontId="3"/>
  </si>
  <si>
    <t>４．
企業の建設キャリアアップシステム
（CCUS）への取組</t>
  </si>
  <si>
    <t>５．
主たる営業所の所在</t>
  </si>
  <si>
    <t>自社所有</t>
    <rPh sb="0" eb="2">
      <t>ジシャ</t>
    </rPh>
    <rPh sb="2" eb="4">
      <t>ショユウ</t>
    </rPh>
    <phoneticPr fontId="3"/>
  </si>
  <si>
    <r>
      <t xml:space="preserve">８．
モデル工事等への取組
</t>
    </r>
    <r>
      <rPr>
        <u/>
        <sz val="16"/>
        <color auto="1"/>
        <rFont val="ＭＳ Ｐ明朝"/>
      </rPr>
      <t>ICT活用工事の
実施証明書の有無</t>
    </r>
  </si>
  <si>
    <t>７．企業の雇用・女性活躍推進に向けた取組</t>
  </si>
  <si>
    <t>１１．
主要材料の製造・施行の管理体制（コンクリート又はアスファルト）</t>
  </si>
  <si>
    <r>
      <t>公募対象：建築「単独」＝「</t>
    </r>
    <r>
      <rPr>
        <sz val="11"/>
        <color auto="1"/>
        <rFont val="ＭＳ Ｐ明朝"/>
      </rPr>
      <t>a：同一ブロック内に有り」</t>
    </r>
    <rPh sb="21" eb="22">
      <t>ナイ</t>
    </rPh>
    <rPh sb="23" eb="24">
      <t>ア</t>
    </rPh>
    <phoneticPr fontId="24"/>
  </si>
  <si>
    <t>工事番号・工事名【入力】</t>
    <rPh sb="0" eb="2">
      <t>コウジ</t>
    </rPh>
    <rPh sb="2" eb="4">
      <t>バンゴウ</t>
    </rPh>
    <rPh sb="5" eb="8">
      <t>コウジメイ</t>
    </rPh>
    <rPh sb="9" eb="11">
      <t>ニュウリョク</t>
    </rPh>
    <phoneticPr fontId="24"/>
  </si>
  <si>
    <t>６．
災害協定に基づく活動実績</t>
  </si>
  <si>
    <t>北秋田管内</t>
    <rPh sb="0" eb="3">
      <t>キタアキタ</t>
    </rPh>
    <rPh sb="3" eb="5">
      <t>カンナイ</t>
    </rPh>
    <phoneticPr fontId="3"/>
  </si>
  <si>
    <t>a：共通仕様書に定められた現場までの運搬に関する条件を満足する自社の「プラント」を所有している</t>
    <rPh sb="2" eb="4">
      <t>キョウツウ</t>
    </rPh>
    <rPh sb="4" eb="7">
      <t>シヨウショ</t>
    </rPh>
    <rPh sb="8" eb="9">
      <t>サダ</t>
    </rPh>
    <rPh sb="13" eb="15">
      <t>ゲンバ</t>
    </rPh>
    <rPh sb="18" eb="20">
      <t>ウンパン</t>
    </rPh>
    <rPh sb="21" eb="22">
      <t>カン</t>
    </rPh>
    <rPh sb="24" eb="26">
      <t>ジョウケン</t>
    </rPh>
    <rPh sb="27" eb="29">
      <t>マンゾク</t>
    </rPh>
    <rPh sb="31" eb="33">
      <t>ジシャ</t>
    </rPh>
    <rPh sb="41" eb="43">
      <t>ショユウ</t>
    </rPh>
    <phoneticPr fontId="3"/>
  </si>
  <si>
    <r>
      <t xml:space="preserve">保有形態【選択】
</t>
    </r>
    <r>
      <rPr>
        <b/>
        <u/>
        <sz val="14"/>
        <color rgb="FFFF0000"/>
        <rFont val="ＭＳ Ｐ明朝"/>
      </rPr>
      <t>「履行義務」</t>
    </r>
    <rPh sb="0" eb="2">
      <t>ホユウ</t>
    </rPh>
    <rPh sb="2" eb="4">
      <t>ケイタイ</t>
    </rPh>
    <phoneticPr fontId="3"/>
  </si>
  <si>
    <t>山本管内</t>
    <rPh sb="0" eb="2">
      <t>ヤマモト</t>
    </rPh>
    <rPh sb="2" eb="4">
      <t>カンナイ</t>
    </rPh>
    <phoneticPr fontId="3"/>
  </si>
  <si>
    <t>措置無し</t>
    <rPh sb="0" eb="2">
      <t>ソチ</t>
    </rPh>
    <rPh sb="2" eb="3">
      <t>ナ</t>
    </rPh>
    <phoneticPr fontId="3"/>
  </si>
  <si>
    <t>公募対象：標準「JV」かつ全県又はブロック＝「c：構成員のすべてが管外」</t>
    <rPh sb="25" eb="28">
      <t>コウセイイン</t>
    </rPh>
    <rPh sb="33" eb="35">
      <t>カンガイ</t>
    </rPh>
    <phoneticPr fontId="24"/>
  </si>
  <si>
    <t>重機・資機材等の調達の斡旋</t>
  </si>
  <si>
    <t>基準配点
(満点)</t>
    <rPh sb="0" eb="2">
      <t>キジュン</t>
    </rPh>
    <rPh sb="2" eb="4">
      <t>ハイテン</t>
    </rPh>
    <rPh sb="6" eb="8">
      <t>マンテン</t>
    </rPh>
    <phoneticPr fontId="24"/>
  </si>
  <si>
    <t>由利管内</t>
    <rPh sb="0" eb="2">
      <t>ユリ</t>
    </rPh>
    <rPh sb="2" eb="4">
      <t>カンナイ</t>
    </rPh>
    <phoneticPr fontId="3"/>
  </si>
  <si>
    <t>仙北管内</t>
    <rPh sb="0" eb="2">
      <t>センボク</t>
    </rPh>
    <rPh sb="2" eb="4">
      <t>カンナイ</t>
    </rPh>
    <phoneticPr fontId="3"/>
  </si>
  <si>
    <t>雄勝管内</t>
    <rPh sb="0" eb="1">
      <t>オス</t>
    </rPh>
    <rPh sb="1" eb="2">
      <t>カ</t>
    </rPh>
    <rPh sb="2" eb="4">
      <t>カンナイ</t>
    </rPh>
    <phoneticPr fontId="3"/>
  </si>
  <si>
    <t>《評価項目④》
職業体験等の実施</t>
  </si>
  <si>
    <t>１２月</t>
  </si>
  <si>
    <t>５月</t>
    <rPh sb="1" eb="2">
      <t>ツキ</t>
    </rPh>
    <phoneticPr fontId="24"/>
  </si>
  <si>
    <t>d：上記以外</t>
    <rPh sb="2" eb="4">
      <t>ジョウキ</t>
    </rPh>
    <rPh sb="4" eb="6">
      <t>イガイ</t>
    </rPh>
    <phoneticPr fontId="24"/>
  </si>
  <si>
    <t>c：４週８休以上を達成した週休２日制工事の実施証明書を有している</t>
  </si>
  <si>
    <t>【女性技術者の在籍】</t>
    <rPh sb="1" eb="3">
      <t>じょせい</t>
    </rPh>
    <rPh sb="3" eb="6">
      <t>ぎじゅつしゃ</t>
    </rPh>
    <rPh sb="7" eb="9">
      <t>ざいせき</t>
    </rPh>
    <phoneticPr fontId="3" type="Hiragana"/>
  </si>
  <si>
    <t>評価点合計</t>
    <rPh sb="0" eb="2">
      <t>ヒョウカ</t>
    </rPh>
    <rPh sb="2" eb="3">
      <t>テン</t>
    </rPh>
    <rPh sb="3" eb="5">
      <t>ゴウケイ</t>
    </rPh>
    <phoneticPr fontId="24"/>
  </si>
  <si>
    <t>女性技術者の氏名【入力】</t>
    <rPh sb="0" eb="2">
      <t>ジョセイ</t>
    </rPh>
    <rPh sb="2" eb="5">
      <t>ギジュツシャ</t>
    </rPh>
    <rPh sb="6" eb="8">
      <t>シメイ</t>
    </rPh>
    <rPh sb="9" eb="11">
      <t>ニュウリョク</t>
    </rPh>
    <phoneticPr fontId="3"/>
  </si>
  <si>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3"/>
  </si>
  <si>
    <r>
      <t>受賞年度</t>
    </r>
    <r>
      <rPr>
        <sz val="14"/>
        <color rgb="FFFF0000"/>
        <rFont val="ＭＳ Ｐ明朝"/>
      </rPr>
      <t>（対象:過去2年間）</t>
    </r>
    <r>
      <rPr>
        <sz val="14"/>
        <color auto="1"/>
        <rFont val="ＭＳ Ｐ明朝"/>
      </rPr>
      <t>【入力】
「過去2年間」に受賞した表彰実績</t>
    </r>
    <rPh sb="0" eb="2">
      <t>ジュショウ</t>
    </rPh>
    <rPh sb="2" eb="4">
      <t>ネンド</t>
    </rPh>
    <rPh sb="5" eb="7">
      <t>タイショウ</t>
    </rPh>
    <rPh sb="8" eb="10">
      <t>カコ</t>
    </rPh>
    <rPh sb="11" eb="13">
      <t>ネンカン</t>
    </rPh>
    <rPh sb="15" eb="17">
      <t>ニュウリョク</t>
    </rPh>
    <rPh sb="27" eb="29">
      <t>ジュショウ</t>
    </rPh>
    <rPh sb="31" eb="33">
      <t>ヒョウショウ</t>
    </rPh>
    <rPh sb="33" eb="35">
      <t>ジッセキ</t>
    </rPh>
    <phoneticPr fontId="24"/>
  </si>
  <si>
    <r>
      <t xml:space="preserve">８．
モデル工事等への取組
</t>
    </r>
    <r>
      <rPr>
        <u/>
        <sz val="16"/>
        <color auto="1"/>
        <rFont val="ＭＳ Ｐ明朝"/>
      </rPr>
      <t>女性技術者活躍工事の
実施証明書の有無</t>
    </r>
  </si>
  <si>
    <t>b：３５歳以上４５歳未満の監理又は主任技術者への配置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4"/>
  </si>
  <si>
    <t>令和４年度</t>
    <rPh sb="0" eb="2">
      <t>レイワ</t>
    </rPh>
    <rPh sb="3" eb="5">
      <t>ネンド</t>
    </rPh>
    <phoneticPr fontId="3"/>
  </si>
  <si>
    <t>３．（Ⅱ）
企業の優良工事表彰</t>
  </si>
  <si>
    <r>
      <t>公募対象：標準「JV」かつ全国又は東北＝「</t>
    </r>
    <r>
      <rPr>
        <sz val="11"/>
        <color auto="1"/>
        <rFont val="ＭＳ Ｐ明朝"/>
      </rPr>
      <t>a：構成員のすべてが県内」</t>
    </r>
    <rPh sb="23" eb="26">
      <t>コウセイイン</t>
    </rPh>
    <rPh sb="31" eb="33">
      <t>ケンナイ</t>
    </rPh>
    <phoneticPr fontId="24"/>
  </si>
  <si>
    <t>学年</t>
    <rPh sb="0" eb="2">
      <t>ガクネン</t>
    </rPh>
    <phoneticPr fontId="24"/>
  </si>
  <si>
    <r>
      <t>公募対象：標準「単独」かつ全県又はブロック＝「</t>
    </r>
    <r>
      <rPr>
        <sz val="11"/>
        <color auto="1"/>
        <rFont val="ＭＳ Ｐ明朝"/>
      </rPr>
      <t>b：同一管内に無し」</t>
    </r>
    <rPh sb="30" eb="31">
      <t>ナ</t>
    </rPh>
    <phoneticPr fontId="24"/>
  </si>
  <si>
    <r>
      <t>公募対象：標準「単独」かつ全国又は東北＝「</t>
    </r>
    <r>
      <rPr>
        <sz val="11"/>
        <color auto="1"/>
        <rFont val="ＭＳ Ｐ明朝"/>
      </rPr>
      <t>a：県内に有り」</t>
    </r>
    <rPh sb="23" eb="25">
      <t>ケンナイ</t>
    </rPh>
    <rPh sb="26" eb="27">
      <t>ア</t>
    </rPh>
    <phoneticPr fontId="24"/>
  </si>
  <si>
    <t>２月</t>
  </si>
  <si>
    <t>控除可能な給与総額</t>
  </si>
  <si>
    <t>△△　△△</t>
  </si>
  <si>
    <t>公募対象：建築「JV」＝「c：構成員のすべてがブロック外」</t>
    <rPh sb="15" eb="18">
      <t>コウセイイン</t>
    </rPh>
    <rPh sb="27" eb="28">
      <t>ガイ</t>
    </rPh>
    <phoneticPr fontId="24"/>
  </si>
  <si>
    <t>※２　証明者の身分等（役職･立場）を明記すること。</t>
    <rPh sb="3" eb="6">
      <t>ショウメイシャ</t>
    </rPh>
    <rPh sb="7" eb="9">
      <t>ミブン</t>
    </rPh>
    <rPh sb="9" eb="10">
      <t>トウ</t>
    </rPh>
    <rPh sb="11" eb="13">
      <t>ヤクショク</t>
    </rPh>
    <rPh sb="14" eb="16">
      <t>タチバ</t>
    </rPh>
    <rPh sb="18" eb="20">
      <t>メイキ</t>
    </rPh>
    <phoneticPr fontId="24"/>
  </si>
  <si>
    <r>
      <t xml:space="preserve">配置予定資格【入力】
</t>
    </r>
    <r>
      <rPr>
        <b/>
        <u/>
        <sz val="14"/>
        <color rgb="FFFF0000"/>
        <rFont val="ＭＳ Ｐ明朝"/>
      </rPr>
      <t>「履行義務」</t>
    </r>
    <rPh sb="0" eb="2">
      <t>ハイチ</t>
    </rPh>
    <rPh sb="2" eb="4">
      <t>ヨテイ</t>
    </rPh>
    <rPh sb="4" eb="6">
      <t>シカク</t>
    </rPh>
    <rPh sb="7" eb="9">
      <t>ニュウリョク</t>
    </rPh>
    <phoneticPr fontId="24"/>
  </si>
  <si>
    <t>a：「事業者登録」有り</t>
    <rPh sb="3" eb="6">
      <t>ジギョウシャ</t>
    </rPh>
    <rPh sb="6" eb="8">
      <t>トウロク</t>
    </rPh>
    <rPh sb="9" eb="10">
      <t>ア</t>
    </rPh>
    <phoneticPr fontId="24"/>
  </si>
  <si>
    <t>ＴＥＬ：</t>
  </si>
  <si>
    <t>a：「活用の申告」有り</t>
    <rPh sb="3" eb="5">
      <t>カツヨウ</t>
    </rPh>
    <rPh sb="6" eb="8">
      <t>シンコク</t>
    </rPh>
    <rPh sb="9" eb="10">
      <t>ア</t>
    </rPh>
    <phoneticPr fontId="24"/>
  </si>
  <si>
    <r>
      <t>公募対象：法面４千万以上「JV」＝「</t>
    </r>
    <r>
      <rPr>
        <sz val="11"/>
        <color auto="1"/>
        <rFont val="ＭＳ Ｐ明朝"/>
      </rPr>
      <t>b：構成員の１者以上がブロック内」</t>
    </r>
    <rPh sb="20" eb="23">
      <t>コウセイイン</t>
    </rPh>
    <rPh sb="25" eb="26">
      <t>シャ</t>
    </rPh>
    <rPh sb="26" eb="28">
      <t>イジョウ</t>
    </rPh>
    <rPh sb="33" eb="34">
      <t>ナイ</t>
    </rPh>
    <phoneticPr fontId="24"/>
  </si>
  <si>
    <r>
      <t>　</t>
    </r>
    <r>
      <rPr>
        <sz val="14"/>
        <color theme="1"/>
        <rFont val="游ゴシック"/>
      </rPr>
      <t>①評価対象機種の所有を示す書類（自動車検査証等）の写し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20">
      <t>じどうしゃ</t>
    </rPh>
    <rPh sb="20" eb="23">
      <t>けんさしょう</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</si>
  <si>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公募対象：建築「JV」＝「</t>
    </r>
    <r>
      <rPr>
        <sz val="11"/>
        <color auto="1"/>
        <rFont val="ＭＳ Ｐ明朝"/>
      </rPr>
      <t>a：構成員のすべてがブロック内」</t>
    </r>
    <rPh sb="15" eb="18">
      <t>コウセイイン</t>
    </rPh>
    <rPh sb="27" eb="28">
      <t>ナイ</t>
    </rPh>
    <phoneticPr fontId="24"/>
  </si>
  <si>
    <r>
      <t>公募対象：建築「JV」＝「</t>
    </r>
    <r>
      <rPr>
        <sz val="11"/>
        <color auto="1"/>
        <rFont val="ＭＳ Ｐ明朝"/>
      </rPr>
      <t>b：構成員の１者以上がブロック内」</t>
    </r>
    <rPh sb="15" eb="18">
      <t>コウセイイン</t>
    </rPh>
    <rPh sb="20" eb="21">
      <t>シャ</t>
    </rPh>
    <rPh sb="21" eb="23">
      <t>イジョウ</t>
    </rPh>
    <rPh sb="28" eb="29">
      <t>ナイ</t>
    </rPh>
    <phoneticPr fontId="24"/>
  </si>
  <si>
    <t>項目</t>
    <rPh sb="0" eb="2">
      <t>コウモク</t>
    </rPh>
    <phoneticPr fontId="24"/>
  </si>
  <si>
    <t>雇用者の氏名【入力】</t>
    <rPh sb="0" eb="3">
      <t>コヨウシャ</t>
    </rPh>
    <rPh sb="4" eb="6">
      <t>シメイ</t>
    </rPh>
    <phoneticPr fontId="3"/>
  </si>
  <si>
    <t>新卒者雇用</t>
    <rPh sb="0" eb="3">
      <t>シンソツシャ</t>
    </rPh>
    <rPh sb="3" eb="5">
      <t>コヨウ</t>
    </rPh>
    <phoneticPr fontId="3"/>
  </si>
  <si>
    <t>該当評価
ケース</t>
    <rPh sb="0" eb="2">
      <t>ガイトウ</t>
    </rPh>
    <rPh sb="2" eb="4">
      <t>ヒョウカ</t>
    </rPh>
    <phoneticPr fontId="3"/>
  </si>
  <si>
    <t>該当無し</t>
    <rPh sb="0" eb="2">
      <t>ガイトウ</t>
    </rPh>
    <rPh sb="2" eb="3">
      <t>ナ</t>
    </rPh>
    <phoneticPr fontId="3"/>
  </si>
  <si>
    <r>
      <t>職業体験等実施について評価</t>
    </r>
    <r>
      <rPr>
        <sz val="14"/>
        <color rgb="FFFF0000"/>
        <rFont val="ＭＳ Ｐ明朝"/>
      </rPr>
      <t>(過去2年間)</t>
    </r>
    <rPh sb="5" eb="7">
      <t>ジッシ</t>
    </rPh>
    <rPh sb="11" eb="13">
      <t>ヒョウカ</t>
    </rPh>
    <phoneticPr fontId="3"/>
  </si>
  <si>
    <t>土工</t>
    <rPh sb="0" eb="2">
      <t>ドコウ</t>
    </rPh>
    <phoneticPr fontId="3"/>
  </si>
  <si>
    <t>《評価項目②》
新卒者又は離職者の雇用実績</t>
  </si>
  <si>
    <t>給与所得の源泉徴収票等の法定調書合計表の支払金額</t>
    <rPh sb="20" eb="22">
      <t>シハライ</t>
    </rPh>
    <rPh sb="22" eb="24">
      <t>キンガク</t>
    </rPh>
    <phoneticPr fontId="3"/>
  </si>
  <si>
    <t>04-XX10-ZZ
●●維持管理業務</t>
    <rPh sb="13" eb="15">
      <t>イジ</t>
    </rPh>
    <rPh sb="15" eb="17">
      <t>カンリ</t>
    </rPh>
    <rPh sb="17" eb="19">
      <t>ギョウム</t>
    </rPh>
    <phoneticPr fontId="3"/>
  </si>
  <si>
    <t>配置予定技術者の役割
【選択】</t>
    <rPh sb="12" eb="14">
      <t>センタク</t>
    </rPh>
    <phoneticPr fontId="3"/>
  </si>
  <si>
    <t>女</t>
    <rPh sb="0" eb="1">
      <t>オンナ</t>
    </rPh>
    <phoneticPr fontId="3"/>
  </si>
  <si>
    <t>低入札受注に対する警告通知</t>
    <rPh sb="0" eb="1">
      <t>テイ</t>
    </rPh>
    <rPh sb="1" eb="3">
      <t>ニュウサツ</t>
    </rPh>
    <rPh sb="3" eb="5">
      <t>ジュチュウ</t>
    </rPh>
    <rPh sb="6" eb="7">
      <t>タイ</t>
    </rPh>
    <rPh sb="9" eb="11">
      <t>ケイコク</t>
    </rPh>
    <rPh sb="11" eb="13">
      <t>ツウチ</t>
    </rPh>
    <phoneticPr fontId="3"/>
  </si>
  <si>
    <t>技術提案型</t>
    <rPh sb="0" eb="5">
      <t>ギジュツテイアンガタ</t>
    </rPh>
    <phoneticPr fontId="3"/>
  </si>
  <si>
    <t>総合評価落札方式（実績等評価項目）の審査に伴い提出が必要な確認根拠資料</t>
    <rPh sb="0" eb="2">
      <t>そうごう</t>
    </rPh>
    <rPh sb="2" eb="4">
      <t>ひょうか</t>
    </rPh>
    <rPh sb="4" eb="6">
      <t>らくさつ</t>
    </rPh>
    <rPh sb="6" eb="8">
      <t>ほうしき</t>
    </rPh>
    <rPh sb="9" eb="11">
      <t>じっせき</t>
    </rPh>
    <rPh sb="11" eb="12">
      <t>とう</t>
    </rPh>
    <rPh sb="12" eb="14">
      <t>ひょうか</t>
    </rPh>
    <rPh sb="14" eb="16">
      <t>こうもく</t>
    </rPh>
    <rPh sb="18" eb="20">
      <t>しんさ</t>
    </rPh>
    <rPh sb="21" eb="22">
      <t>ともな</t>
    </rPh>
    <rPh sb="23" eb="25">
      <t>ていしゅつ</t>
    </rPh>
    <rPh sb="26" eb="28">
      <t>ひつよう</t>
    </rPh>
    <rPh sb="29" eb="31">
      <t>かくにん</t>
    </rPh>
    <rPh sb="31" eb="33">
      <t>こんきょ</t>
    </rPh>
    <rPh sb="33" eb="35">
      <t>しりょう</t>
    </rPh>
    <phoneticPr fontId="3" type="Hiragana"/>
  </si>
  <si>
    <t>評価項目</t>
    <rPh sb="0" eb="2">
      <t>ひょうか</t>
    </rPh>
    <rPh sb="2" eb="4">
      <t>こうもく</t>
    </rPh>
    <phoneticPr fontId="3" type="Hiragana"/>
  </si>
  <si>
    <t>７．
企業の雇用・女性活躍推進に向けた取組</t>
  </si>
  <si>
    <t>１１．
主要材料の製造・施行の管理体制</t>
  </si>
  <si>
    <t>○○　　年　　月　　日　～　○○　　年　　月　　日（　　日間）</t>
    <rPh sb="4" eb="5">
      <t>ネン</t>
    </rPh>
    <rPh sb="7" eb="8">
      <t>ガツ</t>
    </rPh>
    <rPh sb="10" eb="11">
      <t>ニチ</t>
    </rPh>
    <rPh sb="18" eb="19">
      <t>ネン</t>
    </rPh>
    <rPh sb="21" eb="22">
      <t>ガツ</t>
    </rPh>
    <rPh sb="24" eb="25">
      <t>ニチ</t>
    </rPh>
    <rPh sb="28" eb="30">
      <t>ニチカン</t>
    </rPh>
    <phoneticPr fontId="24"/>
  </si>
  <si>
    <t>１７．
若手又は女性技術者の育成</t>
    <rPh sb="6" eb="7">
      <t>また</t>
    </rPh>
    <rPh sb="8" eb="10">
      <t>じょせい</t>
    </rPh>
    <phoneticPr fontId="3" type="Hiragana"/>
  </si>
  <si>
    <r>
      <t>（総合評価落札方式【建設工事】「実績等評価項目」様式</t>
    </r>
    <r>
      <rPr>
        <sz val="20"/>
        <color auto="1"/>
        <rFont val="ＭＳ Ｐ明朝"/>
      </rPr>
      <t>）　</t>
    </r>
    <r>
      <rPr>
        <b/>
        <u/>
        <sz val="20"/>
        <color auto="1"/>
        <rFont val="ＭＳ Ｐ明朝"/>
      </rPr>
      <t>８月８日修正版</t>
    </r>
    <rPh sb="1" eb="3">
      <t>ソウゴウ</t>
    </rPh>
    <rPh sb="3" eb="5">
      <t>ヒョウカ</t>
    </rPh>
    <rPh sb="5" eb="7">
      <t>ラクサツ</t>
    </rPh>
    <rPh sb="7" eb="9">
      <t>ホウシキ</t>
    </rPh>
    <rPh sb="10" eb="12">
      <t>ケンセツ</t>
    </rPh>
    <rPh sb="12" eb="14">
      <t>コウジ</t>
    </rPh>
    <rPh sb="16" eb="18">
      <t>ジッセキ</t>
    </rPh>
    <rPh sb="18" eb="19">
      <t>トウ</t>
    </rPh>
    <rPh sb="19" eb="21">
      <t>ヒョウカ</t>
    </rPh>
    <rPh sb="21" eb="23">
      <t>コウモク</t>
    </rPh>
    <rPh sb="24" eb="26">
      <t>ヨウシキ</t>
    </rPh>
    <rPh sb="29" eb="30">
      <t>ガツ</t>
    </rPh>
    <rPh sb="31" eb="32">
      <t>ヒ</t>
    </rPh>
    <rPh sb="32" eb="35">
      <t>シュウセイバン</t>
    </rPh>
    <phoneticPr fontId="3"/>
  </si>
  <si>
    <t>　①卒業証明書又は修了証書の写し</t>
  </si>
  <si>
    <t>賃上げ評価対象給与総額（円）</t>
    <rPh sb="12" eb="13">
      <t>エン</t>
    </rPh>
    <phoneticPr fontId="3"/>
  </si>
  <si>
    <t>受入営業所住所：</t>
    <rPh sb="0" eb="2">
      <t>ウケイレ</t>
    </rPh>
    <rPh sb="2" eb="5">
      <t>エイギョウショ</t>
    </rPh>
    <rPh sb="5" eb="7">
      <t>ジュウショ</t>
    </rPh>
    <phoneticPr fontId="24"/>
  </si>
  <si>
    <t>【職業体験等の実施】</t>
  </si>
  <si>
    <r>
      <t>　</t>
    </r>
    <r>
      <rPr>
        <sz val="14"/>
        <color theme="1"/>
        <rFont val="游ゴシック"/>
      </rPr>
      <t>①評価対象機種の所有を示す書類（特定自主検査等）の写し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19">
      <t>とくてい</t>
    </rPh>
    <rPh sb="19" eb="21">
      <t>じしゅ</t>
    </rPh>
    <rPh sb="21" eb="23">
      <t>けんさ</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</si>
  <si>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t>無し</t>
    <rPh sb="0" eb="1">
      <t>な</t>
    </rPh>
    <phoneticPr fontId="3" type="Hiragana"/>
  </si>
  <si>
    <t>３．(Ⅰ)(Ⅱ)
企業の優良工事表彰</t>
    <rPh sb="9" eb="11">
      <t>キギョウ</t>
    </rPh>
    <rPh sb="12" eb="14">
      <t>ユウリョウ</t>
    </rPh>
    <rPh sb="14" eb="16">
      <t>コウジ</t>
    </rPh>
    <rPh sb="16" eb="18">
      <t>ヒョウショウ</t>
    </rPh>
    <phoneticPr fontId="24"/>
  </si>
  <si>
    <t>　③３ヶ月以上県内に住所のある住民票（技術資料提出日の日以前３ヶ月以内の発行及び個人番号が記載されていないものに限る）の写し</t>
  </si>
  <si>
    <t>　②住民票（技術資料提出日の日以前３ヶ月以内の発行及び個人番号が記載されていないものに限る）の写し</t>
  </si>
  <si>
    <t>　①協定書、表彰状、認定証、一般事業主行動計画策定・変更届（労働局が受付したもの）などの写し</t>
  </si>
  <si>
    <t>　①建設業許可通知書の写し</t>
  </si>
  <si>
    <t>　③秋田県内にある営業所等の社員の健康保険被保険者証の写し（高齢者等により提出できない場合にあっては、職員の常勤性を確認できる書類）</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</si>
  <si>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</si>
  <si>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提出日：○○　　年　　月　　日</t>
    <rPh sb="0" eb="3">
      <t>テイシュツビ</t>
    </rPh>
    <rPh sb="8" eb="9">
      <t>ネン</t>
    </rPh>
    <rPh sb="11" eb="12">
      <t>ガツ</t>
    </rPh>
    <rPh sb="14" eb="15">
      <t>ニチ</t>
    </rPh>
    <phoneticPr fontId="24"/>
  </si>
  <si>
    <t>○○　　年　　月　　日</t>
    <rPh sb="4" eb="5">
      <t>ネン</t>
    </rPh>
    <rPh sb="7" eb="8">
      <t>ガツ</t>
    </rPh>
    <rPh sb="10" eb="11">
      <t>ニチ</t>
    </rPh>
    <phoneticPr fontId="24"/>
  </si>
  <si>
    <t>職業体験等受入実施証明書</t>
    <rPh sb="0" eb="2">
      <t>ショクギョウ</t>
    </rPh>
    <rPh sb="2" eb="4">
      <t>タイケン</t>
    </rPh>
    <rPh sb="4" eb="5">
      <t>トウ</t>
    </rPh>
    <rPh sb="5" eb="7">
      <t>ウケイレ</t>
    </rPh>
    <rPh sb="7" eb="9">
      <t>ジッシ</t>
    </rPh>
    <rPh sb="9" eb="12">
      <t>ショウメイショ</t>
    </rPh>
    <phoneticPr fontId="24"/>
  </si>
  <si>
    <t>４月</t>
    <rPh sb="1" eb="2">
      <t>ツキ</t>
    </rPh>
    <phoneticPr fontId="24"/>
  </si>
  <si>
    <t>受入実施期間：</t>
    <rPh sb="0" eb="2">
      <t>ウケイレ</t>
    </rPh>
    <rPh sb="2" eb="4">
      <t>ジッシ</t>
    </rPh>
    <rPh sb="4" eb="6">
      <t>キカン</t>
    </rPh>
    <phoneticPr fontId="24"/>
  </si>
  <si>
    <t>受入人数：</t>
    <rPh sb="0" eb="2">
      <t>ウケイレ</t>
    </rPh>
    <rPh sb="2" eb="4">
      <t>ニンズウ</t>
    </rPh>
    <phoneticPr fontId="24"/>
  </si>
  <si>
    <r>
      <t>　</t>
    </r>
    <r>
      <rPr>
        <sz val="14"/>
        <color theme="1"/>
        <rFont val="游ゴシック"/>
      </rPr>
      <t>①業務委託契約書の写し等契約実績がわかる資料</t>
    </r>
  </si>
  <si>
    <r>
      <t>　上記内容のとおり、貴社から職業体験等（</t>
    </r>
    <r>
      <rPr>
        <u/>
        <sz val="11"/>
        <color auto="1"/>
        <rFont val="ＭＳ 明朝"/>
      </rPr>
      <t>就業予定者の研修を除く</t>
    </r>
    <r>
      <rPr>
        <sz val="11"/>
        <color auto="1"/>
        <rFont val="ＭＳ 明朝"/>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24"/>
  </si>
  <si>
    <t>　　又はその保護者等を証明者とする。</t>
    <rPh sb="6" eb="9">
      <t>ホゴシャ</t>
    </rPh>
    <rPh sb="9" eb="10">
      <t>トウ</t>
    </rPh>
    <rPh sb="11" eb="14">
      <t>ショウメイシャ</t>
    </rPh>
    <phoneticPr fontId="24"/>
  </si>
  <si>
    <t>公募対象：標準「単独」かつ全県又はブロック＝「a：同一管内に有り」</t>
    <rPh sb="25" eb="27">
      <t>ドウイツ</t>
    </rPh>
    <rPh sb="27" eb="29">
      <t>カンナイ</t>
    </rPh>
    <rPh sb="30" eb="31">
      <t>ア</t>
    </rPh>
    <phoneticPr fontId="24"/>
  </si>
  <si>
    <t>（３）時間外手当や賞与等を除いて評価する場合</t>
  </si>
  <si>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24"/>
  </si>
  <si>
    <t>単位</t>
    <rPh sb="0" eb="2">
      <t>タンイ</t>
    </rPh>
    <phoneticPr fontId="24"/>
  </si>
  <si>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24"/>
  </si>
  <si>
    <t>申請者</t>
    <rPh sb="0" eb="2">
      <t>シンセイ</t>
    </rPh>
    <rPh sb="2" eb="3">
      <t>シャ</t>
    </rPh>
    <phoneticPr fontId="24"/>
  </si>
  <si>
    <t>（例） 
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</si>
  <si>
    <t>商号又は名称</t>
    <rPh sb="0" eb="2">
      <t>ショウゴウ</t>
    </rPh>
    <rPh sb="2" eb="3">
      <t>マタ</t>
    </rPh>
    <rPh sb="4" eb="6">
      <t>メイショウ</t>
    </rPh>
    <phoneticPr fontId="24"/>
  </si>
  <si>
    <t>代表者</t>
    <rPh sb="0" eb="3">
      <t>ダイヒョウシャ</t>
    </rPh>
    <phoneticPr fontId="24"/>
  </si>
  <si>
    <t>名　　　　合計</t>
    <rPh sb="0" eb="1">
      <t>メイ</t>
    </rPh>
    <rPh sb="5" eb="7">
      <t>ゴウケイ</t>
    </rPh>
    <phoneticPr fontId="24"/>
  </si>
  <si>
    <t>賃金引き上げに係る実績確認について</t>
    <rPh sb="0" eb="2">
      <t>チンギン</t>
    </rPh>
    <rPh sb="2" eb="3">
      <t>ヒ</t>
    </rPh>
    <rPh sb="4" eb="5">
      <t>ア</t>
    </rPh>
    <rPh sb="7" eb="8">
      <t>カカ</t>
    </rPh>
    <rPh sb="9" eb="11">
      <t>ジッセキ</t>
    </rPh>
    <rPh sb="11" eb="13">
      <t>カクニン</t>
    </rPh>
    <phoneticPr fontId="3"/>
  </si>
  <si>
    <t>評価対象社員数（人）</t>
    <rPh sb="8" eb="9">
      <t>ニン</t>
    </rPh>
    <phoneticPr fontId="3"/>
  </si>
  <si>
    <t>（２）継続雇用している正社員への支給額で評価する場合</t>
  </si>
  <si>
    <t>公募対象：標準「単独」かつ全国又は東北＝「a：県内に有り」</t>
    <rPh sb="23" eb="25">
      <t>ケンナイ</t>
    </rPh>
    <rPh sb="26" eb="27">
      <t>ア</t>
    </rPh>
    <phoneticPr fontId="24"/>
  </si>
  <si>
    <t>（４）継続雇用している正社員の基本給の定期昇給等で評価する場合</t>
  </si>
  <si>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</si>
  <si>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</si>
  <si>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１９．配置予定技術者の工事成績評定点</t>
    </r>
    <r>
      <rPr>
        <b/>
        <u/>
        <sz val="14"/>
        <color rgb="FFFF0000"/>
        <rFont val="ＭＳ Ｐ明朝"/>
      </rPr>
      <t>※施工実績と同技術者を評価</t>
    </r>
    <r>
      <rPr>
        <u/>
        <sz val="14"/>
        <color auto="1"/>
        <rFont val="ＭＳ Ｐ明朝"/>
      </rPr>
      <t xml:space="preserve">【手引き　P53～P54】
</t>
    </r>
  </si>
  <si>
    <t>一時金、賞与又は超過勤務手当等の総額</t>
  </si>
  <si>
    <t>令和●年●月●日</t>
  </si>
  <si>
    <t>１５．
公共土木施設の維持管理業務の実績</t>
    <rPh sb="4" eb="6">
      <t>こうきょう</t>
    </rPh>
    <rPh sb="6" eb="7">
      <t>ど</t>
    </rPh>
    <rPh sb="7" eb="8">
      <t>もく</t>
    </rPh>
    <rPh sb="8" eb="10">
      <t>しせつ</t>
    </rPh>
    <rPh sb="11" eb="13">
      <t>いじ</t>
    </rPh>
    <rPh sb="13" eb="15">
      <t>かんり</t>
    </rPh>
    <rPh sb="15" eb="17">
      <t>ぎょうむ</t>
    </rPh>
    <rPh sb="18" eb="20">
      <t>じっせき</t>
    </rPh>
    <phoneticPr fontId="3" type="Hiragana"/>
  </si>
  <si>
    <r>
      <t>　</t>
    </r>
    <r>
      <rPr>
        <sz val="14"/>
        <color theme="1"/>
        <rFont val="游ゴシック"/>
      </rPr>
      <t>①工事実績情報システム（以下、コリンズという）の写し
　　※登録されていない工事を記載（申請）する場合は、請負契約書及びその工事内容が分かる資料（設計図書等の写し）と検査結果通知書等で工事完成年月日が確認できる資料の写しを添付（金抜き設計書、設計図面、特記仕様書等で工事内容が確認出来る資料の写し）</t>
    </r>
    <rPh sb="13" eb="15">
      <t>イカ</t>
    </rPh>
    <rPh sb="31" eb="33">
      <t>トウロク</t>
    </rPh>
    <rPh sb="39" eb="41">
      <t>コウジ</t>
    </rPh>
    <rPh sb="42" eb="44">
      <t>キサイ</t>
    </rPh>
    <rPh sb="45" eb="47">
      <t>シンセイ</t>
    </rPh>
    <rPh sb="50" eb="52">
      <t>バアイ</t>
    </rPh>
    <rPh sb="54" eb="56">
      <t>ウケオイ</t>
    </rPh>
    <rPh sb="56" eb="59">
      <t>ケイヤクショ</t>
    </rPh>
    <rPh sb="59" eb="60">
      <t>オヨ</t>
    </rPh>
    <rPh sb="112" eb="114">
      <t>テンプ</t>
    </rPh>
    <rPh sb="115" eb="116">
      <t>キン</t>
    </rPh>
    <rPh sb="116" eb="117">
      <t>ヌ</t>
    </rPh>
    <rPh sb="118" eb="121">
      <t>セッケイショ</t>
    </rPh>
    <rPh sb="122" eb="124">
      <t>セッケイ</t>
    </rPh>
    <rPh sb="124" eb="126">
      <t>ズメン</t>
    </rPh>
    <rPh sb="127" eb="129">
      <t>トッキ</t>
    </rPh>
    <rPh sb="129" eb="132">
      <t>シヨウショ</t>
    </rPh>
    <rPh sb="132" eb="133">
      <t>トウ</t>
    </rPh>
    <rPh sb="134" eb="136">
      <t>コウジ</t>
    </rPh>
    <rPh sb="136" eb="138">
      <t>ナイヨウ</t>
    </rPh>
    <rPh sb="139" eb="141">
      <t>カクニン</t>
    </rPh>
    <rPh sb="141" eb="143">
      <t>デキ</t>
    </rPh>
    <rPh sb="144" eb="146">
      <t>シリョウ</t>
    </rPh>
    <rPh sb="147" eb="148">
      <t>ウツ</t>
    </rPh>
    <phoneticPr fontId="24"/>
  </si>
  <si>
    <t>（税理士又は公認会計士等を記載） 氏名 ○○ ○○　印</t>
    <rPh sb="26" eb="27">
      <t>イン</t>
    </rPh>
    <phoneticPr fontId="3"/>
  </si>
  <si>
    <t>施工計画の内容</t>
  </si>
  <si>
    <t>令和X年度
（前年度）</t>
  </si>
  <si>
    <t>(2)、(4)の場合入力</t>
    <rPh sb="8" eb="10">
      <t>バアイ</t>
    </rPh>
    <rPh sb="10" eb="12">
      <t>ニュウリョク</t>
    </rPh>
    <phoneticPr fontId="3"/>
  </si>
  <si>
    <t>(3)の場合入力</t>
    <rPh sb="4" eb="6">
      <t>バアイ</t>
    </rPh>
    <rPh sb="6" eb="8">
      <t>ニュウリョク</t>
    </rPh>
    <phoneticPr fontId="3"/>
  </si>
  <si>
    <t>（別記様式２）</t>
  </si>
  <si>
    <t>５．－１，２，３
主たる営業所の所在</t>
    <rPh sb="9" eb="10">
      <t>しゅ</t>
    </rPh>
    <rPh sb="12" eb="15">
      <t>えいぎょうしょ</t>
    </rPh>
    <rPh sb="16" eb="18">
      <t>しょざい</t>
    </rPh>
    <phoneticPr fontId="3" type="Hiragana"/>
  </si>
  <si>
    <t>　　※合併前企業の実績を申請する場合は、合併契約書の写し及び官報（合併の公告）の写しを添付</t>
  </si>
  <si>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rPh sb="242" eb="244">
      <t>テイアン</t>
    </rPh>
    <rPh sb="246" eb="248">
      <t>ナイヨウ</t>
    </rPh>
    <rPh sb="249" eb="251">
      <t>ユウコウ</t>
    </rPh>
    <rPh sb="257" eb="259">
      <t>ショウメイ</t>
    </rPh>
    <rPh sb="261" eb="263">
      <t>シリョウ</t>
    </rPh>
    <rPh sb="264" eb="266">
      <t>テンプ</t>
    </rPh>
    <phoneticPr fontId="24"/>
  </si>
  <si>
    <t>工事名：</t>
    <rPh sb="0" eb="3">
      <t>コウジメイ</t>
    </rPh>
    <phoneticPr fontId="24"/>
  </si>
  <si>
    <t>「簡易な施工計画書」</t>
  </si>
  <si>
    <t>（別記様式４－１）</t>
  </si>
  <si>
    <t>工程管理に係る技術的所見</t>
    <rPh sb="0" eb="2">
      <t>コウテイ</t>
    </rPh>
    <rPh sb="2" eb="4">
      <t>カンリ</t>
    </rPh>
    <rPh sb="5" eb="6">
      <t>カカ</t>
    </rPh>
    <rPh sb="7" eb="10">
      <t>ギジュツテキ</t>
    </rPh>
    <rPh sb="10" eb="12">
      <t>ショケン</t>
    </rPh>
    <phoneticPr fontId="24"/>
  </si>
  <si>
    <t>10  20</t>
  </si>
  <si>
    <t>３月</t>
  </si>
  <si>
    <t>９月</t>
  </si>
  <si>
    <t>簡易な施工計画書（工程表）</t>
    <rPh sb="0" eb="2">
      <t>カンイ</t>
    </rPh>
    <rPh sb="3" eb="5">
      <t>セコウ</t>
    </rPh>
    <rPh sb="5" eb="8">
      <t>ケイカクショ</t>
    </rPh>
    <rPh sb="9" eb="12">
      <t>コウテイヒョウ</t>
    </rPh>
    <phoneticPr fontId="24"/>
  </si>
  <si>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</si>
  <si>
    <t>技術提案項目：○○○○</t>
    <rPh sb="0" eb="2">
      <t>ギジュツ</t>
    </rPh>
    <rPh sb="2" eb="4">
      <t>テイアン</t>
    </rPh>
    <rPh sb="4" eb="6">
      <t>コウモク</t>
    </rPh>
    <phoneticPr fontId="24"/>
  </si>
  <si>
    <t>担当者名：</t>
    <rPh sb="0" eb="3">
      <t>タントウシャ</t>
    </rPh>
    <rPh sb="3" eb="4">
      <t>メイ</t>
    </rPh>
    <phoneticPr fontId="24"/>
  </si>
  <si>
    <t>（別記様式５）</t>
  </si>
  <si>
    <t>無し【発注者は、閲覧公表している「建設工事成績評定結果」により確認する】</t>
    <rPh sb="0" eb="1">
      <t>な</t>
    </rPh>
    <rPh sb="3" eb="6">
      <t>はっちゅうしゃ</t>
    </rPh>
    <rPh sb="8" eb="10">
      <t>えつらん</t>
    </rPh>
    <rPh sb="10" eb="12">
      <t>こうひょう</t>
    </rPh>
    <rPh sb="17" eb="19">
      <t>けんせつ</t>
    </rPh>
    <rPh sb="19" eb="21">
      <t>こうじ</t>
    </rPh>
    <rPh sb="21" eb="23">
      <t>せいせき</t>
    </rPh>
    <rPh sb="23" eb="25">
      <t>ひょうてい</t>
    </rPh>
    <rPh sb="25" eb="27">
      <t>けっか</t>
    </rPh>
    <rPh sb="31" eb="33">
      <t>かくにん</t>
    </rPh>
    <phoneticPr fontId="3" type="Hiragana"/>
  </si>
  <si>
    <t>【離職者の雇用実績】</t>
    <rPh sb="1" eb="4">
      <t>りしょくしゃ</t>
    </rPh>
    <rPh sb="5" eb="7">
      <t>こよう</t>
    </rPh>
    <rPh sb="7" eb="9">
      <t>じっせき</t>
    </rPh>
    <phoneticPr fontId="3" type="Hiragana"/>
  </si>
  <si>
    <r>
      <t>　</t>
    </r>
    <r>
      <rPr>
        <sz val="14"/>
        <color theme="1"/>
        <rFont val="游ゴシック"/>
      </rPr>
      <t>①表彰状の写し（白黒）</t>
    </r>
    <rPh sb="2" eb="5">
      <t>ひょうしょうじょう</t>
    </rPh>
    <rPh sb="6" eb="7">
      <t>うつ</t>
    </rPh>
    <rPh sb="9" eb="11">
      <t>しろくろ</t>
    </rPh>
    <phoneticPr fontId="3" type="Hiragana"/>
  </si>
  <si>
    <r>
      <t>　</t>
    </r>
    <r>
      <rPr>
        <sz val="14"/>
        <color theme="1"/>
        <rFont val="游ゴシック"/>
      </rPr>
      <t>①プラントの所有若しくは共同出資所有を示す書類の写し</t>
    </r>
    <rPh sb="7" eb="9">
      <t>しょゆう</t>
    </rPh>
    <rPh sb="9" eb="10">
      <t>も</t>
    </rPh>
    <rPh sb="13" eb="15">
      <t>きょうどう</t>
    </rPh>
    <rPh sb="15" eb="17">
      <t>しゅっし</t>
    </rPh>
    <rPh sb="17" eb="19">
      <t>しょゆう</t>
    </rPh>
    <rPh sb="20" eb="21">
      <t>しめ</t>
    </rPh>
    <rPh sb="22" eb="24">
      <t>しょるい</t>
    </rPh>
    <rPh sb="25" eb="26">
      <t>うつ</t>
    </rPh>
    <phoneticPr fontId="3" type="Hiragana"/>
  </si>
  <si>
    <r>
      <t>　</t>
    </r>
    <r>
      <rPr>
        <sz val="14"/>
        <color theme="1"/>
        <rFont val="游ゴシック"/>
      </rPr>
      <t>①評価対象船舶の所有を示す書類（船舶検査証等）の写し
　　※賃貸の場合は、賃貸契約であることを示す賃貸契約書の写しを添付</t>
    </r>
    <rPh sb="2" eb="4">
      <t>ひょうか</t>
    </rPh>
    <rPh sb="4" eb="6">
      <t>たいしょう</t>
    </rPh>
    <rPh sb="6" eb="8">
      <t>せんぱく</t>
    </rPh>
    <rPh sb="9" eb="11">
      <t>しょゆう</t>
    </rPh>
    <rPh sb="12" eb="13">
      <t>しめ</t>
    </rPh>
    <rPh sb="14" eb="16">
      <t>しょるい</t>
    </rPh>
    <rPh sb="17" eb="19">
      <t>せんぱく</t>
    </rPh>
    <rPh sb="19" eb="22">
      <t>けんさしょう</t>
    </rPh>
    <rPh sb="22" eb="23">
      <t>とう</t>
    </rPh>
    <rPh sb="25" eb="26">
      <t>うつ</t>
    </rPh>
    <rPh sb="31" eb="33">
      <t>ちんたい</t>
    </rPh>
    <rPh sb="34" eb="36">
      <t>ばあい</t>
    </rPh>
    <rPh sb="38" eb="40">
      <t>ちんたい</t>
    </rPh>
    <rPh sb="40" eb="42">
      <t>けいやく</t>
    </rPh>
    <rPh sb="48" eb="49">
      <t>しめ</t>
    </rPh>
    <rPh sb="50" eb="52">
      <t>ちんたい</t>
    </rPh>
    <rPh sb="52" eb="55">
      <t>けいやくしょ</t>
    </rPh>
    <rPh sb="56" eb="57">
      <t>うつ</t>
    </rPh>
    <rPh sb="59" eb="61">
      <t>てんぷ</t>
    </rPh>
    <phoneticPr fontId="3" type="Hiragana"/>
  </si>
  <si>
    <t>　　※女性技術者活躍工事の実施証明書の有無で「ｂ．」で加点評価を受ける場合は、該当する女性技術者が保有する資格を証明する資料（資格証等）の写しを添付</t>
    <rPh sb="3" eb="5">
      <t>じょせい</t>
    </rPh>
    <rPh sb="5" eb="8">
      <t>ぎじゅつしゃ</t>
    </rPh>
    <rPh sb="8" eb="10">
      <t>かつやく</t>
    </rPh>
    <rPh sb="10" eb="12">
      <t>こうじ</t>
    </rPh>
    <rPh sb="13" eb="15">
      <t>じっし</t>
    </rPh>
    <rPh sb="15" eb="18">
      <t>しょうめいしょ</t>
    </rPh>
    <rPh sb="19" eb="21">
      <t>うむ</t>
    </rPh>
    <phoneticPr fontId="3" type="Hiragana"/>
  </si>
  <si>
    <r>
      <t>　　※</t>
    </r>
    <r>
      <rPr>
        <sz val="14"/>
        <color theme="1"/>
        <rFont val="游ゴシック"/>
      </rPr>
      <t>活動実績の根拠書類において、活動期間（着手・完了日）や実施企業名等の確認ができない場合は、確認できる資料を併せて添付</t>
    </r>
  </si>
  <si>
    <t>　　※実施証明書の区分が記載されていない場合は、区分がわかる資料の写しを添付（実施証明書発行要領等）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39" eb="41">
      <t>ジッシ</t>
    </rPh>
    <rPh sb="41" eb="44">
      <t>ショウメイショ</t>
    </rPh>
    <rPh sb="44" eb="46">
      <t>ハッコウ</t>
    </rPh>
    <rPh sb="46" eb="48">
      <t>ヨウリョウ</t>
    </rPh>
    <rPh sb="48" eb="49">
      <t>トウ</t>
    </rPh>
    <phoneticPr fontId="24"/>
  </si>
  <si>
    <t>　③正規社員であることを証明する健康保険被保険者証（資格取得年月日と事業所名の　記載があるものに限る）等の写し</t>
  </si>
  <si>
    <t>●●　●●</t>
  </si>
  <si>
    <t>■■　■■</t>
  </si>
  <si>
    <t>公募対象：標準「JV」かつ全県又はブロック＝「a：構成員のすべてが管内」</t>
    <rPh sb="25" eb="28">
      <t>コウセイイン</t>
    </rPh>
    <rPh sb="33" eb="35">
      <t>カンナイ</t>
    </rPh>
    <phoneticPr fontId="24"/>
  </si>
  <si>
    <t>公募対象：標準「単独」かつ全国又は東北＝「b：県内に無し」</t>
    <rPh sb="23" eb="25">
      <t>ケンナイ</t>
    </rPh>
    <rPh sb="26" eb="27">
      <t>ナ</t>
    </rPh>
    <phoneticPr fontId="24"/>
  </si>
  <si>
    <t>公募対象：法面４千万以上「JV」＝「a：構成員のすべてがブロック内」</t>
    <rPh sb="20" eb="23">
      <t>コウセイイン</t>
    </rPh>
    <rPh sb="32" eb="33">
      <t>ナイ</t>
    </rPh>
    <phoneticPr fontId="24"/>
  </si>
  <si>
    <t>公募対象：法面４千万以上「JV」＝「b：構成員の１者以上がブロック内」</t>
    <rPh sb="20" eb="23">
      <t>コウセイイン</t>
    </rPh>
    <rPh sb="25" eb="26">
      <t>シャ</t>
    </rPh>
    <rPh sb="26" eb="28">
      <t>イジョウ</t>
    </rPh>
    <rPh sb="33" eb="34">
      <t>ナイ</t>
    </rPh>
    <phoneticPr fontId="24"/>
  </si>
  <si>
    <t>公募対象：法面４千万以上「JV」＝「c：構成員のすべてがブロック外」</t>
    <rPh sb="20" eb="23">
      <t>コウセイイン</t>
    </rPh>
    <rPh sb="32" eb="33">
      <t>ガイ</t>
    </rPh>
    <phoneticPr fontId="24"/>
  </si>
  <si>
    <t>公募対象：法面４千万未満「単独」＝「c：同一ブロック内に無し」</t>
    <rPh sb="28" eb="29">
      <t>ナ</t>
    </rPh>
    <phoneticPr fontId="24"/>
  </si>
  <si>
    <t>公募対象：建築「JV」＝「a：構成員のすべてがブロック内」</t>
    <rPh sb="15" eb="18">
      <t>コウセイイン</t>
    </rPh>
    <rPh sb="27" eb="28">
      <t>ナイ</t>
    </rPh>
    <phoneticPr fontId="24"/>
  </si>
  <si>
    <t>公募対象：建築「JV」＝「b：構成員の１者以上がブロック内」</t>
    <rPh sb="15" eb="18">
      <t>コウセイイン</t>
    </rPh>
    <rPh sb="20" eb="21">
      <t>シャ</t>
    </rPh>
    <rPh sb="21" eb="23">
      <t>イジョウ</t>
    </rPh>
    <rPh sb="28" eb="29">
      <t>ナイ</t>
    </rPh>
    <phoneticPr fontId="24"/>
  </si>
  <si>
    <t>公募対象：建築「単独」＝「a：同一ブロック内に有り」</t>
    <rPh sb="21" eb="22">
      <t>ナイ</t>
    </rPh>
    <rPh sb="23" eb="24">
      <t>ア</t>
    </rPh>
    <phoneticPr fontId="24"/>
  </si>
  <si>
    <t>　　※合併前から継続雇用している技術者を申請する場合は、合併前からの継続雇用が確認できる資料を添付</t>
    <rPh sb="3" eb="6">
      <t>がっぺいまえ</t>
    </rPh>
    <rPh sb="8" eb="10">
      <t>けいぞく</t>
    </rPh>
    <rPh sb="10" eb="12">
      <t>こよう</t>
    </rPh>
    <rPh sb="16" eb="19">
      <t>ぎじゅつしゃ</t>
    </rPh>
    <rPh sb="20" eb="22">
      <t>しんせい</t>
    </rPh>
    <rPh sb="24" eb="26">
      <t>ばあい</t>
    </rPh>
    <rPh sb="47" eb="49">
      <t>てんぷ</t>
    </rPh>
    <phoneticPr fontId="3" type="Hiragana"/>
  </si>
  <si>
    <r>
      <t>１．企業の同種工事の施工実績</t>
    </r>
    <r>
      <rPr>
        <sz val="14"/>
        <color auto="1"/>
        <rFont val="ＭＳ Ｐ明朝"/>
      </rPr>
      <t xml:space="preserve">
</t>
    </r>
    <r>
      <rPr>
        <u/>
        <sz val="14"/>
        <color auto="1"/>
        <rFont val="ＭＳ Ｐ明朝"/>
      </rPr>
      <t>【手引き　P19～P20】</t>
    </r>
    <rPh sb="2" eb="4">
      <t>キギョウ</t>
    </rPh>
    <rPh sb="5" eb="7">
      <t>ドウシュ</t>
    </rPh>
    <rPh sb="7" eb="9">
      <t>コウジ</t>
    </rPh>
    <rPh sb="10" eb="12">
      <t>セコウ</t>
    </rPh>
    <rPh sb="12" eb="14">
      <t>ジッセキ</t>
    </rPh>
    <phoneticPr fontId="24"/>
  </si>
  <si>
    <r>
      <t xml:space="preserve">２．企業の同格付工種における工事成績評定点
</t>
    </r>
    <r>
      <rPr>
        <u/>
        <sz val="14"/>
        <color auto="1"/>
        <rFont val="ＭＳ Ｐ明朝"/>
      </rPr>
      <t>【手引き　P21】</t>
    </r>
    <rPh sb="23" eb="25">
      <t>テビ</t>
    </rPh>
    <phoneticPr fontId="3"/>
  </si>
  <si>
    <r>
      <t xml:space="preserve">４．企業の建設キャリアアップシステム（CCUS）への取組
</t>
    </r>
    <r>
      <rPr>
        <u/>
        <sz val="14"/>
        <color auto="1"/>
        <rFont val="ＭＳ Ｐ明朝"/>
      </rPr>
      <t>【手引き　P24～P27】</t>
    </r>
    <rPh sb="2" eb="4">
      <t>キギョウ</t>
    </rPh>
    <rPh sb="5" eb="7">
      <t>ケンセツ</t>
    </rPh>
    <rPh sb="26" eb="28">
      <t>トリクミ</t>
    </rPh>
    <phoneticPr fontId="24"/>
  </si>
  <si>
    <r>
      <t>５－１．主たる営業所の所在</t>
    </r>
    <r>
      <rPr>
        <u/>
        <sz val="14"/>
        <color auto="1"/>
        <rFont val="ＭＳ Ｐ明朝"/>
      </rPr>
      <t>【手引き　P28】</t>
    </r>
    <r>
      <rPr>
        <sz val="14"/>
        <color auto="1"/>
        <rFont val="ＭＳ Ｐ明朝"/>
      </rPr>
      <t xml:space="preserve">
</t>
    </r>
    <r>
      <rPr>
        <sz val="14"/>
        <color rgb="FFFF0000"/>
        <rFont val="ＭＳ Ｐ明朝"/>
      </rPr>
      <t>【標準】※法面工事及び建築工事を除く</t>
    </r>
    <rPh sb="4" eb="5">
      <t>シュ</t>
    </rPh>
    <rPh sb="7" eb="10">
      <t>エイギョウショ</t>
    </rPh>
    <rPh sb="11" eb="13">
      <t>ショザイ</t>
    </rPh>
    <rPh sb="24" eb="26">
      <t>ヒョウジュン</t>
    </rPh>
    <rPh sb="28" eb="30">
      <t>ノリメン</t>
    </rPh>
    <rPh sb="30" eb="32">
      <t>コウジ</t>
    </rPh>
    <rPh sb="32" eb="33">
      <t>オヨ</t>
    </rPh>
    <rPh sb="34" eb="36">
      <t>ケンチク</t>
    </rPh>
    <rPh sb="36" eb="38">
      <t>コウジ</t>
    </rPh>
    <rPh sb="39" eb="40">
      <t>ノゾ</t>
    </rPh>
    <phoneticPr fontId="3"/>
  </si>
  <si>
    <r>
      <t>５－２．主たる営業所の所在</t>
    </r>
    <r>
      <rPr>
        <u/>
        <sz val="14"/>
        <color auto="1"/>
        <rFont val="ＭＳ Ｐ明朝"/>
      </rPr>
      <t>【手引き　P29】</t>
    </r>
    <r>
      <rPr>
        <sz val="14"/>
        <color auto="1"/>
        <rFont val="ＭＳ Ｐ明朝"/>
      </rPr>
      <t xml:space="preserve">
</t>
    </r>
    <r>
      <rPr>
        <sz val="14"/>
        <color rgb="FFFF0000"/>
        <rFont val="ＭＳ Ｐ明朝"/>
      </rPr>
      <t>【法面工事の場合のみ】</t>
    </r>
    <rPh sb="4" eb="5">
      <t>シュ</t>
    </rPh>
    <rPh sb="7" eb="10">
      <t>エイギョウショ</t>
    </rPh>
    <rPh sb="11" eb="13">
      <t>ショザイ</t>
    </rPh>
    <rPh sb="24" eb="26">
      <t>ノリメン</t>
    </rPh>
    <rPh sb="26" eb="28">
      <t>コウジ</t>
    </rPh>
    <rPh sb="29" eb="31">
      <t>バアイ</t>
    </rPh>
    <phoneticPr fontId="3"/>
  </si>
  <si>
    <r>
      <t>５－３．主たる営業所の所在</t>
    </r>
    <r>
      <rPr>
        <u/>
        <sz val="14"/>
        <color auto="1"/>
        <rFont val="ＭＳ Ｐ明朝"/>
      </rPr>
      <t>【手引き　P30】</t>
    </r>
    <r>
      <rPr>
        <sz val="14"/>
        <color auto="1"/>
        <rFont val="ＭＳ Ｐ明朝"/>
      </rPr>
      <t xml:space="preserve">
</t>
    </r>
    <r>
      <rPr>
        <sz val="14"/>
        <color rgb="FFFF0000"/>
        <rFont val="ＭＳ Ｐ明朝"/>
      </rPr>
      <t>【建築工事の場合のみ】</t>
    </r>
    <rPh sb="4" eb="5">
      <t>シュ</t>
    </rPh>
    <rPh sb="7" eb="10">
      <t>エイギョウショ</t>
    </rPh>
    <rPh sb="11" eb="13">
      <t>ショザイ</t>
    </rPh>
    <rPh sb="24" eb="26">
      <t>ケンチク</t>
    </rPh>
    <rPh sb="26" eb="28">
      <t>コウジ</t>
    </rPh>
    <rPh sb="29" eb="31">
      <t>バアイ</t>
    </rPh>
    <phoneticPr fontId="3"/>
  </si>
  <si>
    <t>６．災害協定に基づく
活動実績
【手引き　P31】</t>
  </si>
  <si>
    <t>《評価項目①》
女性技術者の在籍
【手引きP32～P35】</t>
    <rPh sb="1" eb="3">
      <t>ヒョウカ</t>
    </rPh>
    <rPh sb="3" eb="5">
      <t>コウモク</t>
    </rPh>
    <rPh sb="8" eb="10">
      <t>ジョセイ</t>
    </rPh>
    <rPh sb="10" eb="13">
      <t>ギジュツシャ</t>
    </rPh>
    <rPh sb="14" eb="16">
      <t>ザイセキ</t>
    </rPh>
    <phoneticPr fontId="3"/>
  </si>
  <si>
    <t>《評価項目②》
新卒者又は離職者
の雇用実績
【手引きP32～P35】</t>
  </si>
  <si>
    <t>《評価項目③》
ワークライフバラ
ンス企業認定等の
取得
【手引きP32～P35】</t>
    <rPh sb="1" eb="3">
      <t>ヒョウカ</t>
    </rPh>
    <rPh sb="3" eb="5">
      <t>コウモク</t>
    </rPh>
    <phoneticPr fontId="3"/>
  </si>
  <si>
    <t>《評価項目④》
職業体験等の実施
【手引きP32～P35】</t>
  </si>
  <si>
    <r>
      <t xml:space="preserve">８．モデル工事等への取組
</t>
    </r>
    <r>
      <rPr>
        <u/>
        <sz val="14"/>
        <color auto="1"/>
        <rFont val="ＭＳ Ｐ明朝"/>
      </rPr>
      <t>【手引き　P36～P37】</t>
    </r>
    <rPh sb="5" eb="7">
      <t>コウジ</t>
    </rPh>
    <rPh sb="7" eb="8">
      <t>トウ</t>
    </rPh>
    <rPh sb="10" eb="12">
      <t>トリクミ</t>
    </rPh>
    <phoneticPr fontId="3"/>
  </si>
  <si>
    <r>
      <t xml:space="preserve">９．企業の労働環境に関する姿勢
</t>
    </r>
    <r>
      <rPr>
        <u/>
        <sz val="14"/>
        <color auto="1"/>
        <rFont val="ＭＳ Ｐ明朝"/>
      </rPr>
      <t>【手引き　P38】</t>
    </r>
  </si>
  <si>
    <r>
      <t xml:space="preserve">１１．主要材料の製造・施行の管理体制（コンクリート又はアスファルト）
</t>
    </r>
    <r>
      <rPr>
        <u/>
        <sz val="14"/>
        <color auto="1"/>
        <rFont val="ＭＳ Ｐ明朝"/>
      </rPr>
      <t>【手引き　P42】</t>
    </r>
    <rPh sb="3" eb="5">
      <t>シュヨウ</t>
    </rPh>
    <rPh sb="5" eb="7">
      <t>ザイリョウ</t>
    </rPh>
    <rPh sb="8" eb="10">
      <t>セイゾウ</t>
    </rPh>
    <rPh sb="11" eb="13">
      <t>セコウ</t>
    </rPh>
    <rPh sb="14" eb="16">
      <t>カンリ</t>
    </rPh>
    <rPh sb="16" eb="18">
      <t>タイセイ</t>
    </rPh>
    <rPh sb="25" eb="26">
      <t>マタ</t>
    </rPh>
    <phoneticPr fontId="3"/>
  </si>
  <si>
    <r>
      <t xml:space="preserve">１３．舗装機械の所有状況
</t>
    </r>
    <r>
      <rPr>
        <u/>
        <sz val="14"/>
        <color auto="1"/>
        <rFont val="ＭＳ Ｐ明朝"/>
      </rPr>
      <t>【手引き　P45】</t>
    </r>
    <rPh sb="3" eb="5">
      <t>ホソウ</t>
    </rPh>
    <rPh sb="5" eb="7">
      <t>キカイ</t>
    </rPh>
    <rPh sb="8" eb="10">
      <t>ショユウ</t>
    </rPh>
    <rPh sb="10" eb="12">
      <t>ジョウキョウ</t>
    </rPh>
    <phoneticPr fontId="3"/>
  </si>
  <si>
    <r>
      <t xml:space="preserve">１４．建設解体機械の所有状況
</t>
    </r>
    <r>
      <rPr>
        <u/>
        <sz val="14"/>
        <color auto="1"/>
        <rFont val="ＭＳ Ｐ明朝"/>
      </rPr>
      <t>【手引き　P46】</t>
    </r>
    <rPh sb="3" eb="5">
      <t>ケンセツ</t>
    </rPh>
    <rPh sb="5" eb="7">
      <t>カイタイ</t>
    </rPh>
    <rPh sb="7" eb="9">
      <t>キカイ</t>
    </rPh>
    <rPh sb="10" eb="12">
      <t>ショユウ</t>
    </rPh>
    <rPh sb="12" eb="14">
      <t>ジョウキョウ</t>
    </rPh>
    <phoneticPr fontId="3"/>
  </si>
  <si>
    <r>
      <t xml:space="preserve">１５．公共土木施設の維持管理業務の実績
</t>
    </r>
    <r>
      <rPr>
        <u/>
        <sz val="14"/>
        <color auto="1"/>
        <rFont val="ＭＳ Ｐ明朝"/>
      </rPr>
      <t>【手引き　P47】</t>
    </r>
    <rPh sb="3" eb="5">
      <t>コウキョウ</t>
    </rPh>
    <rPh sb="5" eb="6">
      <t>ド</t>
    </rPh>
    <rPh sb="6" eb="7">
      <t>モク</t>
    </rPh>
    <rPh sb="7" eb="9">
      <t>シセツ</t>
    </rPh>
    <rPh sb="10" eb="12">
      <t>イジ</t>
    </rPh>
    <rPh sb="12" eb="14">
      <t>カンリ</t>
    </rPh>
    <rPh sb="14" eb="16">
      <t>ギョウム</t>
    </rPh>
    <rPh sb="17" eb="19">
      <t>ジッセキ</t>
    </rPh>
    <phoneticPr fontId="24"/>
  </si>
  <si>
    <r>
      <t xml:space="preserve">１６．低入札受注による警告、指名差し控え、指名停止
</t>
    </r>
    <r>
      <rPr>
        <u/>
        <sz val="14"/>
        <color auto="1"/>
        <rFont val="ＭＳ Ｐ明朝"/>
      </rPr>
      <t>【手引き　P48】</t>
    </r>
  </si>
  <si>
    <t>農業水利施設機能総合診断士を有する</t>
  </si>
  <si>
    <r>
      <t xml:space="preserve">１７．若手・女性技術者の育成
</t>
    </r>
    <r>
      <rPr>
        <u/>
        <sz val="14"/>
        <color auto="1"/>
        <rFont val="ＭＳ Ｐ明朝"/>
      </rPr>
      <t>【手引きP49～P50】</t>
    </r>
    <rPh sb="6" eb="8">
      <t>ジョセイ</t>
    </rPh>
    <phoneticPr fontId="3"/>
  </si>
  <si>
    <r>
      <t>１８．配置予定技術者の同種工事の施工実績</t>
    </r>
    <r>
      <rPr>
        <b/>
        <u/>
        <sz val="14"/>
        <color rgb="FFFF0000"/>
        <rFont val="ＭＳ Ｐ明朝"/>
      </rPr>
      <t>※監理技術者等</t>
    </r>
    <r>
      <rPr>
        <sz val="14"/>
        <color auto="1"/>
        <rFont val="ＭＳ Ｐ明朝"/>
      </rPr>
      <t xml:space="preserve">
</t>
    </r>
    <r>
      <rPr>
        <u/>
        <sz val="14"/>
        <color auto="1"/>
        <rFont val="ＭＳ Ｐ明朝"/>
      </rPr>
      <t>【手引き　P51～P52】</t>
    </r>
    <rPh sb="3" eb="5">
      <t>ハイチ</t>
    </rPh>
    <rPh sb="5" eb="7">
      <t>ヨテイ</t>
    </rPh>
    <rPh sb="7" eb="10">
      <t>ギジュツシャ</t>
    </rPh>
    <rPh sb="11" eb="13">
      <t>ドウシュ</t>
    </rPh>
    <rPh sb="13" eb="15">
      <t>コウジ</t>
    </rPh>
    <rPh sb="16" eb="18">
      <t>セコウ</t>
    </rPh>
    <rPh sb="18" eb="20">
      <t>ジッセキ</t>
    </rPh>
    <rPh sb="26" eb="27">
      <t>トウ</t>
    </rPh>
    <phoneticPr fontId="24"/>
  </si>
  <si>
    <r>
      <t>２０．配置予定技術者の継続教育（ＣＰＤ）の取組</t>
    </r>
    <r>
      <rPr>
        <b/>
        <u/>
        <sz val="14"/>
        <color rgb="FFFF0000"/>
        <rFont val="ＭＳ Ｐ明朝"/>
      </rPr>
      <t>※施工実績と同技術者を評価</t>
    </r>
    <r>
      <rPr>
        <u/>
        <sz val="14"/>
        <color auto="1"/>
        <rFont val="ＭＳ Ｐ明朝"/>
      </rPr>
      <t>【手引き　P55～P56】</t>
    </r>
    <rPh sb="3" eb="5">
      <t>ハイチ</t>
    </rPh>
    <rPh sb="5" eb="7">
      <t>ヨテイ</t>
    </rPh>
    <rPh sb="7" eb="10">
      <t>ギジュツシャ</t>
    </rPh>
    <rPh sb="11" eb="13">
      <t>ケイゾク</t>
    </rPh>
    <rPh sb="13" eb="15">
      <t>キョウイク</t>
    </rPh>
    <rPh sb="21" eb="23">
      <t>トリクミ</t>
    </rPh>
    <phoneticPr fontId="3"/>
  </si>
  <si>
    <r>
      <t>２１．配置予定技術者の保有資格</t>
    </r>
    <r>
      <rPr>
        <b/>
        <u/>
        <sz val="14"/>
        <color rgb="FFFF0000"/>
        <rFont val="ＭＳ Ｐ明朝"/>
      </rPr>
      <t>※施工実績と同技術者を評価</t>
    </r>
    <r>
      <rPr>
        <sz val="14"/>
        <color auto="1"/>
        <rFont val="ＭＳ Ｐ明朝"/>
      </rPr>
      <t xml:space="preserve">
</t>
    </r>
    <r>
      <rPr>
        <u/>
        <sz val="14"/>
        <color auto="1"/>
        <rFont val="ＭＳ Ｐ明朝"/>
      </rPr>
      <t>【手引き　P57～P59】</t>
    </r>
    <rPh sb="3" eb="5">
      <t>ハイチ</t>
    </rPh>
    <rPh sb="5" eb="7">
      <t>ヨテイ</t>
    </rPh>
    <rPh sb="7" eb="10">
      <t>ギジュツシャ</t>
    </rPh>
    <rPh sb="11" eb="13">
      <t>ホユウ</t>
    </rPh>
    <rPh sb="13" eb="15">
      <t>シカク</t>
    </rPh>
    <rPh sb="30" eb="32">
      <t>テビ</t>
    </rPh>
    <phoneticPr fontId="3"/>
  </si>
  <si>
    <t>【作成例】</t>
    <rPh sb="1" eb="4">
      <t>サクセイレイ</t>
    </rPh>
    <phoneticPr fontId="3"/>
  </si>
  <si>
    <t>私は、●●株式会社が、令和４年（令和４年１月１日から令和４年１２月３１日まで）において、前年度（令和３年）と比較し、賃上げを実施したことを下表により確認いたしました。</t>
    <rPh sb="44" eb="47">
      <t>ゼンネンド</t>
    </rPh>
    <rPh sb="48" eb="50">
      <t>レイワ</t>
    </rPh>
    <rPh sb="51" eb="52">
      <t>ネン</t>
    </rPh>
    <rPh sb="54" eb="56">
      <t>ヒカク</t>
    </rPh>
    <rPh sb="69" eb="71">
      <t>カヒョウ</t>
    </rPh>
    <phoneticPr fontId="3"/>
  </si>
  <si>
    <t>　①職業体験等受入実施証明書【別記様式１】の写し</t>
    <rPh sb="15" eb="17">
      <t>べっき</t>
    </rPh>
    <rPh sb="17" eb="19">
      <t>ようしき</t>
    </rPh>
    <rPh sb="22" eb="23">
      <t>うつ</t>
    </rPh>
    <phoneticPr fontId="3" type="Hiragana"/>
  </si>
  <si>
    <t>　③評価ケース（２）、（３）、（４）の場合は、賃金引き上げに係る実績確認について【別記様式２】の第三者の確認書類の写し</t>
    <rPh sb="2" eb="4">
      <t>ひょうか</t>
    </rPh>
    <rPh sb="19" eb="21">
      <t>ばあい</t>
    </rPh>
    <rPh sb="48" eb="49">
      <t>だい</t>
    </rPh>
    <rPh sb="49" eb="51">
      <t>さんしゃ</t>
    </rPh>
    <rPh sb="52" eb="54">
      <t>かくにん</t>
    </rPh>
    <rPh sb="54" eb="56">
      <t>しょるい</t>
    </rPh>
    <rPh sb="57" eb="58">
      <t>うつ</t>
    </rPh>
    <phoneticPr fontId="3" type="Hiragana"/>
  </si>
  <si>
    <r>
      <t>無し</t>
    </r>
    <r>
      <rPr>
        <sz val="14"/>
        <color theme="1"/>
        <rFont val="游ゴシック"/>
      </rPr>
      <t xml:space="preserve">
　　※現場代理人への配置で申請する場合は、配置技術者の氏名、生年月日及び性別を確認できる資料（健康保険被保険者証等の写し）を添付</t>
    </r>
    <rPh sb="0" eb="1">
      <t>ナ</t>
    </rPh>
    <rPh sb="6" eb="8">
      <t>ゲンバ</t>
    </rPh>
    <rPh sb="8" eb="11">
      <t>ダイリニン</t>
    </rPh>
    <rPh sb="13" eb="15">
      <t>ハイチ</t>
    </rPh>
    <rPh sb="16" eb="18">
      <t>シンセイ</t>
    </rPh>
    <rPh sb="20" eb="22">
      <t>バアイ</t>
    </rPh>
    <rPh sb="24" eb="26">
      <t>ハイチ</t>
    </rPh>
    <rPh sb="26" eb="28">
      <t>ギジュツ</t>
    </rPh>
    <rPh sb="28" eb="29">
      <t>シャ</t>
    </rPh>
    <rPh sb="30" eb="32">
      <t>シメイ</t>
    </rPh>
    <rPh sb="33" eb="35">
      <t>セイネン</t>
    </rPh>
    <rPh sb="35" eb="37">
      <t>ガッピ</t>
    </rPh>
    <rPh sb="37" eb="38">
      <t>オヨ</t>
    </rPh>
    <rPh sb="39" eb="41">
      <t>セイベツ</t>
    </rPh>
    <rPh sb="42" eb="44">
      <t>カクニン</t>
    </rPh>
    <rPh sb="47" eb="49">
      <t>シリョウ</t>
    </rPh>
    <rPh sb="50" eb="52">
      <t>ケンコウ</t>
    </rPh>
    <rPh sb="52" eb="54">
      <t>ホケン</t>
    </rPh>
    <rPh sb="54" eb="58">
      <t>ヒホケンシャ</t>
    </rPh>
    <rPh sb="58" eb="59">
      <t>アカシ</t>
    </rPh>
    <rPh sb="59" eb="60">
      <t>トウ</t>
    </rPh>
    <rPh sb="61" eb="62">
      <t>ウツ</t>
    </rPh>
    <rPh sb="65" eb="67">
      <t>テンプ</t>
    </rPh>
    <phoneticPr fontId="24"/>
  </si>
  <si>
    <r>
      <t>　</t>
    </r>
    <r>
      <rPr>
        <sz val="14"/>
        <color theme="1"/>
        <rFont val="游ゴシック"/>
      </rPr>
      <t>①コリンズの写し
　　※登録されていない工事を記載する場合は、記載した工事の「現場代理人・主任（監理）技術者選任届」又は、その工事と配置予定技術者との技術的な関わりが判断できる資料（施工体系図等）を添付</t>
    </r>
    <rPh sb="7" eb="8">
      <t>ウツ</t>
    </rPh>
    <phoneticPr fontId="24"/>
  </si>
  <si>
    <t>a：優良工事表彰の実績有り</t>
    <rPh sb="11" eb="12">
      <t>ア</t>
    </rPh>
    <phoneticPr fontId="3"/>
  </si>
  <si>
    <t>b：優良工事地域振興局長表彰の実績有り</t>
    <rPh sb="17" eb="18">
      <t>ア</t>
    </rPh>
    <phoneticPr fontId="3"/>
  </si>
  <si>
    <t>c：表彰の実績無し</t>
    <rPh sb="7" eb="8">
      <t>ナ</t>
    </rPh>
    <phoneticPr fontId="3"/>
  </si>
  <si>
    <t>a：監理又は主任技術者の資格を有する女性技術者を配置した工事の実施証明書を有している</t>
  </si>
  <si>
    <t>a：完全週休２日制度を導入している</t>
  </si>
  <si>
    <t>d：３５歳以上４５歳未満の現場代理人への配置</t>
    <rPh sb="4" eb="7">
      <t>サイイジョウ</t>
    </rPh>
    <rPh sb="9" eb="12">
      <t>サイミマン</t>
    </rPh>
    <rPh sb="13" eb="15">
      <t>ゲンバ</t>
    </rPh>
    <rPh sb="15" eb="18">
      <t>ダイリニン</t>
    </rPh>
    <rPh sb="20" eb="22">
      <t>ハイチ</t>
    </rPh>
    <phoneticPr fontId="24"/>
  </si>
  <si>
    <t>b：84点</t>
    <rPh sb="4" eb="5">
      <t>テン</t>
    </rPh>
    <phoneticPr fontId="24"/>
  </si>
  <si>
    <t>c：83点</t>
    <rPh sb="4" eb="5">
      <t>テン</t>
    </rPh>
    <phoneticPr fontId="24"/>
  </si>
  <si>
    <t>d：82点</t>
    <rPh sb="4" eb="5">
      <t>テン</t>
    </rPh>
    <phoneticPr fontId="24"/>
  </si>
  <si>
    <t>e：81点</t>
    <rPh sb="4" eb="5">
      <t>テン</t>
    </rPh>
    <phoneticPr fontId="24"/>
  </si>
  <si>
    <t>f：80点</t>
    <rPh sb="4" eb="5">
      <t>テン</t>
    </rPh>
    <phoneticPr fontId="24"/>
  </si>
  <si>
    <r>
      <t>公募対象：標準「JV」かつ全国又は東北＝「</t>
    </r>
    <r>
      <rPr>
        <sz val="11"/>
        <color auto="1"/>
        <rFont val="ＭＳ Ｐ明朝"/>
      </rPr>
      <t>c：構成員のすべてが県外」</t>
    </r>
    <rPh sb="23" eb="26">
      <t>コウセイイン</t>
    </rPh>
    <rPh sb="31" eb="33">
      <t>ケンガイ</t>
    </rPh>
    <phoneticPr fontId="24"/>
  </si>
  <si>
    <t>農業水利施設機能総合診断士を有する</t>
    <rPh sb="0" eb="2">
      <t>ノウギョウ</t>
    </rPh>
    <rPh sb="2" eb="4">
      <t>スイリ</t>
    </rPh>
    <rPh sb="4" eb="6">
      <t>シセツ</t>
    </rPh>
    <rPh sb="6" eb="8">
      <t>キノウ</t>
    </rPh>
    <rPh sb="8" eb="10">
      <t>ソウゴウ</t>
    </rPh>
    <rPh sb="10" eb="12">
      <t>シンダン</t>
    </rPh>
    <rPh sb="12" eb="13">
      <t>シ</t>
    </rPh>
    <phoneticPr fontId="3"/>
  </si>
  <si>
    <t>１７．
若手又は女性技術者の育成</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</si>
</sst>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Red]\-#,##0.0"/>
    <numFmt numFmtId="177" formatCode="0.0_ "/>
    <numFmt numFmtId="178" formatCode="0.00_ "/>
    <numFmt numFmtId="179" formatCode="[$-411]ge\.m\.d;@"/>
    <numFmt numFmtId="180" formatCode="[$-411]ggge&quot;年&quot;m&quot;月&quot;d&quot;日&quot;;@"/>
    <numFmt numFmtId="181" formatCode="0.0000&quot;点&quot;\ "/>
    <numFmt numFmtId="182" formatCode="General&quot;人&quot;"/>
  </numFmts>
  <fonts count="43">
    <font>
      <sz val="11"/>
      <color theme="1"/>
      <name val="游ゴシック"/>
      <family val="3"/>
      <scheme val="minor"/>
    </font>
    <font>
      <sz val="11"/>
      <color auto="1"/>
      <name val="ＭＳ Ｐゴシック"/>
      <family val="3"/>
    </font>
    <font>
      <sz val="11"/>
      <color theme="1"/>
      <name val="游ゴシック"/>
      <family val="3"/>
      <scheme val="minor"/>
    </font>
    <font>
      <sz val="6"/>
      <color auto="1"/>
      <name val="游ゴシック"/>
      <family val="3"/>
    </font>
    <font>
      <sz val="14"/>
      <color theme="1"/>
      <name val="游ゴシック"/>
      <family val="3"/>
      <scheme val="minor"/>
    </font>
    <font>
      <sz val="14"/>
      <color auto="1"/>
      <name val="游ゴシック"/>
      <family val="3"/>
      <scheme val="minor"/>
    </font>
    <font>
      <b/>
      <sz val="16"/>
      <color theme="1"/>
      <name val="游ゴシック"/>
      <family val="3"/>
      <scheme val="minor"/>
    </font>
    <font>
      <b/>
      <sz val="14"/>
      <color theme="1"/>
      <name val="游ゴシック"/>
      <family val="3"/>
      <scheme val="minor"/>
    </font>
    <font>
      <sz val="16"/>
      <color theme="1"/>
      <name val="游ゴシック"/>
      <family val="3"/>
      <scheme val="minor"/>
    </font>
    <font>
      <sz val="14"/>
      <color theme="1"/>
      <name val="Segoe UI Symbol"/>
      <family val="2"/>
    </font>
    <font>
      <sz val="11"/>
      <color theme="1"/>
      <name val="ＭＳ Ｐ明朝"/>
      <family val="1"/>
    </font>
    <font>
      <sz val="12"/>
      <color auto="1"/>
      <name val="ＭＳ Ｐ明朝"/>
      <family val="1"/>
    </font>
    <font>
      <sz val="11"/>
      <color auto="1"/>
      <name val="ＭＳ Ｐ明朝"/>
      <family val="1"/>
    </font>
    <font>
      <sz val="16"/>
      <color theme="1"/>
      <name val="ＭＳ Ｐ明朝"/>
      <family val="1"/>
    </font>
    <font>
      <sz val="14"/>
      <color auto="1"/>
      <name val="ＭＳ Ｐ明朝"/>
      <family val="1"/>
    </font>
    <font>
      <sz val="20"/>
      <color auto="1"/>
      <name val="ＭＳ Ｐ明朝"/>
      <family val="1"/>
    </font>
    <font>
      <sz val="16"/>
      <color auto="1"/>
      <name val="ＭＳ Ｐ明朝"/>
      <family val="1"/>
    </font>
    <font>
      <sz val="12"/>
      <color theme="1"/>
      <name val="ＭＳ Ｐ明朝"/>
      <family val="1"/>
    </font>
    <font>
      <sz val="14"/>
      <color theme="1"/>
      <name val="ＭＳ Ｐ明朝"/>
      <family val="1"/>
    </font>
    <font>
      <b/>
      <sz val="16"/>
      <color auto="1"/>
      <name val="ＭＳ Ｐ明朝"/>
      <family val="1"/>
    </font>
    <font>
      <sz val="13"/>
      <color auto="1"/>
      <name val="ＭＳ Ｐ明朝"/>
      <family val="1"/>
    </font>
    <font>
      <sz val="10"/>
      <color auto="1"/>
      <name val="ＭＳ Ｐ明朝"/>
      <family val="1"/>
    </font>
    <font>
      <sz val="11"/>
      <color rgb="FF000000"/>
      <name val="ＭＳ Ｐ明朝"/>
      <family val="1"/>
    </font>
    <font>
      <sz val="11"/>
      <color rgb="FFFF0000"/>
      <name val="ＭＳ Ｐ明朝"/>
      <family val="1"/>
    </font>
    <font>
      <sz val="6"/>
      <color auto="1"/>
      <name val="ＭＳ Ｐゴシック"/>
      <family val="3"/>
    </font>
    <font>
      <sz val="10"/>
      <color auto="1"/>
      <name val="ＭＳ 明朝"/>
      <family val="1"/>
    </font>
    <font>
      <sz val="11"/>
      <color auto="1"/>
      <name val="ＭＳ 明朝"/>
      <family val="1"/>
    </font>
    <font>
      <b/>
      <sz val="18"/>
      <color auto="1"/>
      <name val="ＭＳ 明朝"/>
      <family val="1"/>
    </font>
    <font>
      <strike/>
      <sz val="11"/>
      <color auto="1"/>
      <name val="ＭＳ 明朝"/>
      <family val="1"/>
    </font>
    <font>
      <sz val="11"/>
      <color theme="1"/>
      <name val="明朝"/>
      <family val="1"/>
    </font>
    <font>
      <sz val="10"/>
      <color rgb="FFFF0000"/>
      <name val="ＭＳ 明朝"/>
      <family val="1"/>
    </font>
    <font>
      <sz val="14"/>
      <color theme="1"/>
      <name val="ＭＳ Ｐゴシック"/>
      <family val="3"/>
    </font>
    <font>
      <sz val="12"/>
      <color theme="1"/>
      <name val="明朝"/>
      <family val="1"/>
    </font>
    <font>
      <sz val="11"/>
      <color rgb="FFFF0000"/>
      <name val="明朝"/>
      <family val="1"/>
    </font>
    <font>
      <sz val="7"/>
      <color theme="1"/>
      <name val="明朝"/>
      <family val="1"/>
    </font>
    <font>
      <sz val="10"/>
      <color auto="1"/>
      <name val="ＭＳ Ｐゴシック"/>
      <family val="3"/>
    </font>
    <font>
      <b/>
      <sz val="12"/>
      <color auto="1"/>
      <name val="ＭＳ Ｐゴシック"/>
      <family val="3"/>
    </font>
    <font>
      <sz val="10"/>
      <color auto="1"/>
      <name val="ＭＳ ゴシック"/>
      <family val="3"/>
    </font>
    <font>
      <sz val="12"/>
      <color auto="1"/>
      <name val="ＭＳ Ｐゴシック"/>
      <family val="3"/>
    </font>
    <font>
      <b/>
      <sz val="10"/>
      <color auto="1"/>
      <name val="ＭＳ Ｐゴシック"/>
      <family val="3"/>
    </font>
    <font>
      <b/>
      <sz val="10"/>
      <color auto="1"/>
      <name val="ＭＳ ゴシック"/>
      <family val="3"/>
    </font>
    <font>
      <sz val="16"/>
      <color rgb="FFFF0000"/>
      <name val="ＭＳ Ｐ明朝"/>
      <family val="1"/>
    </font>
    <font>
      <b/>
      <sz val="16"/>
      <color theme="1"/>
      <name val="ＭＳ Ｐ明朝"/>
      <family val="1"/>
    </font>
  </fonts>
  <fills count="13">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theme="0" tint="-0.35"/>
        <bgColor indexed="64"/>
      </patternFill>
    </fill>
    <fill>
      <patternFill patternType="solid">
        <fgColor theme="5" tint="0.4"/>
        <bgColor indexed="64"/>
      </patternFill>
    </fill>
    <fill>
      <patternFill patternType="solid">
        <fgColor theme="4" tint="0.6"/>
        <bgColor indexed="64"/>
      </patternFill>
    </fill>
    <fill>
      <patternFill patternType="solid">
        <fgColor rgb="FFFFFF99"/>
        <bgColor indexed="64"/>
      </patternFill>
    </fill>
    <fill>
      <patternFill patternType="solid">
        <fgColor rgb="FFFFC000"/>
        <bgColor indexed="64"/>
      </patternFill>
    </fill>
    <fill>
      <patternFill patternType="solid">
        <fgColor rgb="FFFFE69A"/>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6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DashDot">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67">
    <xf numFmtId="0" fontId="0" fillId="0" borderId="0" xfId="0">
      <alignment vertical="center"/>
    </xf>
    <xf numFmtId="0" fontId="0" fillId="2" borderId="0" xfId="8" applyFont="1" applyFill="1">
      <alignment vertical="center"/>
    </xf>
    <xf numFmtId="0" fontId="0" fillId="2" borderId="0" xfId="8" applyFont="1" applyFill="1" applyAlignment="1">
      <alignment vertical="center" wrapText="1"/>
    </xf>
    <xf numFmtId="0" fontId="0" fillId="0" borderId="0" xfId="8" applyFont="1" applyAlignment="1">
      <alignment vertical="center" wrapText="1"/>
    </xf>
    <xf numFmtId="0" fontId="0" fillId="0" borderId="0" xfId="8" applyFont="1">
      <alignment vertical="center"/>
    </xf>
    <xf numFmtId="0" fontId="4" fillId="0" borderId="0" xfId="8" applyFont="1">
      <alignment vertical="center"/>
    </xf>
    <xf numFmtId="0" fontId="5" fillId="2" borderId="0" xfId="8" applyFont="1" applyFill="1" applyAlignment="1">
      <alignment vertical="center" wrapText="1"/>
    </xf>
    <xf numFmtId="0" fontId="4" fillId="2" borderId="0" xfId="8" applyFont="1" applyFill="1">
      <alignment vertical="center"/>
    </xf>
    <xf numFmtId="0" fontId="6" fillId="2" borderId="0" xfId="8" applyFont="1" applyFill="1" applyBorder="1" applyAlignment="1">
      <alignment horizontal="left" vertical="center"/>
    </xf>
    <xf numFmtId="0" fontId="7" fillId="2" borderId="1" xfId="8" applyFont="1" applyFill="1" applyBorder="1" applyAlignment="1">
      <alignment vertical="center" wrapText="1"/>
    </xf>
    <xf numFmtId="0" fontId="5" fillId="2" borderId="2"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4" xfId="8" applyFont="1" applyFill="1" applyBorder="1" applyAlignment="1">
      <alignment horizontal="left" vertical="center" wrapText="1"/>
    </xf>
    <xf numFmtId="0" fontId="5" fillId="2" borderId="5" xfId="8" applyFont="1" applyFill="1" applyBorder="1" applyAlignment="1">
      <alignment horizontal="left" vertical="center" wrapText="1"/>
    </xf>
    <xf numFmtId="0" fontId="5" fillId="2" borderId="6" xfId="8" applyFont="1" applyFill="1" applyBorder="1" applyAlignment="1">
      <alignment horizontal="left" vertical="center" wrapText="1"/>
    </xf>
    <xf numFmtId="0" fontId="5" fillId="0" borderId="5" xfId="8" applyFont="1" applyFill="1" applyBorder="1" applyAlignment="1">
      <alignment horizontal="left" vertical="center" wrapText="1"/>
    </xf>
    <xf numFmtId="0" fontId="5" fillId="0" borderId="3" xfId="8" applyFont="1" applyFill="1" applyBorder="1" applyAlignment="1">
      <alignment horizontal="left" vertical="center" wrapText="1"/>
    </xf>
    <xf numFmtId="0" fontId="5" fillId="0" borderId="4" xfId="8" applyFont="1" applyFill="1" applyBorder="1" applyAlignment="1">
      <alignment horizontal="left" vertical="center" wrapText="1"/>
    </xf>
    <xf numFmtId="0" fontId="4" fillId="3" borderId="7" xfId="8" applyFont="1" applyFill="1" applyBorder="1" applyAlignment="1">
      <alignment vertical="center" wrapText="1"/>
    </xf>
    <xf numFmtId="0" fontId="5" fillId="3" borderId="3" xfId="8" applyFont="1" applyFill="1" applyBorder="1" applyAlignment="1">
      <alignment horizontal="left" vertical="center" wrapText="1"/>
    </xf>
    <xf numFmtId="0" fontId="5" fillId="3" borderId="4" xfId="8" applyFont="1" applyFill="1" applyBorder="1" applyAlignment="1">
      <alignment horizontal="left" vertical="center" wrapText="1"/>
    </xf>
    <xf numFmtId="0" fontId="8" fillId="2" borderId="0" xfId="8" applyFont="1" applyFill="1" applyBorder="1" applyAlignment="1">
      <alignment horizontal="left" vertical="center"/>
    </xf>
    <xf numFmtId="0" fontId="7" fillId="0" borderId="1" xfId="8" applyFont="1" applyBorder="1" applyAlignment="1">
      <alignment vertical="center" wrapText="1"/>
    </xf>
    <xf numFmtId="0" fontId="4" fillId="0" borderId="6" xfId="8" applyFont="1" applyBorder="1" applyAlignment="1">
      <alignment vertical="center" wrapText="1"/>
    </xf>
    <xf numFmtId="0" fontId="4" fillId="0" borderId="4" xfId="8" applyFont="1" applyBorder="1" applyAlignment="1">
      <alignment vertical="center" wrapText="1"/>
    </xf>
    <xf numFmtId="0" fontId="4" fillId="4" borderId="6" xfId="8" applyFont="1" applyFill="1" applyBorder="1" applyAlignment="1">
      <alignment vertical="center" wrapText="1"/>
    </xf>
    <xf numFmtId="0" fontId="4" fillId="3" borderId="8" xfId="8" applyFont="1" applyFill="1" applyBorder="1" applyAlignment="1">
      <alignment vertical="center" wrapText="1"/>
    </xf>
    <xf numFmtId="0" fontId="7" fillId="0" borderId="1" xfId="8" applyFont="1" applyBorder="1" applyAlignment="1">
      <alignment horizontal="center" vertical="center"/>
    </xf>
    <xf numFmtId="0" fontId="9" fillId="0" borderId="6" xfId="8" applyFont="1" applyBorder="1" applyAlignment="1">
      <alignment horizontal="center" vertical="center"/>
    </xf>
    <xf numFmtId="0" fontId="4" fillId="0" borderId="6" xfId="8" applyFont="1" applyBorder="1" applyAlignment="1">
      <alignment horizontal="center" vertical="center"/>
    </xf>
    <xf numFmtId="0" fontId="4" fillId="0" borderId="6" xfId="8" applyFont="1" applyBorder="1" applyAlignment="1">
      <alignment horizontal="center" vertical="center" wrapText="1"/>
    </xf>
    <xf numFmtId="0" fontId="4" fillId="4" borderId="6" xfId="8" applyFont="1" applyFill="1" applyBorder="1">
      <alignment vertical="center"/>
    </xf>
    <xf numFmtId="0" fontId="4" fillId="3" borderId="6" xfId="8" applyFont="1" applyFill="1" applyBorder="1">
      <alignment vertical="center"/>
    </xf>
    <xf numFmtId="0" fontId="10" fillId="0" borderId="0" xfId="0" applyFont="1" applyProtection="1">
      <alignment vertical="center"/>
    </xf>
    <xf numFmtId="0" fontId="11" fillId="0" borderId="0" xfId="0" applyFont="1" applyProtection="1">
      <alignment vertical="center"/>
    </xf>
    <xf numFmtId="0" fontId="12" fillId="0" borderId="0" xfId="0" applyFont="1" applyProtection="1">
      <alignment vertical="center"/>
    </xf>
    <xf numFmtId="0" fontId="12" fillId="0" borderId="0" xfId="0" applyFont="1" applyFill="1" applyAlignment="1" applyProtection="1">
      <alignment vertical="center"/>
    </xf>
    <xf numFmtId="0" fontId="13" fillId="0" borderId="0" xfId="0" applyFont="1" applyProtection="1">
      <alignment vertical="center"/>
    </xf>
    <xf numFmtId="0" fontId="13" fillId="2" borderId="0" xfId="0" applyFont="1" applyFill="1" applyProtection="1">
      <alignment vertical="center"/>
    </xf>
    <xf numFmtId="0" fontId="14" fillId="0" borderId="0" xfId="0" applyFont="1" applyAlignment="1" applyProtection="1">
      <alignment vertical="center" wrapText="1"/>
    </xf>
    <xf numFmtId="0" fontId="10" fillId="2" borderId="0" xfId="0" applyFont="1" applyFill="1" applyProtection="1">
      <alignment vertical="center"/>
    </xf>
    <xf numFmtId="0" fontId="15" fillId="2" borderId="0" xfId="0" applyFont="1" applyFill="1" applyAlignment="1" applyProtection="1">
      <alignment vertical="top"/>
    </xf>
    <xf numFmtId="0" fontId="16" fillId="2" borderId="0" xfId="0" applyFont="1" applyFill="1" applyBorder="1" applyAlignment="1" applyProtection="1">
      <alignment horizontal="right" vertical="center" wrapText="1"/>
    </xf>
    <xf numFmtId="0" fontId="16" fillId="2" borderId="0" xfId="0" applyFont="1" applyFill="1" applyAlignment="1" applyProtection="1">
      <alignment horizontal="right" vertical="center" wrapText="1"/>
    </xf>
    <xf numFmtId="0" fontId="14" fillId="0" borderId="6" xfId="0" applyFont="1" applyBorder="1" applyAlignment="1" applyProtection="1">
      <alignment horizontal="center" vertical="center" wrapText="1"/>
    </xf>
    <xf numFmtId="0" fontId="14" fillId="5" borderId="4" xfId="0" applyFont="1" applyFill="1" applyBorder="1" applyAlignment="1" applyProtection="1">
      <alignment horizontal="center" vertical="center" textRotation="255"/>
      <protection locked="0"/>
    </xf>
    <xf numFmtId="0" fontId="14" fillId="5" borderId="6" xfId="0" applyFont="1" applyFill="1" applyBorder="1" applyAlignment="1" applyProtection="1">
      <alignment horizontal="center" vertical="center" textRotation="255"/>
      <protection locked="0"/>
    </xf>
    <xf numFmtId="0" fontId="14" fillId="5" borderId="5" xfId="0" applyFont="1" applyFill="1" applyBorder="1" applyAlignment="1" applyProtection="1">
      <alignment horizontal="center" vertical="center" textRotation="255"/>
      <protection locked="0"/>
    </xf>
    <xf numFmtId="0" fontId="14" fillId="5" borderId="3" xfId="0" applyFont="1" applyFill="1" applyBorder="1" applyAlignment="1" applyProtection="1">
      <alignment horizontal="center" vertical="center" textRotation="255"/>
      <protection locked="0"/>
    </xf>
    <xf numFmtId="0" fontId="16" fillId="0" borderId="0" xfId="0" applyFont="1" applyAlignment="1" applyProtection="1">
      <alignment horizontal="right" vertical="top"/>
    </xf>
    <xf numFmtId="0" fontId="16" fillId="2" borderId="0" xfId="0" applyFont="1" applyFill="1" applyBorder="1" applyAlignment="1" applyProtection="1">
      <alignment horizontal="left" vertical="center" wrapText="1"/>
    </xf>
    <xf numFmtId="0" fontId="16" fillId="2" borderId="0" xfId="0" applyFont="1" applyFill="1" applyAlignment="1" applyProtection="1">
      <alignment horizontal="left" vertical="center" wrapText="1"/>
    </xf>
    <xf numFmtId="0" fontId="14" fillId="0" borderId="5" xfId="0" applyFont="1" applyBorder="1" applyAlignment="1" applyProtection="1">
      <alignment horizontal="center" vertical="center" textRotation="255"/>
    </xf>
    <xf numFmtId="0" fontId="14" fillId="0" borderId="3" xfId="0" applyFont="1" applyBorder="1" applyAlignment="1" applyProtection="1">
      <alignment horizontal="center" vertical="center" textRotation="255"/>
    </xf>
    <xf numFmtId="0" fontId="14" fillId="0" borderId="4" xfId="0" applyFont="1" applyBorder="1" applyAlignment="1" applyProtection="1">
      <alignment horizontal="center" vertical="center" textRotation="255"/>
    </xf>
    <xf numFmtId="0" fontId="14" fillId="0" borderId="4"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5" xfId="0" applyFont="1" applyBorder="1" applyAlignment="1" applyProtection="1">
      <alignment horizontal="left" vertical="center" textRotation="255"/>
    </xf>
    <xf numFmtId="0" fontId="14" fillId="0" borderId="3" xfId="0" applyFont="1" applyBorder="1" applyAlignment="1" applyProtection="1">
      <alignment horizontal="left" vertical="center" textRotation="255"/>
    </xf>
    <xf numFmtId="0" fontId="14" fillId="0" borderId="4" xfId="0" applyFont="1" applyBorder="1" applyAlignment="1" applyProtection="1">
      <alignment horizontal="left" vertical="center" textRotation="255"/>
    </xf>
    <xf numFmtId="0" fontId="14" fillId="0" borderId="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6" fillId="0" borderId="0" xfId="0" applyFont="1" applyAlignment="1" applyProtection="1">
      <alignment horizontal="left" vertical="top" wrapText="1"/>
    </xf>
    <xf numFmtId="0" fontId="16" fillId="2" borderId="10"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16" fillId="2" borderId="0" xfId="0" applyFont="1" applyFill="1" applyBorder="1" applyAlignment="1" applyProtection="1">
      <alignment horizontal="center" vertical="center" wrapText="1"/>
    </xf>
    <xf numFmtId="0" fontId="16" fillId="5" borderId="12" xfId="0" applyFont="1" applyFill="1" applyBorder="1" applyAlignment="1" applyProtection="1">
      <alignment horizontal="left" vertical="center" shrinkToFit="1"/>
      <protection locked="0"/>
    </xf>
    <xf numFmtId="0" fontId="16" fillId="5" borderId="12" xfId="0" applyFont="1" applyFill="1" applyBorder="1" applyAlignment="1" applyProtection="1">
      <alignment horizontal="left" vertical="center"/>
      <protection locked="0"/>
    </xf>
    <xf numFmtId="0" fontId="16" fillId="2" borderId="0" xfId="0" applyFont="1" applyFill="1" applyProtection="1">
      <alignment vertical="center"/>
    </xf>
    <xf numFmtId="0" fontId="16" fillId="2" borderId="0" xfId="0" applyFont="1" applyFill="1" applyBorder="1" applyAlignment="1" applyProtection="1">
      <alignment vertical="top" wrapText="1"/>
    </xf>
    <xf numFmtId="0" fontId="16" fillId="2" borderId="13" xfId="0" applyFont="1" applyFill="1" applyBorder="1" applyAlignment="1" applyProtection="1">
      <alignment vertical="top" wrapText="1"/>
    </xf>
    <xf numFmtId="176" fontId="14" fillId="0" borderId="4" xfId="9" applyNumberFormat="1" applyFont="1" applyBorder="1" applyAlignment="1" applyProtection="1">
      <alignment horizontal="center" vertical="center" wrapText="1"/>
    </xf>
    <xf numFmtId="176" fontId="14" fillId="0" borderId="6" xfId="9" applyNumberFormat="1" applyFont="1" applyBorder="1" applyAlignment="1" applyProtection="1">
      <alignment horizontal="center" vertical="center" wrapText="1"/>
    </xf>
    <xf numFmtId="176" fontId="14" fillId="0" borderId="5" xfId="9" applyNumberFormat="1" applyFont="1" applyBorder="1" applyAlignment="1" applyProtection="1">
      <alignment horizontal="center" vertical="center" wrapText="1"/>
    </xf>
    <xf numFmtId="176" fontId="14" fillId="0" borderId="3" xfId="9" applyNumberFormat="1" applyFont="1" applyBorder="1" applyAlignment="1" applyProtection="1">
      <alignment horizontal="center" vertical="center" wrapText="1"/>
    </xf>
    <xf numFmtId="0" fontId="16" fillId="5" borderId="14" xfId="0" applyFont="1" applyFill="1" applyBorder="1" applyAlignment="1" applyProtection="1">
      <alignment horizontal="left" vertical="center" shrinkToFit="1"/>
      <protection locked="0"/>
    </xf>
    <xf numFmtId="0" fontId="16" fillId="5" borderId="14" xfId="0" applyFont="1" applyFill="1" applyBorder="1" applyAlignment="1" applyProtection="1">
      <alignment horizontal="left" vertical="center"/>
      <protection locked="0"/>
    </xf>
    <xf numFmtId="0" fontId="14" fillId="6" borderId="12" xfId="0" applyFont="1" applyFill="1" applyBorder="1" applyAlignment="1" applyProtection="1">
      <alignment horizontal="center" vertical="center" wrapText="1" shrinkToFit="1"/>
    </xf>
    <xf numFmtId="176" fontId="14" fillId="6" borderId="15" xfId="9" applyNumberFormat="1" applyFont="1" applyFill="1" applyBorder="1" applyAlignment="1" applyProtection="1">
      <alignment horizontal="center" vertical="center" wrapText="1"/>
    </xf>
    <xf numFmtId="176" fontId="14" fillId="6" borderId="9" xfId="9" applyNumberFormat="1" applyFont="1" applyFill="1" applyBorder="1" applyAlignment="1" applyProtection="1">
      <alignment horizontal="center" vertical="center" wrapText="1"/>
    </xf>
    <xf numFmtId="176" fontId="14" fillId="6" borderId="7" xfId="9" applyNumberFormat="1" applyFont="1" applyFill="1" applyBorder="1" applyAlignment="1" applyProtection="1">
      <alignment horizontal="center" vertical="center" wrapText="1"/>
    </xf>
    <xf numFmtId="176" fontId="14" fillId="6" borderId="5" xfId="9" applyNumberFormat="1" applyFont="1" applyFill="1" applyBorder="1" applyAlignment="1" applyProtection="1">
      <alignment horizontal="center" vertical="center" wrapText="1"/>
    </xf>
    <xf numFmtId="176" fontId="14" fillId="6" borderId="3" xfId="9" applyNumberFormat="1" applyFont="1" applyFill="1" applyBorder="1" applyAlignment="1" applyProtection="1">
      <alignment horizontal="center" vertical="center" wrapText="1"/>
    </xf>
    <xf numFmtId="176" fontId="14" fillId="6" borderId="4" xfId="9" applyNumberFormat="1" applyFont="1" applyFill="1" applyBorder="1" applyAlignment="1" applyProtection="1">
      <alignment horizontal="center" vertical="center" wrapText="1"/>
    </xf>
    <xf numFmtId="40" fontId="14" fillId="6" borderId="5" xfId="9" applyNumberFormat="1" applyFont="1" applyFill="1" applyBorder="1" applyAlignment="1" applyProtection="1">
      <alignment horizontal="center" vertical="center" wrapText="1"/>
    </xf>
    <xf numFmtId="40" fontId="14" fillId="6" borderId="3" xfId="9" applyNumberFormat="1" applyFont="1" applyFill="1" applyBorder="1" applyAlignment="1" applyProtection="1">
      <alignment horizontal="center" vertical="center" wrapText="1"/>
    </xf>
    <xf numFmtId="40" fontId="14" fillId="6" borderId="4" xfId="9" applyNumberFormat="1" applyFont="1" applyFill="1" applyBorder="1" applyAlignment="1" applyProtection="1">
      <alignment horizontal="center" vertical="center" wrapText="1"/>
    </xf>
    <xf numFmtId="177" fontId="14" fillId="6" borderId="7" xfId="0" applyNumberFormat="1" applyFont="1" applyFill="1" applyBorder="1" applyAlignment="1" applyProtection="1">
      <alignment horizontal="center" vertical="center"/>
    </xf>
    <xf numFmtId="177" fontId="14" fillId="6" borderId="9" xfId="0" applyNumberFormat="1" applyFont="1" applyFill="1" applyBorder="1" applyAlignment="1" applyProtection="1">
      <alignment horizontal="center" vertical="center"/>
    </xf>
    <xf numFmtId="0" fontId="14" fillId="6" borderId="16" xfId="0" applyFont="1" applyFill="1" applyBorder="1" applyAlignment="1" applyProtection="1">
      <alignment horizontal="center" vertical="center" shrinkToFit="1"/>
    </xf>
    <xf numFmtId="176" fontId="14" fillId="6" borderId="10" xfId="9" applyNumberFormat="1" applyFont="1" applyFill="1" applyBorder="1" applyAlignment="1" applyProtection="1">
      <alignment horizontal="center" vertical="center" wrapText="1"/>
    </xf>
    <xf numFmtId="176" fontId="14" fillId="6" borderId="11" xfId="9" applyNumberFormat="1" applyFont="1" applyFill="1" applyBorder="1" applyAlignment="1" applyProtection="1">
      <alignment horizontal="center" vertical="center" wrapText="1"/>
    </xf>
    <xf numFmtId="176" fontId="14" fillId="6" borderId="8" xfId="9" applyNumberFormat="1" applyFont="1" applyFill="1" applyBorder="1" applyAlignment="1" applyProtection="1">
      <alignment horizontal="center" vertical="center" wrapText="1"/>
    </xf>
    <xf numFmtId="177" fontId="14" fillId="6" borderId="6" xfId="0" applyNumberFormat="1" applyFont="1" applyFill="1" applyBorder="1" applyProtection="1">
      <alignment vertical="center"/>
    </xf>
    <xf numFmtId="178" fontId="12" fillId="6" borderId="6" xfId="0" applyNumberFormat="1" applyFont="1" applyFill="1" applyBorder="1" applyAlignment="1" applyProtection="1">
      <alignment horizontal="center" vertical="center"/>
    </xf>
    <xf numFmtId="177" fontId="14" fillId="6" borderId="8" xfId="0" applyNumberFormat="1" applyFont="1" applyFill="1" applyBorder="1" applyAlignment="1" applyProtection="1">
      <alignment horizontal="center" vertical="center"/>
    </xf>
    <xf numFmtId="177" fontId="14" fillId="6" borderId="11" xfId="0" applyNumberFormat="1" applyFont="1" applyFill="1" applyBorder="1" applyAlignment="1" applyProtection="1">
      <alignment horizontal="center" vertical="center"/>
    </xf>
    <xf numFmtId="0" fontId="16" fillId="0" borderId="0" xfId="0" applyFont="1" applyFill="1" applyAlignment="1" applyProtection="1">
      <alignment horizontal="left" vertical="top"/>
    </xf>
    <xf numFmtId="0" fontId="16" fillId="2" borderId="0" xfId="0" applyFont="1" applyFill="1" applyAlignment="1" applyProtection="1">
      <alignment horizontal="left" vertical="center"/>
    </xf>
    <xf numFmtId="0" fontId="14" fillId="0" borderId="4"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7" xfId="0" quotePrefix="1" applyFont="1" applyBorder="1" applyAlignment="1" applyProtection="1">
      <alignment horizontal="left" vertical="center" wrapText="1"/>
    </xf>
    <xf numFmtId="0" fontId="14" fillId="0" borderId="9" xfId="0" quotePrefix="1" applyFont="1" applyBorder="1" applyAlignment="1" applyProtection="1">
      <alignment horizontal="left" vertical="center" wrapText="1"/>
    </xf>
    <xf numFmtId="0" fontId="14" fillId="0" borderId="6" xfId="0" quotePrefix="1" applyFont="1" applyBorder="1" applyAlignment="1" applyProtection="1">
      <alignment horizontal="left" vertical="center" wrapText="1"/>
    </xf>
    <xf numFmtId="0" fontId="14" fillId="3" borderId="6" xfId="0" applyFont="1" applyFill="1" applyBorder="1" applyAlignment="1" applyProtection="1">
      <alignment horizontal="left" vertical="center" wrapText="1"/>
      <protection locked="0"/>
    </xf>
    <xf numFmtId="177" fontId="14" fillId="0" borderId="6" xfId="0" applyNumberFormat="1" applyFont="1" applyFill="1" applyBorder="1" applyAlignment="1" applyProtection="1">
      <alignment horizontal="center" vertical="center" wrapText="1"/>
    </xf>
    <xf numFmtId="177" fontId="14" fillId="3" borderId="6" xfId="0" applyNumberFormat="1" applyFont="1" applyFill="1" applyBorder="1" applyAlignment="1" applyProtection="1">
      <alignment horizontal="center" vertical="center"/>
      <protection locked="0"/>
    </xf>
    <xf numFmtId="0" fontId="14" fillId="0" borderId="12" xfId="0" applyFont="1" applyFill="1" applyBorder="1" applyAlignment="1" applyProtection="1">
      <alignment horizontal="right" vertical="center" wrapText="1"/>
    </xf>
    <xf numFmtId="0" fontId="14" fillId="3" borderId="6" xfId="0" quotePrefix="1" applyFont="1" applyFill="1" applyBorder="1" applyAlignment="1" applyProtection="1">
      <alignment horizontal="left" vertical="center" wrapText="1"/>
      <protection locked="0"/>
    </xf>
    <xf numFmtId="0" fontId="14" fillId="0" borderId="6" xfId="0" quotePrefix="1" applyFont="1" applyBorder="1" applyAlignment="1" applyProtection="1">
      <alignment horizontal="center" vertical="center" wrapText="1"/>
    </xf>
    <xf numFmtId="0" fontId="14" fillId="3" borderId="6" xfId="0" quotePrefix="1" applyFont="1" applyFill="1" applyBorder="1" applyAlignment="1" applyProtection="1">
      <alignment horizontal="center" vertical="center" wrapText="1"/>
      <protection locked="0"/>
    </xf>
    <xf numFmtId="177" fontId="14" fillId="0" borderId="6" xfId="0" applyNumberFormat="1" applyFont="1" applyFill="1" applyBorder="1" applyAlignment="1" applyProtection="1">
      <alignment horizontal="left" vertical="center" wrapText="1"/>
    </xf>
    <xf numFmtId="49" fontId="14" fillId="3" borderId="6" xfId="0" applyNumberFormat="1" applyFont="1" applyFill="1" applyBorder="1" applyAlignment="1" applyProtection="1">
      <alignment horizontal="center" vertical="center"/>
      <protection locked="0"/>
    </xf>
    <xf numFmtId="0" fontId="14" fillId="0" borderId="12" xfId="0" applyFont="1" applyBorder="1" applyAlignment="1" applyProtection="1">
      <alignment horizontal="left" vertical="center" wrapText="1"/>
    </xf>
    <xf numFmtId="49" fontId="14" fillId="3" borderId="6" xfId="0" applyNumberFormat="1" applyFont="1" applyFill="1" applyBorder="1" applyAlignment="1" applyProtection="1">
      <alignment horizontal="left" vertical="center"/>
      <protection locked="0"/>
    </xf>
    <xf numFmtId="0" fontId="16" fillId="5" borderId="16" xfId="0" applyFont="1" applyFill="1" applyBorder="1" applyAlignment="1" applyProtection="1">
      <alignment horizontal="left" vertical="center" shrinkToFit="1"/>
      <protection locked="0"/>
    </xf>
    <xf numFmtId="0" fontId="16" fillId="5" borderId="16" xfId="0" applyFont="1" applyFill="1" applyBorder="1" applyAlignment="1" applyProtection="1">
      <alignment horizontal="left" vertical="center"/>
      <protection locked="0"/>
    </xf>
    <xf numFmtId="0" fontId="14" fillId="0" borderId="16" xfId="0" applyFont="1" applyBorder="1" applyAlignment="1" applyProtection="1">
      <alignment vertical="center" wrapText="1"/>
    </xf>
    <xf numFmtId="0" fontId="14" fillId="0" borderId="17" xfId="0" quotePrefix="1" applyFont="1" applyBorder="1" applyAlignment="1" applyProtection="1">
      <alignment horizontal="left" vertical="center" wrapText="1"/>
    </xf>
    <xf numFmtId="0" fontId="14" fillId="0" borderId="13" xfId="0" quotePrefix="1"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38" fontId="14" fillId="3" borderId="6" xfId="9" applyFont="1" applyFill="1" applyBorder="1" applyAlignment="1" applyProtection="1">
      <alignment vertical="center" wrapText="1"/>
      <protection locked="0"/>
    </xf>
    <xf numFmtId="0" fontId="14" fillId="0" borderId="14" xfId="0" applyFont="1" applyFill="1" applyBorder="1" applyAlignment="1" applyProtection="1">
      <alignment horizontal="right" vertical="center" wrapText="1"/>
    </xf>
    <xf numFmtId="0" fontId="14" fillId="0" borderId="12" xfId="0" quotePrefix="1" applyFont="1" applyBorder="1" applyAlignment="1" applyProtection="1">
      <alignment horizontal="left" vertical="center" wrapText="1"/>
    </xf>
    <xf numFmtId="0" fontId="14" fillId="3" borderId="12" xfId="0" quotePrefix="1" applyFont="1" applyFill="1" applyBorder="1" applyAlignment="1" applyProtection="1">
      <alignment horizontal="left" vertical="center" wrapText="1"/>
      <protection locked="0"/>
    </xf>
    <xf numFmtId="38" fontId="14" fillId="3" borderId="6" xfId="9" applyFont="1" applyFill="1" applyBorder="1" applyAlignment="1" applyProtection="1">
      <alignment horizontal="right" vertical="center" wrapText="1"/>
      <protection locked="0"/>
    </xf>
    <xf numFmtId="0" fontId="14" fillId="0" borderId="16" xfId="0" applyFont="1" applyBorder="1" applyAlignment="1" applyProtection="1">
      <alignment horizontal="left" vertical="center" wrapText="1"/>
    </xf>
    <xf numFmtId="38" fontId="14" fillId="3" borderId="6" xfId="9"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shrinkToFit="1"/>
    </xf>
    <xf numFmtId="0" fontId="14" fillId="7" borderId="4"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57" fontId="14" fillId="7" borderId="12" xfId="0" applyNumberFormat="1" applyFont="1" applyFill="1" applyBorder="1" applyAlignment="1" applyProtection="1">
      <alignment horizontal="center" vertical="center" wrapText="1"/>
      <protection locked="0"/>
    </xf>
    <xf numFmtId="179" fontId="14" fillId="7" borderId="6" xfId="0" applyNumberFormat="1" applyFont="1" applyFill="1" applyBorder="1" applyAlignment="1" applyProtection="1">
      <alignment horizontal="center" vertical="center" wrapText="1"/>
      <protection locked="0"/>
    </xf>
    <xf numFmtId="177" fontId="14" fillId="7" borderId="12" xfId="0"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protection locked="0"/>
    </xf>
    <xf numFmtId="38" fontId="14" fillId="3" borderId="12" xfId="9" applyFont="1" applyFill="1" applyBorder="1" applyAlignment="1" applyProtection="1">
      <alignment horizontal="right" vertical="center" wrapText="1"/>
      <protection locked="0"/>
    </xf>
    <xf numFmtId="0" fontId="14" fillId="0" borderId="14" xfId="0" quotePrefix="1" applyFont="1" applyBorder="1" applyAlignment="1" applyProtection="1">
      <alignment horizontal="left" vertical="center" wrapText="1"/>
    </xf>
    <xf numFmtId="0" fontId="14" fillId="3" borderId="14" xfId="0" quotePrefix="1" applyFont="1" applyFill="1" applyBorder="1" applyAlignment="1" applyProtection="1">
      <alignment horizontal="left" vertical="center" wrapText="1"/>
      <protection locked="0"/>
    </xf>
    <xf numFmtId="180" fontId="14" fillId="3" borderId="6" xfId="0" quotePrefix="1" applyNumberFormat="1" applyFont="1" applyFill="1" applyBorder="1" applyAlignment="1" applyProtection="1">
      <alignment horizontal="center" vertical="center" wrapText="1"/>
      <protection locked="0"/>
    </xf>
    <xf numFmtId="0" fontId="11" fillId="0" borderId="12" xfId="0" applyFont="1" applyFill="1" applyBorder="1" applyAlignment="1" applyProtection="1">
      <alignment horizontal="left" vertical="center" wrapText="1"/>
    </xf>
    <xf numFmtId="38" fontId="14" fillId="3" borderId="12" xfId="9" applyFont="1" applyFill="1" applyBorder="1" applyAlignment="1" applyProtection="1">
      <alignment horizontal="center" vertical="center" wrapText="1"/>
      <protection locked="0"/>
    </xf>
    <xf numFmtId="179" fontId="14" fillId="7" borderId="12" xfId="0" applyNumberFormat="1"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xf>
    <xf numFmtId="38" fontId="14" fillId="3" borderId="6" xfId="9" applyFont="1" applyFill="1" applyBorder="1" applyAlignment="1" applyProtection="1">
      <alignment horizontal="center" vertical="center" wrapText="1"/>
      <protection locked="0"/>
    </xf>
    <xf numFmtId="0" fontId="14" fillId="7" borderId="14" xfId="0" applyFont="1" applyFill="1" applyBorder="1" applyAlignment="1" applyProtection="1">
      <alignment horizontal="center" vertical="center" wrapText="1"/>
      <protection locked="0"/>
    </xf>
    <xf numFmtId="177" fontId="14" fillId="7" borderId="14" xfId="0" applyNumberFormat="1"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protection locked="0"/>
    </xf>
    <xf numFmtId="38" fontId="14" fillId="3" borderId="14" xfId="9" applyFont="1" applyFill="1" applyBorder="1" applyAlignment="1" applyProtection="1">
      <alignment horizontal="right" vertical="center" wrapText="1"/>
      <protection locked="0"/>
    </xf>
    <xf numFmtId="0" fontId="14" fillId="0" borderId="16" xfId="0" quotePrefix="1" applyFont="1" applyBorder="1" applyAlignment="1" applyProtection="1">
      <alignment horizontal="left" vertical="center" wrapText="1"/>
    </xf>
    <xf numFmtId="0" fontId="14" fillId="3" borderId="16" xfId="0" quotePrefix="1"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protection locked="0"/>
    </xf>
    <xf numFmtId="179" fontId="14" fillId="7" borderId="14" xfId="0" applyNumberFormat="1"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protection locked="0"/>
    </xf>
    <xf numFmtId="0" fontId="14" fillId="0" borderId="16" xfId="0"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protection locked="0"/>
    </xf>
    <xf numFmtId="0" fontId="11" fillId="0" borderId="16" xfId="0" applyFont="1" applyFill="1" applyBorder="1" applyAlignment="1" applyProtection="1">
      <alignment horizontal="left" vertical="center" wrapText="1"/>
    </xf>
    <xf numFmtId="38" fontId="14" fillId="3" borderId="16" xfId="9" applyFont="1" applyFill="1" applyBorder="1" applyAlignment="1" applyProtection="1">
      <alignment horizontal="center" vertical="center" wrapText="1"/>
      <protection locked="0"/>
    </xf>
    <xf numFmtId="38" fontId="14" fillId="0" borderId="12" xfId="9" applyFont="1" applyFill="1" applyBorder="1" applyAlignment="1" applyProtection="1">
      <alignment horizontal="right" vertical="center" wrapText="1"/>
    </xf>
    <xf numFmtId="177" fontId="14" fillId="3" borderId="14" xfId="0" quotePrefix="1" applyNumberFormat="1"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xf>
    <xf numFmtId="0" fontId="18" fillId="3" borderId="6" xfId="0" applyFont="1" applyFill="1" applyBorder="1" applyAlignment="1" applyProtection="1">
      <alignment horizontal="center" vertical="center"/>
      <protection locked="0"/>
    </xf>
    <xf numFmtId="38" fontId="14" fillId="0" borderId="14" xfId="9" applyFont="1" applyFill="1" applyBorder="1" applyAlignment="1" applyProtection="1">
      <alignment horizontal="right" vertical="center" wrapText="1"/>
    </xf>
    <xf numFmtId="40" fontId="14" fillId="0" borderId="6" xfId="9" applyNumberFormat="1"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4" fillId="0" borderId="8" xfId="0" quotePrefix="1" applyFont="1" applyBorder="1" applyAlignment="1" applyProtection="1">
      <alignment horizontal="left" vertical="center" wrapText="1"/>
    </xf>
    <xf numFmtId="0" fontId="14" fillId="0" borderId="11" xfId="0" quotePrefix="1" applyFont="1" applyBorder="1" applyAlignment="1" applyProtection="1">
      <alignment horizontal="left" vertical="center" wrapText="1"/>
    </xf>
    <xf numFmtId="180" fontId="14" fillId="7" borderId="16" xfId="0" applyNumberFormat="1" applyFont="1" applyFill="1" applyBorder="1" applyAlignment="1" applyProtection="1">
      <alignment horizontal="center" vertical="center" wrapText="1"/>
      <protection locked="0"/>
    </xf>
    <xf numFmtId="38" fontId="14" fillId="0" borderId="16" xfId="9" applyFont="1" applyFill="1" applyBorder="1" applyAlignment="1" applyProtection="1">
      <alignment horizontal="right" vertical="center" wrapText="1"/>
    </xf>
    <xf numFmtId="177" fontId="14" fillId="3" borderId="16" xfId="0" quotePrefix="1" applyNumberFormat="1" applyFont="1" applyFill="1" applyBorder="1" applyAlignment="1" applyProtection="1">
      <alignment horizontal="center" vertical="center" wrapText="1"/>
      <protection locked="0"/>
    </xf>
    <xf numFmtId="179" fontId="14" fillId="7" borderId="16" xfId="0" applyNumberFormat="1"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xf>
    <xf numFmtId="0" fontId="14" fillId="0" borderId="3"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5"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181" fontId="19" fillId="2" borderId="21" xfId="0" applyNumberFormat="1" applyFont="1" applyFill="1" applyBorder="1" applyProtection="1">
      <alignment vertical="center"/>
    </xf>
    <xf numFmtId="0" fontId="14" fillId="7" borderId="4" xfId="0" applyFont="1" applyFill="1" applyBorder="1" applyAlignment="1" applyProtection="1">
      <alignment horizontal="left" vertical="center" wrapText="1" shrinkToFit="1"/>
      <protection locked="0"/>
    </xf>
    <xf numFmtId="0" fontId="14" fillId="7" borderId="6" xfId="0" applyFont="1" applyFill="1" applyBorder="1" applyAlignment="1" applyProtection="1">
      <alignment horizontal="left" vertical="center" wrapText="1" shrinkToFit="1"/>
      <protection locked="0"/>
    </xf>
    <xf numFmtId="0" fontId="14" fillId="7" borderId="5"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top" wrapText="1" shrinkToFit="1"/>
      <protection locked="0"/>
    </xf>
    <xf numFmtId="0" fontId="14" fillId="7" borderId="3" xfId="0" applyFont="1" applyFill="1" applyBorder="1" applyAlignment="1" applyProtection="1">
      <alignment horizontal="left" vertical="center" wrapText="1" shrinkToFit="1"/>
      <protection locked="0"/>
    </xf>
    <xf numFmtId="178" fontId="10" fillId="0" borderId="5" xfId="0" applyNumberFormat="1" applyFont="1" applyBorder="1" applyAlignment="1" applyProtection="1">
      <alignment horizontal="center" vertical="center"/>
    </xf>
    <xf numFmtId="0" fontId="10" fillId="8" borderId="6" xfId="0" applyFont="1" applyFill="1" applyBorder="1" applyProtection="1">
      <alignment vertical="center"/>
    </xf>
    <xf numFmtId="0" fontId="0" fillId="0" borderId="0" xfId="8" applyFont="1" applyProtection="1">
      <alignment vertical="center"/>
    </xf>
    <xf numFmtId="0" fontId="10" fillId="0" borderId="15" xfId="0" applyFont="1" applyBorder="1" applyProtection="1">
      <alignment vertical="center"/>
    </xf>
    <xf numFmtId="0" fontId="10" fillId="8" borderId="21" xfId="0" applyFont="1" applyFill="1" applyBorder="1" applyProtection="1">
      <alignment vertical="center"/>
    </xf>
    <xf numFmtId="0" fontId="10" fillId="9" borderId="21" xfId="0" applyFont="1" applyFill="1" applyBorder="1" applyProtection="1">
      <alignment vertical="center"/>
    </xf>
    <xf numFmtId="0" fontId="10" fillId="8" borderId="0" xfId="0" applyFont="1" applyFill="1" applyAlignment="1" applyProtection="1">
      <alignment horizontal="center" vertical="center"/>
    </xf>
    <xf numFmtId="0" fontId="10" fillId="8" borderId="21" xfId="0" applyFont="1" applyFill="1" applyBorder="1" applyAlignment="1" applyProtection="1">
      <alignment horizontal="center" vertical="center"/>
    </xf>
    <xf numFmtId="0" fontId="10" fillId="9"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Alignment="1" applyProtection="1">
      <alignment horizontal="left" vertical="center" shrinkToFit="1"/>
    </xf>
    <xf numFmtId="0" fontId="10" fillId="8" borderId="22" xfId="0" applyFont="1" applyFill="1" applyBorder="1" applyAlignment="1" applyProtection="1">
      <alignment wrapText="1"/>
    </xf>
    <xf numFmtId="176" fontId="12" fillId="8" borderId="23" xfId="9" applyNumberFormat="1" applyFont="1" applyFill="1" applyBorder="1" applyAlignment="1" applyProtection="1">
      <alignment horizontal="center" vertical="center" wrapText="1"/>
    </xf>
    <xf numFmtId="0" fontId="10" fillId="8" borderId="22" xfId="0" applyFont="1" applyFill="1" applyBorder="1" applyAlignment="1" applyProtection="1">
      <alignment horizontal="left" wrapText="1"/>
    </xf>
    <xf numFmtId="176" fontId="21" fillId="8" borderId="6" xfId="9" applyNumberFormat="1" applyFont="1" applyFill="1" applyBorder="1" applyAlignment="1" applyProtection="1">
      <alignment horizontal="center" vertical="center" wrapText="1"/>
    </xf>
    <xf numFmtId="0" fontId="10" fillId="8" borderId="22" xfId="0" applyFont="1" applyFill="1" applyBorder="1" applyAlignment="1" applyProtection="1">
      <alignment vertical="top" wrapText="1"/>
    </xf>
    <xf numFmtId="0" fontId="10" fillId="8" borderId="24" xfId="0" applyFont="1" applyFill="1" applyBorder="1" applyAlignment="1" applyProtection="1">
      <alignment vertical="top" wrapText="1"/>
    </xf>
    <xf numFmtId="0" fontId="10" fillId="8" borderId="22" xfId="0" applyFont="1" applyFill="1" applyBorder="1" applyAlignment="1" applyProtection="1">
      <alignment vertical="center" wrapText="1"/>
    </xf>
    <xf numFmtId="176" fontId="12" fillId="8" borderId="25" xfId="9" applyNumberFormat="1" applyFont="1" applyFill="1" applyBorder="1" applyAlignment="1" applyProtection="1">
      <alignment horizontal="center" vertical="center" wrapText="1"/>
    </xf>
    <xf numFmtId="0" fontId="12" fillId="8" borderId="22" xfId="0" applyFont="1" applyFill="1" applyBorder="1" applyAlignment="1" applyProtection="1">
      <alignment wrapText="1"/>
    </xf>
    <xf numFmtId="0" fontId="22" fillId="0" borderId="0" xfId="0" applyFont="1" applyAlignment="1" applyProtection="1">
      <alignment horizontal="center" vertical="center" wrapText="1"/>
    </xf>
    <xf numFmtId="0" fontId="10" fillId="8" borderId="26" xfId="0" applyFont="1" applyFill="1" applyBorder="1" applyAlignment="1" applyProtection="1">
      <alignment wrapText="1"/>
    </xf>
    <xf numFmtId="176" fontId="12" fillId="8" borderId="27" xfId="9" applyNumberFormat="1" applyFont="1" applyFill="1" applyBorder="1" applyAlignment="1" applyProtection="1">
      <alignment horizontal="center" vertical="center" wrapText="1"/>
    </xf>
    <xf numFmtId="0" fontId="10" fillId="8" borderId="28" xfId="0" applyFont="1" applyFill="1" applyBorder="1" applyAlignment="1" applyProtection="1">
      <alignment wrapText="1"/>
    </xf>
    <xf numFmtId="176" fontId="12" fillId="8" borderId="29" xfId="9" applyNumberFormat="1" applyFont="1" applyFill="1" applyBorder="1" applyAlignment="1" applyProtection="1">
      <alignment horizontal="center" vertical="center" wrapText="1"/>
    </xf>
    <xf numFmtId="0" fontId="12" fillId="0" borderId="0" xfId="0" applyFont="1" applyAlignment="1" applyProtection="1">
      <alignment horizontal="left" vertical="top" wrapText="1"/>
    </xf>
    <xf numFmtId="0" fontId="10" fillId="8" borderId="26" xfId="0" applyFont="1" applyFill="1" applyBorder="1" applyAlignment="1" applyProtection="1">
      <alignment vertical="top" wrapText="1"/>
    </xf>
    <xf numFmtId="0" fontId="10" fillId="8" borderId="4" xfId="0" applyFont="1" applyFill="1" applyBorder="1" applyAlignment="1" applyProtection="1">
      <alignment vertical="top" wrapText="1"/>
    </xf>
    <xf numFmtId="0" fontId="10" fillId="8" borderId="26" xfId="0" applyFont="1" applyFill="1" applyBorder="1" applyAlignment="1" applyProtection="1">
      <alignment vertical="center" wrapText="1"/>
    </xf>
    <xf numFmtId="176" fontId="12" fillId="8" borderId="5" xfId="9" applyNumberFormat="1" applyFont="1" applyFill="1" applyBorder="1" applyAlignment="1" applyProtection="1">
      <alignment horizontal="center" vertical="center" wrapText="1"/>
    </xf>
    <xf numFmtId="0" fontId="12" fillId="8" borderId="26" xfId="0" applyFont="1" applyFill="1" applyBorder="1" applyAlignment="1" applyProtection="1">
      <alignment wrapText="1"/>
    </xf>
    <xf numFmtId="0" fontId="10" fillId="0" borderId="0" xfId="0" applyFont="1" applyAlignment="1" applyProtection="1"/>
    <xf numFmtId="0" fontId="10" fillId="0" borderId="0" xfId="0" applyFont="1" applyFill="1" applyBorder="1" applyAlignment="1" applyProtection="1">
      <alignment wrapText="1"/>
    </xf>
    <xf numFmtId="0" fontId="10" fillId="8" borderId="28" xfId="0" applyFont="1" applyFill="1" applyBorder="1" applyAlignment="1" applyProtection="1">
      <alignment vertical="top" wrapText="1"/>
    </xf>
    <xf numFmtId="0" fontId="10" fillId="8" borderId="30" xfId="0" applyFont="1" applyFill="1" applyBorder="1" applyAlignment="1" applyProtection="1">
      <alignment vertical="top" wrapText="1"/>
    </xf>
    <xf numFmtId="0" fontId="10" fillId="8" borderId="28" xfId="0" applyFont="1" applyFill="1" applyBorder="1" applyAlignment="1" applyProtection="1">
      <alignment vertical="center" wrapText="1"/>
    </xf>
    <xf numFmtId="176" fontId="12" fillId="8" borderId="31" xfId="9" applyNumberFormat="1" applyFont="1" applyFill="1" applyBorder="1" applyAlignment="1" applyProtection="1">
      <alignment horizontal="center" vertical="center" wrapText="1"/>
    </xf>
    <xf numFmtId="0" fontId="12" fillId="8" borderId="28" xfId="0" applyFont="1" applyFill="1" applyBorder="1" applyAlignment="1" applyProtection="1">
      <alignment wrapText="1"/>
    </xf>
    <xf numFmtId="0" fontId="10" fillId="0" borderId="0" xfId="0" applyFont="1" applyAlignment="1" applyProtection="1">
      <alignment wrapText="1"/>
    </xf>
    <xf numFmtId="0" fontId="23" fillId="0" borderId="0" xfId="0" applyFont="1" applyAlignment="1" applyProtection="1"/>
    <xf numFmtId="176" fontId="12" fillId="8" borderId="22" xfId="9" applyNumberFormat="1" applyFont="1" applyFill="1" applyBorder="1" applyAlignment="1" applyProtection="1">
      <alignment horizontal="center" wrapText="1"/>
    </xf>
    <xf numFmtId="40" fontId="12" fillId="8" borderId="27" xfId="9" applyNumberFormat="1" applyFont="1" applyFill="1" applyBorder="1" applyAlignment="1" applyProtection="1">
      <alignment horizontal="center" vertical="center" wrapText="1"/>
    </xf>
    <xf numFmtId="176" fontId="12" fillId="8" borderId="26" xfId="9" applyNumberFormat="1" applyFont="1" applyFill="1" applyBorder="1" applyAlignment="1" applyProtection="1">
      <alignment horizontal="center" vertical="center" wrapText="1"/>
    </xf>
    <xf numFmtId="0" fontId="10" fillId="8" borderId="32" xfId="0" applyFont="1" applyFill="1" applyBorder="1" applyAlignment="1" applyProtection="1">
      <alignment wrapText="1"/>
    </xf>
    <xf numFmtId="176" fontId="12" fillId="8" borderId="33" xfId="9" applyNumberFormat="1" applyFont="1" applyFill="1" applyBorder="1" applyAlignment="1" applyProtection="1">
      <alignment horizontal="center" vertical="center" wrapText="1"/>
    </xf>
    <xf numFmtId="0" fontId="10" fillId="0" borderId="22" xfId="0" applyFont="1" applyBorder="1" applyAlignment="1" applyProtection="1">
      <alignment vertical="top" wrapText="1"/>
    </xf>
    <xf numFmtId="0" fontId="10" fillId="0" borderId="28" xfId="0" applyFont="1" applyBorder="1" applyAlignment="1" applyProtection="1">
      <alignment vertical="top" wrapText="1"/>
    </xf>
    <xf numFmtId="0" fontId="22" fillId="8" borderId="34" xfId="0" applyFont="1" applyFill="1" applyBorder="1" applyAlignment="1" applyProtection="1">
      <alignment horizontal="center" vertical="center" wrapText="1"/>
    </xf>
    <xf numFmtId="0" fontId="22" fillId="8" borderId="35" xfId="0" applyFont="1" applyFill="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2" fillId="8" borderId="37" xfId="0" applyFont="1" applyFill="1" applyBorder="1" applyAlignment="1" applyProtection="1">
      <alignment horizontal="center" vertical="center" wrapText="1"/>
    </xf>
    <xf numFmtId="177" fontId="12" fillId="8" borderId="36" xfId="0" applyNumberFormat="1" applyFont="1" applyFill="1" applyBorder="1" applyAlignment="1" applyProtection="1">
      <alignment horizontal="right" vertical="center" wrapText="1"/>
    </xf>
    <xf numFmtId="177" fontId="12" fillId="8" borderId="35" xfId="0" applyNumberFormat="1" applyFont="1" applyFill="1" applyBorder="1" applyAlignment="1" applyProtection="1">
      <alignment horizontal="right" vertical="center" wrapText="1"/>
    </xf>
    <xf numFmtId="177" fontId="12" fillId="8" borderId="38" xfId="0" applyNumberFormat="1" applyFont="1" applyFill="1" applyBorder="1" applyAlignment="1" applyProtection="1">
      <alignment horizontal="right" vertical="center" wrapText="1"/>
    </xf>
    <xf numFmtId="178" fontId="12" fillId="8" borderId="38" xfId="0" applyNumberFormat="1" applyFont="1" applyFill="1" applyBorder="1" applyAlignment="1" applyProtection="1">
      <alignment horizontal="right" vertical="center" wrapText="1"/>
    </xf>
    <xf numFmtId="177" fontId="12" fillId="8" borderId="39" xfId="0" applyNumberFormat="1" applyFont="1" applyFill="1" applyBorder="1" applyAlignment="1" applyProtection="1">
      <alignment horizontal="right" vertical="center" wrapText="1"/>
    </xf>
    <xf numFmtId="0" fontId="22" fillId="8" borderId="40"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textRotation="255"/>
    </xf>
    <xf numFmtId="0" fontId="14" fillId="5" borderId="6" xfId="0" applyFont="1" applyFill="1" applyBorder="1" applyAlignment="1" applyProtection="1">
      <alignment horizontal="center" vertical="center" textRotation="255"/>
    </xf>
    <xf numFmtId="0" fontId="14" fillId="5" borderId="5" xfId="0" applyFont="1" applyFill="1" applyBorder="1" applyAlignment="1" applyProtection="1">
      <alignment horizontal="center" vertical="center" textRotation="255"/>
    </xf>
    <xf numFmtId="0" fontId="14" fillId="5" borderId="3" xfId="0" applyFont="1" applyFill="1" applyBorder="1" applyAlignment="1" applyProtection="1">
      <alignment horizontal="center" vertical="center" textRotation="255"/>
    </xf>
    <xf numFmtId="0" fontId="16" fillId="5" borderId="12" xfId="0" applyFont="1" applyFill="1" applyBorder="1" applyAlignment="1" applyProtection="1">
      <alignment horizontal="left" vertical="center" shrinkToFit="1"/>
    </xf>
    <xf numFmtId="0" fontId="16" fillId="5" borderId="12" xfId="0" applyFont="1" applyFill="1" applyBorder="1" applyAlignment="1" applyProtection="1">
      <alignment horizontal="left" vertical="center"/>
    </xf>
    <xf numFmtId="0" fontId="16" fillId="5" borderId="14" xfId="0" applyFont="1" applyFill="1" applyBorder="1" applyAlignment="1" applyProtection="1">
      <alignment horizontal="left" vertical="center" shrinkToFit="1"/>
    </xf>
    <xf numFmtId="0" fontId="16" fillId="5" borderId="14" xfId="0" applyFont="1" applyFill="1" applyBorder="1" applyAlignment="1" applyProtection="1">
      <alignment horizontal="left" vertical="center"/>
    </xf>
    <xf numFmtId="0" fontId="14" fillId="3" borderId="6" xfId="0" applyFont="1" applyFill="1" applyBorder="1" applyAlignment="1" applyProtection="1">
      <alignment horizontal="left" vertical="center" wrapText="1"/>
    </xf>
    <xf numFmtId="177" fontId="14" fillId="3" borderId="6" xfId="0" applyNumberFormat="1" applyFont="1" applyFill="1" applyBorder="1" applyAlignment="1" applyProtection="1">
      <alignment horizontal="center" vertical="center"/>
    </xf>
    <xf numFmtId="0" fontId="14" fillId="3" borderId="6" xfId="0" quotePrefix="1" applyFont="1" applyFill="1" applyBorder="1" applyAlignment="1" applyProtection="1">
      <alignment horizontal="left" vertical="center" wrapText="1"/>
    </xf>
    <xf numFmtId="0" fontId="14" fillId="3" borderId="6" xfId="0" quotePrefix="1" applyFont="1" applyFill="1" applyBorder="1" applyAlignment="1" applyProtection="1">
      <alignment horizontal="center" vertical="center" wrapText="1"/>
    </xf>
    <xf numFmtId="49" fontId="14" fillId="3" borderId="6" xfId="0" applyNumberFormat="1" applyFont="1" applyFill="1" applyBorder="1" applyAlignment="1" applyProtection="1">
      <alignment horizontal="center" vertical="center"/>
    </xf>
    <xf numFmtId="49" fontId="14" fillId="3" borderId="6" xfId="0" applyNumberFormat="1" applyFont="1" applyFill="1" applyBorder="1" applyAlignment="1" applyProtection="1">
      <alignment horizontal="left" vertical="center"/>
    </xf>
    <xf numFmtId="0" fontId="16" fillId="5" borderId="16" xfId="0" applyFont="1" applyFill="1" applyBorder="1" applyAlignment="1" applyProtection="1">
      <alignment horizontal="left" vertical="center" shrinkToFit="1"/>
    </xf>
    <xf numFmtId="0" fontId="16" fillId="5" borderId="16" xfId="0" applyFont="1" applyFill="1" applyBorder="1" applyAlignment="1" applyProtection="1">
      <alignment horizontal="left" vertical="center"/>
    </xf>
    <xf numFmtId="38" fontId="14" fillId="3" borderId="6" xfId="9" applyFont="1" applyFill="1" applyBorder="1" applyAlignment="1" applyProtection="1">
      <alignment vertical="center" wrapText="1"/>
    </xf>
    <xf numFmtId="0" fontId="14" fillId="3" borderId="12" xfId="0" quotePrefix="1" applyFont="1" applyFill="1" applyBorder="1" applyAlignment="1" applyProtection="1">
      <alignment horizontal="left" vertical="center" wrapText="1"/>
    </xf>
    <xf numFmtId="38" fontId="14" fillId="3" borderId="6" xfId="9" applyFont="1" applyFill="1" applyBorder="1" applyAlignment="1" applyProtection="1">
      <alignment horizontal="right" vertical="center" wrapText="1"/>
    </xf>
    <xf numFmtId="38" fontId="14" fillId="3" borderId="6" xfId="9" applyFont="1" applyFill="1" applyBorder="1" applyAlignment="1" applyProtection="1">
      <alignment horizontal="left" vertical="center" wrapText="1"/>
    </xf>
    <xf numFmtId="0" fontId="14" fillId="7" borderId="4" xfId="0" applyFont="1" applyFill="1" applyBorder="1" applyAlignment="1" applyProtection="1">
      <alignment horizontal="center" vertical="center" wrapText="1"/>
    </xf>
    <xf numFmtId="0" fontId="14" fillId="7" borderId="6" xfId="0" applyFont="1" applyFill="1" applyBorder="1" applyAlignment="1" applyProtection="1">
      <alignment horizontal="center" vertical="center" wrapText="1"/>
    </xf>
    <xf numFmtId="57" fontId="14" fillId="7" borderId="12" xfId="0" applyNumberFormat="1" applyFont="1" applyFill="1" applyBorder="1" applyAlignment="1" applyProtection="1">
      <alignment horizontal="center" vertical="center" wrapText="1"/>
    </xf>
    <xf numFmtId="179" fontId="14" fillId="7" borderId="6" xfId="0" applyNumberFormat="1" applyFont="1" applyFill="1" applyBorder="1" applyAlignment="1" applyProtection="1">
      <alignment horizontal="center" vertical="center" wrapText="1"/>
    </xf>
    <xf numFmtId="177" fontId="14" fillId="7" borderId="12" xfId="0" applyNumberFormat="1"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xf>
    <xf numFmtId="38" fontId="14" fillId="3" borderId="12" xfId="9" applyFont="1" applyFill="1" applyBorder="1" applyAlignment="1" applyProtection="1">
      <alignment horizontal="right" vertical="center" wrapText="1"/>
    </xf>
    <xf numFmtId="0" fontId="14" fillId="3" borderId="14" xfId="0" quotePrefix="1" applyFont="1" applyFill="1" applyBorder="1" applyAlignment="1" applyProtection="1">
      <alignment horizontal="left" vertical="center" wrapText="1"/>
    </xf>
    <xf numFmtId="180" fontId="14" fillId="3" borderId="6" xfId="0" quotePrefix="1" applyNumberFormat="1" applyFont="1" applyFill="1" applyBorder="1" applyAlignment="1" applyProtection="1">
      <alignment horizontal="center" vertical="center" wrapText="1"/>
    </xf>
    <xf numFmtId="38" fontId="14" fillId="3" borderId="12" xfId="9" applyFont="1" applyFill="1" applyBorder="1" applyAlignment="1" applyProtection="1">
      <alignment horizontal="center" vertical="center" wrapText="1"/>
    </xf>
    <xf numFmtId="179" fontId="14" fillId="7" borderId="12" xfId="0" applyNumberFormat="1" applyFont="1" applyFill="1" applyBorder="1" applyAlignment="1" applyProtection="1">
      <alignment horizontal="center" vertical="center" wrapText="1"/>
    </xf>
    <xf numFmtId="38" fontId="14" fillId="3" borderId="6" xfId="9" applyFont="1" applyFill="1" applyBorder="1" applyAlignment="1" applyProtection="1">
      <alignment horizontal="center" vertical="center" wrapText="1"/>
    </xf>
    <xf numFmtId="0" fontId="14" fillId="7" borderId="14" xfId="0" applyFont="1" applyFill="1" applyBorder="1" applyAlignment="1" applyProtection="1">
      <alignment horizontal="center" vertical="center" wrapText="1"/>
    </xf>
    <xf numFmtId="177" fontId="14" fillId="7" borderId="14" xfId="0" applyNumberFormat="1"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xf>
    <xf numFmtId="38" fontId="14" fillId="3" borderId="14" xfId="9" applyFont="1" applyFill="1" applyBorder="1" applyAlignment="1" applyProtection="1">
      <alignment horizontal="right" vertical="center" wrapText="1"/>
    </xf>
    <xf numFmtId="0" fontId="14" fillId="3" borderId="16" xfId="0" quotePrefix="1"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xf>
    <xf numFmtId="179" fontId="14" fillId="7" borderId="14" xfId="0" applyNumberFormat="1" applyFont="1" applyFill="1" applyBorder="1" applyAlignment="1" applyProtection="1">
      <alignment horizontal="center" vertical="center" wrapText="1"/>
    </xf>
    <xf numFmtId="0" fontId="14" fillId="7"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xf>
    <xf numFmtId="38" fontId="14" fillId="3" borderId="16" xfId="9" applyFont="1" applyFill="1" applyBorder="1" applyAlignment="1" applyProtection="1">
      <alignment horizontal="center" vertical="center" wrapText="1"/>
    </xf>
    <xf numFmtId="177" fontId="14" fillId="3" borderId="14" xfId="0" quotePrefix="1" applyNumberFormat="1"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xf>
    <xf numFmtId="180" fontId="14" fillId="7" borderId="16" xfId="0" applyNumberFormat="1" applyFont="1" applyFill="1" applyBorder="1" applyAlignment="1" applyProtection="1">
      <alignment horizontal="center" vertical="center" wrapText="1"/>
    </xf>
    <xf numFmtId="177" fontId="14" fillId="3" borderId="16" xfId="0" quotePrefix="1" applyNumberFormat="1" applyFont="1" applyFill="1" applyBorder="1" applyAlignment="1" applyProtection="1">
      <alignment horizontal="center" vertical="center" wrapText="1"/>
    </xf>
    <xf numFmtId="179" fontId="14" fillId="7" borderId="16" xfId="0" applyNumberFormat="1" applyFont="1" applyFill="1" applyBorder="1" applyAlignment="1" applyProtection="1">
      <alignment horizontal="center" vertical="center" wrapText="1"/>
    </xf>
    <xf numFmtId="0" fontId="14" fillId="7" borderId="4" xfId="0" applyFont="1" applyFill="1" applyBorder="1" applyAlignment="1" applyProtection="1">
      <alignment horizontal="left" vertical="center" wrapText="1" shrinkToFit="1"/>
    </xf>
    <xf numFmtId="0" fontId="14" fillId="7" borderId="6" xfId="0" applyFont="1" applyFill="1" applyBorder="1" applyAlignment="1" applyProtection="1">
      <alignment horizontal="left" vertical="center" wrapText="1" shrinkToFit="1"/>
    </xf>
    <xf numFmtId="0" fontId="14" fillId="7" borderId="5"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top" wrapText="1" shrinkToFit="1"/>
    </xf>
    <xf numFmtId="0" fontId="14" fillId="7" borderId="3" xfId="0" applyFont="1" applyFill="1" applyBorder="1" applyAlignment="1" applyProtection="1">
      <alignment horizontal="left" vertical="center" wrapText="1" shrinkToFit="1"/>
    </xf>
    <xf numFmtId="0" fontId="25" fillId="0" borderId="0" xfId="2" applyFont="1">
      <alignment vertical="center"/>
    </xf>
    <xf numFmtId="0" fontId="26" fillId="0" borderId="0" xfId="2" applyFont="1">
      <alignment vertical="center"/>
    </xf>
    <xf numFmtId="0" fontId="25" fillId="0" borderId="0" xfId="6" applyFont="1" applyAlignment="1">
      <alignment vertical="center"/>
    </xf>
    <xf numFmtId="0" fontId="27" fillId="0" borderId="0" xfId="6" applyFont="1" applyAlignment="1">
      <alignment horizontal="center" vertical="center"/>
    </xf>
    <xf numFmtId="0" fontId="26" fillId="0" borderId="0" xfId="6" applyFont="1" applyAlignment="1">
      <alignment vertical="center"/>
    </xf>
    <xf numFmtId="0" fontId="28" fillId="0" borderId="0" xfId="6" applyFont="1" applyAlignment="1">
      <alignment horizontal="center" vertical="center"/>
    </xf>
    <xf numFmtId="0" fontId="26" fillId="0" borderId="0" xfId="6" applyFont="1" applyAlignment="1">
      <alignment horizontal="left" vertical="center"/>
    </xf>
    <xf numFmtId="0" fontId="26" fillId="0" borderId="0" xfId="6" applyFont="1" applyAlignment="1">
      <alignment horizontal="distributed" vertical="center"/>
    </xf>
    <xf numFmtId="0" fontId="26" fillId="0" borderId="0" xfId="6" applyFont="1" applyAlignment="1">
      <alignment horizontal="center" vertical="center"/>
    </xf>
    <xf numFmtId="0" fontId="26" fillId="0" borderId="41" xfId="6" applyFont="1" applyBorder="1" applyAlignment="1">
      <alignment vertical="center"/>
    </xf>
    <xf numFmtId="0" fontId="25" fillId="0" borderId="0" xfId="6" applyFont="1" applyAlignment="1">
      <alignment horizontal="left" vertical="center"/>
    </xf>
    <xf numFmtId="0" fontId="25" fillId="0" borderId="0" xfId="6" applyFont="1" applyAlignment="1">
      <alignment horizontal="left" vertical="center" wrapText="1"/>
    </xf>
    <xf numFmtId="0" fontId="25" fillId="0" borderId="0" xfId="6" applyFont="1" applyAlignment="1">
      <alignment vertical="center" shrinkToFit="1"/>
    </xf>
    <xf numFmtId="0" fontId="26" fillId="0" borderId="0" xfId="6" applyFont="1" applyAlignment="1">
      <alignment vertical="center" shrinkToFit="1"/>
    </xf>
    <xf numFmtId="0" fontId="26" fillId="0" borderId="0" xfId="6" applyFont="1" applyAlignment="1">
      <alignment horizontal="right" vertical="center"/>
    </xf>
    <xf numFmtId="0" fontId="26" fillId="0" borderId="7" xfId="6" applyFont="1" applyBorder="1" applyAlignment="1">
      <alignment horizontal="left" vertical="center"/>
    </xf>
    <xf numFmtId="0" fontId="26" fillId="0" borderId="15" xfId="6" applyFont="1" applyBorder="1" applyAlignment="1">
      <alignment horizontal="left" vertical="center"/>
    </xf>
    <xf numFmtId="0" fontId="26" fillId="0" borderId="9" xfId="6" applyFont="1" applyBorder="1" applyAlignment="1">
      <alignment horizontal="left" vertical="center"/>
    </xf>
    <xf numFmtId="0" fontId="25" fillId="0" borderId="0" xfId="6" applyFont="1" applyAlignment="1">
      <alignment horizontal="center" vertical="center" shrinkToFit="1"/>
    </xf>
    <xf numFmtId="0" fontId="26" fillId="0" borderId="0" xfId="6" applyFont="1" applyAlignment="1">
      <alignment horizontal="center" vertical="center" shrinkToFit="1"/>
    </xf>
    <xf numFmtId="0" fontId="26" fillId="0" borderId="17" xfId="6" applyFont="1" applyBorder="1" applyAlignment="1">
      <alignment horizontal="left" vertical="center"/>
    </xf>
    <xf numFmtId="0" fontId="26" fillId="0" borderId="13" xfId="6" applyFont="1" applyBorder="1" applyAlignment="1">
      <alignment horizontal="left" vertical="center"/>
    </xf>
    <xf numFmtId="0" fontId="26" fillId="0" borderId="0" xfId="6" applyFont="1" applyAlignment="1">
      <alignment horizontal="right" vertical="center" shrinkToFit="1"/>
    </xf>
    <xf numFmtId="0" fontId="28" fillId="0" borderId="0" xfId="6" applyFont="1" applyAlignment="1">
      <alignment vertical="center"/>
    </xf>
    <xf numFmtId="0" fontId="26" fillId="0" borderId="8" xfId="6" applyFont="1" applyBorder="1" applyAlignment="1">
      <alignment horizontal="left" vertical="center"/>
    </xf>
    <xf numFmtId="0" fontId="26" fillId="0" borderId="10" xfId="6" applyFont="1" applyBorder="1" applyAlignment="1">
      <alignment horizontal="left" vertical="center"/>
    </xf>
    <xf numFmtId="0" fontId="26" fillId="0" borderId="11" xfId="6" applyFont="1" applyBorder="1" applyAlignment="1">
      <alignment horizontal="left" vertical="center"/>
    </xf>
    <xf numFmtId="0" fontId="27" fillId="0" borderId="0" xfId="2" applyFont="1" applyAlignment="1">
      <alignment vertical="center"/>
    </xf>
    <xf numFmtId="0" fontId="29" fillId="0" borderId="0" xfId="0" applyFont="1">
      <alignment vertical="center"/>
    </xf>
    <xf numFmtId="0" fontId="30" fillId="0" borderId="0" xfId="2" applyFont="1">
      <alignment vertical="center"/>
    </xf>
    <xf numFmtId="0" fontId="31" fillId="0" borderId="0" xfId="0" applyFont="1" applyAlignment="1">
      <alignment horizontal="center" vertical="center"/>
    </xf>
    <xf numFmtId="0" fontId="32" fillId="10" borderId="0" xfId="0" applyFont="1" applyFill="1" applyAlignment="1">
      <alignment horizontal="left" vertical="center" wrapText="1"/>
    </xf>
    <xf numFmtId="0" fontId="32" fillId="10" borderId="7" xfId="0" applyFont="1" applyFill="1" applyBorder="1" applyAlignment="1">
      <alignment horizontal="left" vertical="top" wrapText="1"/>
    </xf>
    <xf numFmtId="0" fontId="32" fillId="10" borderId="15" xfId="0" applyFont="1" applyFill="1" applyBorder="1" applyAlignment="1">
      <alignment horizontal="left" vertical="top" wrapText="1"/>
    </xf>
    <xf numFmtId="0" fontId="32" fillId="10" borderId="9" xfId="0" applyFont="1" applyFill="1" applyBorder="1" applyAlignment="1">
      <alignment horizontal="left" vertical="top" wrapText="1"/>
    </xf>
    <xf numFmtId="0" fontId="29" fillId="0"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32" fillId="10" borderId="17" xfId="0" applyFont="1" applyFill="1" applyBorder="1" applyAlignment="1">
      <alignment horizontal="left" vertical="top" wrapText="1"/>
    </xf>
    <xf numFmtId="0" fontId="32" fillId="10" borderId="0" xfId="0" applyFont="1" applyFill="1" applyBorder="1" applyAlignment="1">
      <alignment horizontal="left" vertical="top" wrapText="1"/>
    </xf>
    <xf numFmtId="0" fontId="32" fillId="10" borderId="13" xfId="0" applyFont="1" applyFill="1" applyBorder="1" applyAlignment="1">
      <alignment horizontal="left" vertical="top" wrapText="1"/>
    </xf>
    <xf numFmtId="0" fontId="32" fillId="0" borderId="0" xfId="0" applyFont="1">
      <alignment vertical="center"/>
    </xf>
    <xf numFmtId="0" fontId="29" fillId="0" borderId="6" xfId="0" applyFont="1" applyBorder="1" applyAlignment="1">
      <alignment vertical="center" wrapText="1"/>
    </xf>
    <xf numFmtId="0" fontId="29" fillId="0" borderId="17"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11" xfId="0" applyFont="1" applyBorder="1" applyAlignment="1">
      <alignment horizontal="left" vertical="center" wrapText="1"/>
    </xf>
    <xf numFmtId="0" fontId="33" fillId="10" borderId="1" xfId="0" applyFont="1" applyFill="1" applyBorder="1" applyAlignment="1">
      <alignment horizontal="center" vertical="center" wrapText="1"/>
    </xf>
    <xf numFmtId="38" fontId="29" fillId="10" borderId="4" xfId="9" applyFont="1" applyFill="1" applyBorder="1" applyAlignment="1">
      <alignment vertical="center" shrinkToFit="1"/>
    </xf>
    <xf numFmtId="38" fontId="29" fillId="10" borderId="6" xfId="9" applyFont="1" applyFill="1" applyBorder="1" applyAlignment="1">
      <alignment vertical="center" shrinkToFit="1"/>
    </xf>
    <xf numFmtId="3" fontId="33" fillId="0" borderId="6" xfId="9" applyNumberFormat="1" applyFont="1" applyBorder="1" applyAlignment="1">
      <alignment vertical="center" shrinkToFit="1"/>
    </xf>
    <xf numFmtId="182" fontId="33" fillId="10" borderId="6" xfId="9" applyNumberFormat="1" applyFont="1" applyFill="1" applyBorder="1" applyAlignment="1">
      <alignment vertical="center" shrinkToFit="1"/>
    </xf>
    <xf numFmtId="38" fontId="29" fillId="0" borderId="6" xfId="9" applyFont="1" applyBorder="1" applyAlignment="1">
      <alignment vertical="center" shrinkToFit="1"/>
    </xf>
    <xf numFmtId="38" fontId="29" fillId="0" borderId="42" xfId="9" applyFont="1" applyBorder="1" applyAlignment="1">
      <alignment vertical="center" shrinkToFit="1"/>
    </xf>
    <xf numFmtId="10" fontId="29" fillId="0" borderId="37" xfId="10" applyNumberFormat="1" applyFont="1" applyBorder="1" applyAlignment="1">
      <alignment vertical="center" shrinkToFit="1"/>
    </xf>
    <xf numFmtId="10" fontId="29" fillId="0" borderId="39" xfId="10" applyNumberFormat="1" applyFont="1" applyBorder="1" applyAlignment="1">
      <alignment vertical="center" shrinkToFit="1"/>
    </xf>
    <xf numFmtId="0" fontId="32" fillId="10" borderId="8" xfId="0" applyFont="1" applyFill="1" applyBorder="1" applyAlignment="1">
      <alignment horizontal="left" vertical="top" wrapText="1"/>
    </xf>
    <xf numFmtId="0" fontId="32" fillId="10" borderId="10" xfId="0" applyFont="1" applyFill="1" applyBorder="1" applyAlignment="1">
      <alignment horizontal="left" vertical="top" wrapText="1"/>
    </xf>
    <xf numFmtId="0" fontId="32" fillId="10" borderId="11" xfId="0" applyFont="1" applyFill="1" applyBorder="1" applyAlignment="1">
      <alignment horizontal="left" vertical="top" wrapText="1"/>
    </xf>
    <xf numFmtId="0" fontId="29" fillId="0" borderId="0" xfId="0" applyFont="1" applyAlignment="1">
      <alignment horizontal="right" vertical="center"/>
    </xf>
    <xf numFmtId="0" fontId="29" fillId="0" borderId="1" xfId="0" applyFont="1" applyBorder="1" applyAlignment="1">
      <alignment vertical="center" wrapText="1"/>
    </xf>
    <xf numFmtId="38" fontId="29" fillId="0" borderId="43" xfId="9" applyFont="1" applyFill="1" applyBorder="1" applyAlignment="1">
      <alignment vertical="center" shrinkToFit="1"/>
    </xf>
    <xf numFmtId="38" fontId="29" fillId="0" borderId="44" xfId="9" applyFont="1" applyFill="1" applyBorder="1" applyAlignment="1">
      <alignment vertical="center" shrinkToFit="1"/>
    </xf>
    <xf numFmtId="38" fontId="34" fillId="0" borderId="6" xfId="9" applyFont="1" applyFill="1" applyBorder="1" applyAlignment="1">
      <alignment vertical="center"/>
    </xf>
    <xf numFmtId="3" fontId="29" fillId="0" borderId="6" xfId="9" applyNumberFormat="1" applyFont="1" applyFill="1" applyBorder="1" applyAlignment="1">
      <alignment vertical="center" shrinkToFit="1"/>
    </xf>
    <xf numFmtId="182" fontId="29" fillId="0" borderId="6" xfId="9" applyNumberFormat="1" applyFont="1" applyFill="1" applyBorder="1" applyAlignment="1">
      <alignment vertical="center" shrinkToFit="1"/>
    </xf>
    <xf numFmtId="10" fontId="29" fillId="0" borderId="16" xfId="10" applyNumberFormat="1" applyFont="1" applyBorder="1" applyAlignment="1">
      <alignment vertical="center" shrinkToFit="1"/>
    </xf>
    <xf numFmtId="0" fontId="35" fillId="0" borderId="0" xfId="3" applyFont="1"/>
    <xf numFmtId="0" fontId="36" fillId="11" borderId="0" xfId="3" applyFont="1" applyFill="1"/>
    <xf numFmtId="0" fontId="36" fillId="11" borderId="0" xfId="3" applyFont="1" applyFill="1" applyAlignment="1">
      <alignment horizontal="center"/>
    </xf>
    <xf numFmtId="0" fontId="35" fillId="11" borderId="0" xfId="3" applyFont="1" applyFill="1" applyAlignment="1">
      <alignment horizontal="justify"/>
    </xf>
    <xf numFmtId="0" fontId="35" fillId="12" borderId="18" xfId="3" applyFont="1" applyFill="1" applyBorder="1" applyAlignment="1">
      <alignment horizontal="center" vertical="top" wrapText="1"/>
    </xf>
    <xf numFmtId="0" fontId="35" fillId="11" borderId="12" xfId="3" applyFont="1" applyFill="1" applyBorder="1" applyAlignment="1">
      <alignment horizontal="center" vertical="top" wrapText="1"/>
    </xf>
    <xf numFmtId="0" fontId="35" fillId="12" borderId="7" xfId="3" applyFont="1" applyFill="1" applyBorder="1" applyAlignment="1">
      <alignment horizontal="left" vertical="top" wrapText="1"/>
    </xf>
    <xf numFmtId="0" fontId="35" fillId="12" borderId="15" xfId="3" applyFont="1" applyFill="1" applyBorder="1" applyAlignment="1">
      <alignment horizontal="left" vertical="top" wrapText="1"/>
    </xf>
    <xf numFmtId="0" fontId="35" fillId="12" borderId="9" xfId="3" applyFont="1" applyFill="1" applyBorder="1" applyAlignment="1">
      <alignment horizontal="left" vertical="top" wrapText="1"/>
    </xf>
    <xf numFmtId="0" fontId="35" fillId="11" borderId="17" xfId="3" applyFont="1" applyFill="1" applyBorder="1" applyAlignment="1">
      <alignment horizontal="left" wrapText="1"/>
    </xf>
    <xf numFmtId="0" fontId="35" fillId="0" borderId="0" xfId="3" applyFont="1" applyAlignment="1">
      <alignment horizontal="justify"/>
    </xf>
    <xf numFmtId="0" fontId="35" fillId="12" borderId="13" xfId="4" applyFont="1" applyFill="1" applyBorder="1" applyAlignment="1">
      <alignment horizontal="left" vertical="center"/>
    </xf>
    <xf numFmtId="0" fontId="35" fillId="12" borderId="14" xfId="4" applyFont="1" applyFill="1" applyBorder="1" applyAlignment="1">
      <alignment horizontal="left" vertical="center"/>
    </xf>
    <xf numFmtId="0" fontId="35" fillId="12" borderId="20" xfId="3" applyFont="1" applyFill="1" applyBorder="1" applyAlignment="1">
      <alignment horizontal="center" vertical="top" wrapText="1"/>
    </xf>
    <xf numFmtId="0" fontId="35" fillId="11" borderId="16" xfId="3" applyFont="1" applyFill="1" applyBorder="1" applyAlignment="1">
      <alignment horizontal="center" vertical="top" wrapText="1"/>
    </xf>
    <xf numFmtId="0" fontId="35" fillId="12" borderId="8" xfId="3" applyFont="1" applyFill="1" applyBorder="1" applyAlignment="1">
      <alignment horizontal="left" vertical="top" wrapText="1"/>
    </xf>
    <xf numFmtId="0" fontId="35" fillId="12" borderId="10" xfId="3" applyFont="1" applyFill="1" applyBorder="1" applyAlignment="1">
      <alignment horizontal="left" vertical="top" wrapText="1"/>
    </xf>
    <xf numFmtId="0" fontId="35" fillId="12" borderId="11" xfId="3" applyFont="1" applyFill="1" applyBorder="1" applyAlignment="1">
      <alignment horizontal="left" vertical="top" wrapText="1"/>
    </xf>
    <xf numFmtId="0" fontId="37" fillId="0" borderId="0" xfId="3" applyFont="1"/>
    <xf numFmtId="0" fontId="35" fillId="0" borderId="0" xfId="5" applyFont="1">
      <alignment vertical="center"/>
    </xf>
    <xf numFmtId="0" fontId="38" fillId="0" borderId="0" xfId="5" applyFont="1">
      <alignment vertical="center"/>
    </xf>
    <xf numFmtId="0" fontId="39" fillId="0" borderId="0" xfId="5" applyFont="1">
      <alignment vertical="center"/>
    </xf>
    <xf numFmtId="0" fontId="36" fillId="0" borderId="0" xfId="5" applyFont="1">
      <alignment vertical="center"/>
    </xf>
    <xf numFmtId="0" fontId="36" fillId="0" borderId="0" xfId="5" applyFont="1" applyAlignment="1">
      <alignment horizontal="center" vertical="center"/>
    </xf>
    <xf numFmtId="0" fontId="39" fillId="0" borderId="45" xfId="5" applyFont="1" applyBorder="1" applyAlignment="1">
      <alignment horizontal="center" vertical="center"/>
    </xf>
    <xf numFmtId="0" fontId="39" fillId="0" borderId="46" xfId="5" applyFont="1" applyBorder="1" applyAlignment="1">
      <alignment horizontal="center" vertical="center"/>
    </xf>
    <xf numFmtId="0" fontId="35" fillId="12" borderId="47" xfId="5" applyFont="1" applyFill="1" applyBorder="1" applyAlignment="1">
      <alignment horizontal="center" vertical="center"/>
    </xf>
    <xf numFmtId="0" fontId="39" fillId="0" borderId="48" xfId="5" applyFont="1" applyBorder="1" applyAlignment="1">
      <alignment horizontal="left" vertical="center" wrapText="1"/>
    </xf>
    <xf numFmtId="0" fontId="39" fillId="0" borderId="49" xfId="5" applyFont="1" applyBorder="1" applyAlignment="1">
      <alignment horizontal="left" vertical="center" wrapText="1"/>
    </xf>
    <xf numFmtId="0" fontId="39" fillId="0" borderId="50" xfId="5" applyFont="1" applyBorder="1" applyAlignment="1">
      <alignment horizontal="left" vertical="center" wrapText="1"/>
    </xf>
    <xf numFmtId="0" fontId="39" fillId="0" borderId="51" xfId="5" applyFont="1" applyBorder="1" applyAlignment="1">
      <alignment horizontal="center" vertical="center"/>
    </xf>
    <xf numFmtId="0" fontId="39" fillId="0" borderId="13" xfId="5" applyFont="1" applyBorder="1" applyAlignment="1">
      <alignment horizontal="center" vertical="center"/>
    </xf>
    <xf numFmtId="0" fontId="35" fillId="12" borderId="14" xfId="5" applyFont="1" applyFill="1" applyBorder="1" applyAlignment="1">
      <alignment horizontal="center" vertical="center"/>
    </xf>
    <xf numFmtId="0" fontId="39" fillId="0" borderId="17" xfId="5" applyFont="1" applyBorder="1" applyAlignment="1">
      <alignment horizontal="left" vertical="center" wrapText="1"/>
    </xf>
    <xf numFmtId="0" fontId="39" fillId="0" borderId="0" xfId="5" applyFont="1" applyAlignment="1">
      <alignment horizontal="left" vertical="center" wrapText="1"/>
    </xf>
    <xf numFmtId="0" fontId="39" fillId="0" borderId="52" xfId="5" applyFont="1" applyBorder="1" applyAlignment="1">
      <alignment horizontal="left" vertical="center" wrapText="1"/>
    </xf>
    <xf numFmtId="0" fontId="40" fillId="0" borderId="0" xfId="5" applyFont="1" applyAlignment="1">
      <alignment horizontal="left" vertical="center" wrapText="1"/>
    </xf>
    <xf numFmtId="0" fontId="39" fillId="0" borderId="53" xfId="5" applyFont="1" applyBorder="1" applyAlignment="1">
      <alignment horizontal="center" vertical="center"/>
    </xf>
    <xf numFmtId="0" fontId="39" fillId="0" borderId="11" xfId="5" applyFont="1" applyBorder="1" applyAlignment="1">
      <alignment horizontal="center" vertical="center"/>
    </xf>
    <xf numFmtId="0" fontId="39" fillId="0" borderId="8" xfId="5" applyFont="1" applyBorder="1" applyAlignment="1">
      <alignment horizontal="left" vertical="center" wrapText="1"/>
    </xf>
    <xf numFmtId="0" fontId="39" fillId="0" borderId="10" xfId="5" applyFont="1" applyBorder="1" applyAlignment="1">
      <alignment horizontal="left" vertical="center" wrapText="1"/>
    </xf>
    <xf numFmtId="0" fontId="39" fillId="0" borderId="54" xfId="5" applyFont="1" applyBorder="1" applyAlignment="1">
      <alignment horizontal="left" vertical="center" wrapText="1"/>
    </xf>
    <xf numFmtId="0" fontId="39" fillId="0" borderId="55" xfId="5" applyFont="1" applyBorder="1" applyAlignment="1">
      <alignment horizontal="center" vertical="center"/>
    </xf>
    <xf numFmtId="0" fontId="39" fillId="0" borderId="9" xfId="5" applyFont="1" applyBorder="1" applyAlignment="1">
      <alignment horizontal="center" vertical="center"/>
    </xf>
    <xf numFmtId="0" fontId="35" fillId="12" borderId="12" xfId="5" applyFont="1" applyFill="1" applyBorder="1" applyAlignment="1">
      <alignment horizontal="center" vertical="center"/>
    </xf>
    <xf numFmtId="0" fontId="35" fillId="12" borderId="7" xfId="5" applyFont="1" applyFill="1" applyBorder="1" applyAlignment="1">
      <alignment horizontal="center" vertical="center"/>
    </xf>
    <xf numFmtId="0" fontId="35" fillId="12" borderId="15" xfId="5" applyFont="1" applyFill="1" applyBorder="1" applyAlignment="1">
      <alignment horizontal="center" vertical="center"/>
    </xf>
    <xf numFmtId="0" fontId="35" fillId="12" borderId="56" xfId="5" applyFont="1" applyFill="1" applyBorder="1" applyAlignment="1">
      <alignment horizontal="center" vertical="center"/>
    </xf>
    <xf numFmtId="0" fontId="35" fillId="12" borderId="16" xfId="5" applyFont="1" applyFill="1" applyBorder="1" applyAlignment="1">
      <alignment horizontal="center" vertical="center"/>
    </xf>
    <xf numFmtId="0" fontId="35" fillId="12" borderId="17" xfId="5" applyFont="1" applyFill="1" applyBorder="1" applyAlignment="1">
      <alignment horizontal="center" vertical="center"/>
    </xf>
    <xf numFmtId="0" fontId="35" fillId="12" borderId="0" xfId="5" applyFont="1" applyFill="1" applyAlignment="1">
      <alignment horizontal="center" vertical="center"/>
    </xf>
    <xf numFmtId="0" fontId="35" fillId="12" borderId="52" xfId="5" applyFont="1" applyFill="1" applyBorder="1" applyAlignment="1">
      <alignment horizontal="center" vertical="center"/>
    </xf>
    <xf numFmtId="0" fontId="39" fillId="0" borderId="32" xfId="5" applyFont="1" applyBorder="1" applyAlignment="1">
      <alignment horizontal="center" vertical="center"/>
    </xf>
    <xf numFmtId="0" fontId="39" fillId="0" borderId="12" xfId="5" applyFont="1" applyBorder="1" applyAlignment="1">
      <alignment horizontal="center" vertical="center"/>
    </xf>
    <xf numFmtId="0" fontId="35" fillId="12" borderId="15" xfId="5" applyFont="1" applyFill="1" applyBorder="1">
      <alignment vertical="center"/>
    </xf>
    <xf numFmtId="0" fontId="35" fillId="12" borderId="12" xfId="5" applyFont="1" applyFill="1" applyBorder="1">
      <alignment vertical="center"/>
    </xf>
    <xf numFmtId="0" fontId="35" fillId="12" borderId="9" xfId="5" applyFont="1" applyFill="1" applyBorder="1">
      <alignment vertical="center"/>
    </xf>
    <xf numFmtId="0" fontId="39" fillId="0" borderId="57" xfId="5" applyFont="1" applyBorder="1" applyAlignment="1">
      <alignment horizontal="center" vertical="center"/>
    </xf>
    <xf numFmtId="0" fontId="39" fillId="0" borderId="14" xfId="5" applyFont="1" applyBorder="1" applyAlignment="1">
      <alignment horizontal="center" vertical="center"/>
    </xf>
    <xf numFmtId="0" fontId="35" fillId="12" borderId="58" xfId="5" applyFont="1" applyFill="1" applyBorder="1">
      <alignment vertical="center"/>
    </xf>
    <xf numFmtId="0" fontId="35" fillId="12" borderId="59" xfId="5" applyFont="1" applyFill="1" applyBorder="1">
      <alignment vertical="center"/>
    </xf>
    <xf numFmtId="0" fontId="35" fillId="12" borderId="60" xfId="5" applyFont="1" applyFill="1" applyBorder="1">
      <alignment vertical="center"/>
    </xf>
    <xf numFmtId="0" fontId="39" fillId="0" borderId="61" xfId="5" applyFont="1" applyBorder="1" applyAlignment="1">
      <alignment horizontal="center" vertical="center"/>
    </xf>
    <xf numFmtId="0" fontId="39" fillId="0" borderId="16" xfId="5" applyFont="1" applyBorder="1" applyAlignment="1">
      <alignment horizontal="center" vertical="center"/>
    </xf>
    <xf numFmtId="0" fontId="35" fillId="12" borderId="10" xfId="5" applyFont="1" applyFill="1" applyBorder="1">
      <alignment vertical="center"/>
    </xf>
    <xf numFmtId="0" fontId="35" fillId="12" borderId="16" xfId="5" applyFont="1" applyFill="1" applyBorder="1">
      <alignment vertical="center"/>
    </xf>
    <xf numFmtId="0" fontId="35" fillId="12" borderId="11" xfId="5" applyFont="1" applyFill="1" applyBorder="1">
      <alignment vertical="center"/>
    </xf>
    <xf numFmtId="0" fontId="35" fillId="0" borderId="0" xfId="5" applyFont="1" applyAlignment="1">
      <alignment horizontal="left" vertical="center"/>
    </xf>
    <xf numFmtId="0" fontId="35" fillId="12" borderId="9" xfId="5" applyFont="1" applyFill="1" applyBorder="1" applyAlignment="1">
      <alignment horizontal="center" vertical="center"/>
    </xf>
    <xf numFmtId="0" fontId="35" fillId="12" borderId="13" xfId="5" applyFont="1" applyFill="1" applyBorder="1" applyAlignment="1">
      <alignment horizontal="center" vertical="center"/>
    </xf>
    <xf numFmtId="0" fontId="36" fillId="0" borderId="0" xfId="5" applyFont="1" applyAlignment="1">
      <alignment horizontal="right" vertical="center"/>
    </xf>
    <xf numFmtId="0" fontId="39" fillId="0" borderId="62" xfId="5" applyFont="1" applyBorder="1" applyAlignment="1">
      <alignment horizontal="center" vertical="center"/>
    </xf>
    <xf numFmtId="0" fontId="39" fillId="0" borderId="63" xfId="5" applyFont="1" applyBorder="1" applyAlignment="1">
      <alignment horizontal="center" vertical="center"/>
    </xf>
    <xf numFmtId="0" fontId="35" fillId="12" borderId="64" xfId="5" applyFont="1" applyFill="1" applyBorder="1" applyAlignment="1">
      <alignment horizontal="center" vertical="center"/>
    </xf>
    <xf numFmtId="0" fontId="35" fillId="12" borderId="65" xfId="5" applyFont="1" applyFill="1" applyBorder="1" applyAlignment="1">
      <alignment horizontal="center" vertical="center"/>
    </xf>
    <xf numFmtId="0" fontId="35" fillId="12" borderId="63" xfId="5" applyFont="1" applyFill="1" applyBorder="1" applyAlignment="1">
      <alignment horizontal="center" vertical="center"/>
    </xf>
    <xf numFmtId="0" fontId="35" fillId="12" borderId="66" xfId="5" applyFont="1" applyFill="1" applyBorder="1" applyAlignment="1">
      <alignment horizontal="center" vertical="center"/>
    </xf>
    <xf numFmtId="0" fontId="35" fillId="12" borderId="67" xfId="5" applyFont="1" applyFill="1" applyBorder="1" applyAlignment="1">
      <alignment horizontal="center" vertical="center"/>
    </xf>
    <xf numFmtId="0" fontId="35" fillId="0" borderId="0" xfId="3" applyFont="1" applyAlignment="1">
      <alignment vertical="center"/>
    </xf>
    <xf numFmtId="0" fontId="38" fillId="12" borderId="12" xfId="3" applyFont="1" applyFill="1" applyBorder="1" applyAlignment="1">
      <alignment horizontal="left" vertical="center" wrapText="1"/>
    </xf>
    <xf numFmtId="0" fontId="35" fillId="12" borderId="6" xfId="3" applyFont="1" applyFill="1" applyBorder="1" applyAlignment="1">
      <alignment horizontal="left" wrapText="1"/>
    </xf>
    <xf numFmtId="0" fontId="35" fillId="11" borderId="0" xfId="3" applyFont="1" applyFill="1"/>
    <xf numFmtId="0" fontId="38" fillId="12" borderId="16" xfId="3" applyFont="1" applyFill="1" applyBorder="1" applyAlignment="1">
      <alignment horizontal="left" vertical="center" wrapText="1"/>
    </xf>
    <xf numFmtId="0" fontId="13" fillId="0" borderId="0" xfId="0" applyFont="1" applyAlignment="1"/>
    <xf numFmtId="0" fontId="16" fillId="0" borderId="0" xfId="0" applyFont="1" applyAlignment="1"/>
    <xf numFmtId="0" fontId="13" fillId="0" borderId="0" xfId="0" applyFont="1" applyAlignment="1" applyProtection="1"/>
    <xf numFmtId="0" fontId="16" fillId="0" borderId="0" xfId="0" applyFont="1" applyAlignment="1" applyProtection="1"/>
    <xf numFmtId="0" fontId="16" fillId="4" borderId="0" xfId="0" applyFont="1" applyFill="1" applyAlignment="1" applyProtection="1"/>
    <xf numFmtId="0" fontId="16" fillId="4" borderId="0" xfId="0" applyFont="1" applyFill="1" applyAlignment="1" applyProtection="1">
      <alignment wrapText="1"/>
    </xf>
    <xf numFmtId="0" fontId="41" fillId="0" borderId="0" xfId="0" applyFont="1" applyAlignment="1" applyProtection="1"/>
    <xf numFmtId="0" fontId="42" fillId="0" borderId="0" xfId="0" applyFont="1" applyAlignment="1" applyProtection="1"/>
    <xf numFmtId="0" fontId="19" fillId="0" borderId="0" xfId="0" applyFont="1" applyAlignment="1" applyProtection="1"/>
    <xf numFmtId="0" fontId="16" fillId="0" borderId="0" xfId="7" applyFont="1" applyBorder="1" applyAlignment="1" applyProtection="1">
      <alignment vertical="center"/>
    </xf>
    <xf numFmtId="0" fontId="16" fillId="0" borderId="0" xfId="0" applyFont="1" applyFill="1" applyAlignment="1" applyProtection="1">
      <alignment vertical="center"/>
    </xf>
    <xf numFmtId="0" fontId="41" fillId="0" borderId="0" xfId="0" applyFont="1" applyAlignment="1"/>
  </cellXfs>
  <cellStyles count="11">
    <cellStyle name="標準" xfId="0" builtinId="0"/>
    <cellStyle name="標準 2" xfId="1"/>
    <cellStyle name="標準 2_11-1_総合評価別記様式1-1～別記様式5(R4.7改正) " xfId="2"/>
    <cellStyle name="標準 3" xfId="3"/>
    <cellStyle name="標準_02別記様式１－４実績等評価項目（選択評価項目）" xfId="4"/>
    <cellStyle name="標準_10別記様式４－２（簡易な施工計画（工程表））" xfId="5"/>
    <cellStyle name="標準_11-1_総合評価別記様式1-1～別記様式5(R4.7改正) _1" xfId="6"/>
    <cellStyle name="標準_Sheet3" xfId="7"/>
    <cellStyle name="標準_［工事］総合評価様式(R5.7.1適用)" xfId="8"/>
    <cellStyle name="桁区切り" xfId="9" builtinId="6"/>
    <cellStyle name="パーセント" xfId="10" builtinId="5"/>
  </cellStyles>
  <dxfs count="90">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2" name="テキスト ボックス 1"/>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10795</xdr:colOff>
      <xdr:row>1</xdr:row>
      <xdr:rowOff>81915</xdr:rowOff>
    </xdr:from>
    <xdr:to xmlns:xdr="http://schemas.openxmlformats.org/drawingml/2006/spreadsheetDrawing">
      <xdr:col>27</xdr:col>
      <xdr:colOff>581025</xdr:colOff>
      <xdr:row>2</xdr:row>
      <xdr:rowOff>158750</xdr:rowOff>
    </xdr:to>
    <xdr:sp macro="" textlink="">
      <xdr:nvSpPr>
        <xdr:cNvPr id="2" name="テキスト ボックス 1"/>
        <xdr:cNvSpPr txBox="1"/>
      </xdr:nvSpPr>
      <xdr:spPr>
        <a:xfrm>
          <a:off x="14850745" y="398780"/>
          <a:ext cx="6113780" cy="5626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4" name="テキスト ボックス 3"/>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5" name="テキスト ボックス 4"/>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6" name="テキスト ボックス 5"/>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76250" y="40671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76250" y="42957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3075" name="チェック 3" hidden="1">
              <a:extLst>
                <a:ext uri="{63B3BB69-23CF-44E3-9099-C40C66FF867C}">
                  <a14:compatExt spid="_x0000_s3075"/>
                </a:ext>
              </a:extLst>
            </xdr:cNvPr>
            <xdr:cNvSpPr>
              <a:spLocks noRot="1" noChangeShapeType="1"/>
            </xdr:cNvSpPr>
          </xdr:nvSpPr>
          <xdr:spPr>
            <a:xfrm>
              <a:off x="476250" y="4524375"/>
              <a:ext cx="304800" cy="2463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476250" y="40767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476250" y="43053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4099" name="チェック 3" hidden="1">
              <a:extLst>
                <a:ext uri="{63B3BB69-23CF-44E3-9099-C40C66FF867C}">
                  <a14:compatExt spid="_x0000_s4099"/>
                </a:ext>
              </a:extLst>
            </xdr:cNvPr>
            <xdr:cNvSpPr>
              <a:spLocks noRot="1" noChangeShapeType="1"/>
            </xdr:cNvSpPr>
          </xdr:nvSpPr>
          <xdr:spPr>
            <a:xfrm>
              <a:off x="476250" y="4533900"/>
              <a:ext cx="304800" cy="2463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68"/>
  <sheetViews>
    <sheetView view="pageBreakPreview" topLeftCell="A13" zoomScale="55" zoomScaleNormal="70" zoomScaleSheetLayoutView="55" workbookViewId="0">
      <selection activeCell="C48" sqref="C48"/>
    </sheetView>
  </sheetViews>
  <sheetFormatPr defaultRowHeight="18.75"/>
  <cols>
    <col min="1" max="1" width="9" style="1" customWidth="1"/>
    <col min="2" max="2" width="50.625" style="2" customWidth="1"/>
    <col min="3" max="3" width="180.625" style="3" customWidth="1"/>
    <col min="4" max="4" width="10.625" style="4" customWidth="1"/>
    <col min="5" max="16384" width="9" style="4" customWidth="1"/>
  </cols>
  <sheetData>
    <row r="1" spans="1:4" s="1" customFormat="1" ht="25.5">
      <c r="A1" s="6"/>
      <c r="B1" s="8" t="s">
        <v>420</v>
      </c>
      <c r="C1" s="21"/>
    </row>
    <row r="2" spans="1:4" s="5" customFormat="1" ht="24">
      <c r="A2" s="7"/>
      <c r="B2" s="9" t="s">
        <v>421</v>
      </c>
      <c r="C2" s="22" t="s">
        <v>311</v>
      </c>
      <c r="D2" s="27" t="s">
        <v>309</v>
      </c>
    </row>
    <row r="3" spans="1:4" s="5" customFormat="1" ht="72">
      <c r="A3" s="7"/>
      <c r="B3" s="10" t="s">
        <v>187</v>
      </c>
      <c r="C3" s="23" t="s">
        <v>470</v>
      </c>
      <c r="D3" s="28" t="s">
        <v>338</v>
      </c>
    </row>
    <row r="4" spans="1:4" s="5" customFormat="1" ht="24">
      <c r="A4" s="7"/>
      <c r="B4" s="11"/>
      <c r="C4" s="24" t="s">
        <v>196</v>
      </c>
      <c r="D4" s="29" t="s">
        <v>100</v>
      </c>
    </row>
    <row r="5" spans="1:4" s="5" customFormat="1" ht="24">
      <c r="A5" s="7"/>
      <c r="B5" s="12"/>
      <c r="C5" s="24" t="s">
        <v>478</v>
      </c>
      <c r="D5" s="29" t="s">
        <v>100</v>
      </c>
    </row>
    <row r="6" spans="1:4" s="5" customFormat="1" ht="24">
      <c r="A6" s="7"/>
      <c r="B6" s="11" t="s">
        <v>135</v>
      </c>
      <c r="C6" s="24" t="s">
        <v>492</v>
      </c>
      <c r="D6" s="29" t="s">
        <v>100</v>
      </c>
    </row>
    <row r="7" spans="1:4" s="5" customFormat="1" ht="24">
      <c r="A7" s="7"/>
      <c r="B7" s="12"/>
      <c r="C7" s="24" t="s">
        <v>478</v>
      </c>
      <c r="D7" s="29" t="s">
        <v>100</v>
      </c>
    </row>
    <row r="8" spans="1:4" s="5" customFormat="1" ht="24">
      <c r="A8" s="7"/>
      <c r="B8" s="13" t="s">
        <v>433</v>
      </c>
      <c r="C8" s="23" t="s">
        <v>494</v>
      </c>
      <c r="D8" s="29" t="s">
        <v>100</v>
      </c>
    </row>
    <row r="9" spans="1:4" s="5" customFormat="1" ht="24">
      <c r="A9" s="7"/>
      <c r="B9" s="12"/>
      <c r="C9" s="23" t="s">
        <v>247</v>
      </c>
      <c r="D9" s="29" t="s">
        <v>100</v>
      </c>
    </row>
    <row r="10" spans="1:4" s="5" customFormat="1" ht="24">
      <c r="A10" s="7"/>
      <c r="B10" s="14" t="s">
        <v>138</v>
      </c>
      <c r="C10" s="23" t="s">
        <v>116</v>
      </c>
      <c r="D10" s="30" t="s">
        <v>141</v>
      </c>
    </row>
    <row r="11" spans="1:4" s="5" customFormat="1" ht="24">
      <c r="A11" s="7"/>
      <c r="B11" s="14"/>
      <c r="C11" s="23" t="s">
        <v>38</v>
      </c>
      <c r="D11" s="29"/>
    </row>
    <row r="12" spans="1:4" s="5" customFormat="1" ht="24">
      <c r="A12" s="7"/>
      <c r="B12" s="14"/>
      <c r="C12" s="23" t="s">
        <v>269</v>
      </c>
      <c r="D12" s="29"/>
    </row>
    <row r="13" spans="1:4" s="5" customFormat="1" ht="48">
      <c r="A13" s="7"/>
      <c r="B13" s="12" t="s">
        <v>477</v>
      </c>
      <c r="C13" s="24" t="s">
        <v>432</v>
      </c>
      <c r="D13" s="29" t="s">
        <v>195</v>
      </c>
    </row>
    <row r="14" spans="1:4" s="5" customFormat="1" ht="24">
      <c r="A14" s="7"/>
      <c r="B14" s="13" t="s">
        <v>363</v>
      </c>
      <c r="C14" s="23" t="s">
        <v>249</v>
      </c>
      <c r="D14" s="29" t="s">
        <v>100</v>
      </c>
    </row>
    <row r="15" spans="1:4" s="5" customFormat="1" ht="24">
      <c r="A15" s="7"/>
      <c r="B15" s="11"/>
      <c r="C15" s="23" t="s">
        <v>177</v>
      </c>
      <c r="D15" s="29" t="s">
        <v>100</v>
      </c>
    </row>
    <row r="16" spans="1:4" s="5" customFormat="1" ht="24">
      <c r="A16" s="7"/>
      <c r="B16" s="11"/>
      <c r="C16" s="23" t="s">
        <v>498</v>
      </c>
      <c r="D16" s="29" t="s">
        <v>100</v>
      </c>
    </row>
    <row r="17" spans="1:4" s="5" customFormat="1" ht="24">
      <c r="A17" s="7"/>
      <c r="B17" s="12"/>
      <c r="C17" s="23" t="s">
        <v>478</v>
      </c>
      <c r="D17" s="29" t="s">
        <v>100</v>
      </c>
    </row>
    <row r="18" spans="1:4" s="5" customFormat="1" ht="24">
      <c r="A18" s="7"/>
      <c r="B18" s="15" t="s">
        <v>422</v>
      </c>
      <c r="C18" s="25" t="s">
        <v>167</v>
      </c>
      <c r="D18" s="31"/>
    </row>
    <row r="19" spans="1:4" s="5" customFormat="1" ht="24">
      <c r="A19" s="7"/>
      <c r="B19" s="16"/>
      <c r="C19" s="23" t="s">
        <v>478</v>
      </c>
      <c r="D19" s="29" t="s">
        <v>100</v>
      </c>
    </row>
    <row r="20" spans="1:4" s="5" customFormat="1" ht="24">
      <c r="A20" s="7"/>
      <c r="B20" s="16"/>
      <c r="C20" s="25" t="s">
        <v>380</v>
      </c>
      <c r="D20" s="31"/>
    </row>
    <row r="21" spans="1:4" s="5" customFormat="1" ht="24">
      <c r="A21" s="7"/>
      <c r="B21" s="16"/>
      <c r="C21" s="23" t="s">
        <v>206</v>
      </c>
      <c r="D21" s="29" t="s">
        <v>100</v>
      </c>
    </row>
    <row r="22" spans="1:4" s="5" customFormat="1" ht="24">
      <c r="A22" s="7"/>
      <c r="B22" s="16"/>
      <c r="C22" s="23" t="s">
        <v>251</v>
      </c>
      <c r="D22" s="29" t="s">
        <v>100</v>
      </c>
    </row>
    <row r="23" spans="1:4" s="5" customFormat="1" ht="24">
      <c r="A23" s="7"/>
      <c r="B23" s="16"/>
      <c r="C23" s="23" t="s">
        <v>434</v>
      </c>
      <c r="D23" s="29" t="s">
        <v>100</v>
      </c>
    </row>
    <row r="24" spans="1:4" s="5" customFormat="1" ht="24">
      <c r="A24" s="7"/>
      <c r="B24" s="16"/>
      <c r="C24" s="23" t="s">
        <v>512</v>
      </c>
      <c r="D24" s="29" t="s">
        <v>100</v>
      </c>
    </row>
    <row r="25" spans="1:4" s="5" customFormat="1" ht="24">
      <c r="A25" s="7"/>
      <c r="B25" s="16"/>
      <c r="C25" s="25" t="s">
        <v>35</v>
      </c>
      <c r="D25" s="31"/>
    </row>
    <row r="26" spans="1:4" s="5" customFormat="1" ht="24">
      <c r="A26" s="7"/>
      <c r="B26" s="16"/>
      <c r="C26" s="23" t="s">
        <v>427</v>
      </c>
      <c r="D26" s="29" t="s">
        <v>100</v>
      </c>
    </row>
    <row r="27" spans="1:4" s="5" customFormat="1" ht="24">
      <c r="A27" s="7"/>
      <c r="B27" s="16"/>
      <c r="C27" s="23" t="s">
        <v>435</v>
      </c>
      <c r="D27" s="29" t="s">
        <v>100</v>
      </c>
    </row>
    <row r="28" spans="1:4" s="5" customFormat="1" ht="24">
      <c r="A28" s="7"/>
      <c r="B28" s="16"/>
      <c r="C28" s="23" t="s">
        <v>500</v>
      </c>
      <c r="D28" s="29" t="s">
        <v>100</v>
      </c>
    </row>
    <row r="29" spans="1:4" s="5" customFormat="1" ht="24">
      <c r="A29" s="7"/>
      <c r="B29" s="16"/>
      <c r="C29" s="25" t="s">
        <v>493</v>
      </c>
      <c r="D29" s="31"/>
    </row>
    <row r="30" spans="1:4" s="5" customFormat="1" ht="48">
      <c r="A30" s="7"/>
      <c r="B30" s="16"/>
      <c r="C30" s="23" t="s">
        <v>189</v>
      </c>
      <c r="D30" s="29" t="s">
        <v>100</v>
      </c>
    </row>
    <row r="31" spans="1:4" s="5" customFormat="1" ht="24">
      <c r="A31" s="7"/>
      <c r="B31" s="16"/>
      <c r="C31" s="23" t="s">
        <v>435</v>
      </c>
      <c r="D31" s="29" t="s">
        <v>100</v>
      </c>
    </row>
    <row r="32" spans="1:4" s="5" customFormat="1" ht="24">
      <c r="A32" s="7"/>
      <c r="B32" s="16"/>
      <c r="C32" s="23" t="s">
        <v>500</v>
      </c>
      <c r="D32" s="29" t="s">
        <v>100</v>
      </c>
    </row>
    <row r="33" spans="1:4" s="5" customFormat="1" ht="24">
      <c r="A33" s="7"/>
      <c r="B33" s="16"/>
      <c r="C33" s="25" t="s">
        <v>140</v>
      </c>
      <c r="D33" s="31"/>
    </row>
    <row r="34" spans="1:4" s="5" customFormat="1" ht="24">
      <c r="A34" s="7"/>
      <c r="B34" s="16"/>
      <c r="C34" s="23" t="s">
        <v>436</v>
      </c>
      <c r="D34" s="29" t="s">
        <v>100</v>
      </c>
    </row>
    <row r="35" spans="1:4" s="5" customFormat="1" ht="24">
      <c r="A35" s="7"/>
      <c r="B35" s="16"/>
      <c r="C35" s="25" t="s">
        <v>430</v>
      </c>
      <c r="D35" s="31"/>
    </row>
    <row r="36" spans="1:4" s="5" customFormat="1" ht="24">
      <c r="A36" s="7"/>
      <c r="B36" s="16"/>
      <c r="C36" s="23" t="s">
        <v>538</v>
      </c>
      <c r="D36" s="29" t="s">
        <v>100</v>
      </c>
    </row>
    <row r="37" spans="1:4" s="5" customFormat="1" ht="24">
      <c r="A37" s="7"/>
      <c r="B37" s="17"/>
      <c r="C37" s="23" t="s">
        <v>32</v>
      </c>
      <c r="D37" s="29" t="s">
        <v>100</v>
      </c>
    </row>
    <row r="38" spans="1:4" s="5" customFormat="1" ht="24">
      <c r="A38" s="7"/>
      <c r="B38" s="14" t="s">
        <v>0</v>
      </c>
      <c r="C38" s="23" t="s">
        <v>27</v>
      </c>
      <c r="D38" s="29" t="s">
        <v>100</v>
      </c>
    </row>
    <row r="39" spans="1:4" s="5" customFormat="1" ht="24">
      <c r="A39" s="7"/>
      <c r="B39" s="14"/>
      <c r="C39" s="23" t="s">
        <v>497</v>
      </c>
      <c r="D39" s="29"/>
    </row>
    <row r="40" spans="1:4" s="5" customFormat="1" ht="24">
      <c r="A40" s="7"/>
      <c r="B40" s="14"/>
      <c r="C40" s="23" t="s">
        <v>499</v>
      </c>
      <c r="D40" s="29" t="s">
        <v>100</v>
      </c>
    </row>
    <row r="41" spans="1:4" s="5" customFormat="1" ht="24">
      <c r="A41" s="7"/>
      <c r="B41" s="14"/>
      <c r="C41" s="24" t="s">
        <v>478</v>
      </c>
      <c r="D41" s="29" t="s">
        <v>100</v>
      </c>
    </row>
    <row r="42" spans="1:4" s="5" customFormat="1" ht="48">
      <c r="A42" s="7"/>
      <c r="B42" s="12" t="s">
        <v>346</v>
      </c>
      <c r="C42" s="24" t="s">
        <v>353</v>
      </c>
      <c r="D42" s="29" t="s">
        <v>100</v>
      </c>
    </row>
    <row r="43" spans="1:4" s="5" customFormat="1" ht="24">
      <c r="A43" s="7"/>
      <c r="B43" s="14" t="s">
        <v>184</v>
      </c>
      <c r="C43" s="23" t="s">
        <v>12</v>
      </c>
      <c r="D43" s="29" t="s">
        <v>100</v>
      </c>
    </row>
    <row r="44" spans="1:4" s="5" customFormat="1" ht="24">
      <c r="A44" s="7"/>
      <c r="B44" s="14"/>
      <c r="C44" s="23" t="s">
        <v>211</v>
      </c>
      <c r="D44" s="29" t="s">
        <v>100</v>
      </c>
    </row>
    <row r="45" spans="1:4" s="5" customFormat="1" ht="24">
      <c r="A45" s="7"/>
      <c r="B45" s="14"/>
      <c r="C45" s="23" t="s">
        <v>539</v>
      </c>
      <c r="D45" s="29" t="s">
        <v>100</v>
      </c>
    </row>
    <row r="46" spans="1:4" s="5" customFormat="1" ht="24">
      <c r="A46" s="7"/>
      <c r="B46" s="14"/>
      <c r="C46" s="23" t="s">
        <v>478</v>
      </c>
      <c r="D46" s="29" t="s">
        <v>100</v>
      </c>
    </row>
    <row r="47" spans="1:4" s="5" customFormat="1" ht="48">
      <c r="A47" s="7"/>
      <c r="B47" s="14" t="s">
        <v>423</v>
      </c>
      <c r="C47" s="23" t="s">
        <v>495</v>
      </c>
      <c r="D47" s="29" t="s">
        <v>100</v>
      </c>
    </row>
    <row r="48" spans="1:4" s="5" customFormat="1" ht="48">
      <c r="A48" s="7"/>
      <c r="B48" s="14" t="s">
        <v>328</v>
      </c>
      <c r="C48" s="23" t="s">
        <v>496</v>
      </c>
      <c r="D48" s="29" t="s">
        <v>100</v>
      </c>
    </row>
    <row r="49" spans="1:4" s="5" customFormat="1" ht="48">
      <c r="A49" s="7"/>
      <c r="B49" s="14" t="s">
        <v>194</v>
      </c>
      <c r="C49" s="23" t="s">
        <v>403</v>
      </c>
      <c r="D49" s="29" t="s">
        <v>100</v>
      </c>
    </row>
    <row r="50" spans="1:4" s="5" customFormat="1" ht="48">
      <c r="A50" s="7"/>
      <c r="B50" s="14" t="s">
        <v>332</v>
      </c>
      <c r="C50" s="23" t="s">
        <v>431</v>
      </c>
      <c r="D50" s="29" t="s">
        <v>100</v>
      </c>
    </row>
    <row r="51" spans="1:4" s="5" customFormat="1" ht="24">
      <c r="A51" s="7"/>
      <c r="B51" s="13" t="s">
        <v>469</v>
      </c>
      <c r="C51" s="23" t="s">
        <v>446</v>
      </c>
      <c r="D51" s="29" t="s">
        <v>100</v>
      </c>
    </row>
    <row r="52" spans="1:4" s="5" customFormat="1" ht="24">
      <c r="A52" s="7"/>
      <c r="B52" s="11"/>
      <c r="C52" s="23" t="s">
        <v>173</v>
      </c>
      <c r="D52" s="29" t="s">
        <v>100</v>
      </c>
    </row>
    <row r="53" spans="1:4" s="5" customFormat="1" ht="24">
      <c r="A53" s="7"/>
      <c r="B53" s="12"/>
      <c r="C53" s="23" t="s">
        <v>478</v>
      </c>
      <c r="D53" s="29" t="s">
        <v>100</v>
      </c>
    </row>
    <row r="54" spans="1:4" s="5" customFormat="1" ht="72">
      <c r="A54" s="7"/>
      <c r="B54" s="14" t="s">
        <v>327</v>
      </c>
      <c r="C54" s="23" t="s">
        <v>62</v>
      </c>
      <c r="D54" s="29" t="s">
        <v>100</v>
      </c>
    </row>
    <row r="55" spans="1:4" s="5" customFormat="1" ht="48">
      <c r="A55" s="7"/>
      <c r="B55" s="14" t="s">
        <v>425</v>
      </c>
      <c r="C55" s="23" t="s">
        <v>540</v>
      </c>
      <c r="D55" s="29" t="s">
        <v>100</v>
      </c>
    </row>
    <row r="56" spans="1:4" s="5" customFormat="1" ht="72">
      <c r="A56" s="7"/>
      <c r="B56" s="14" t="s">
        <v>260</v>
      </c>
      <c r="C56" s="23" t="s">
        <v>541</v>
      </c>
      <c r="D56" s="29" t="s">
        <v>100</v>
      </c>
    </row>
    <row r="57" spans="1:4" s="5" customFormat="1" ht="24">
      <c r="A57" s="7"/>
      <c r="B57" s="13" t="s">
        <v>267</v>
      </c>
      <c r="C57" s="23" t="s">
        <v>72</v>
      </c>
      <c r="D57" s="29" t="s">
        <v>100</v>
      </c>
    </row>
    <row r="58" spans="1:4" s="5" customFormat="1" ht="48">
      <c r="A58" s="7"/>
      <c r="B58" s="12"/>
      <c r="C58" s="23" t="s">
        <v>47</v>
      </c>
      <c r="D58" s="29"/>
    </row>
    <row r="59" spans="1:4" s="5" customFormat="1" ht="48">
      <c r="A59" s="7"/>
      <c r="B59" s="14" t="s">
        <v>298</v>
      </c>
      <c r="C59" s="23" t="s">
        <v>318</v>
      </c>
      <c r="D59" s="29" t="s">
        <v>100</v>
      </c>
    </row>
    <row r="60" spans="1:4" s="5" customFormat="1" ht="48">
      <c r="A60" s="7"/>
      <c r="B60" s="14" t="s">
        <v>316</v>
      </c>
      <c r="C60" s="23" t="s">
        <v>280</v>
      </c>
      <c r="D60" s="29" t="s">
        <v>100</v>
      </c>
    </row>
    <row r="61" spans="1:4" s="5" customFormat="1" ht="48">
      <c r="A61" s="7"/>
      <c r="B61" s="14" t="s">
        <v>214</v>
      </c>
      <c r="C61" s="23" t="s">
        <v>66</v>
      </c>
      <c r="D61" s="29" t="s">
        <v>100</v>
      </c>
    </row>
    <row r="62" spans="1:4" ht="9.9499999999999993" customHeight="1"/>
    <row r="63" spans="1:4" s="5" customFormat="1" ht="24">
      <c r="A63" s="7"/>
      <c r="B63" s="18" t="s">
        <v>44</v>
      </c>
      <c r="C63" s="26"/>
      <c r="D63" s="32" t="s">
        <v>309</v>
      </c>
    </row>
    <row r="64" spans="1:4" s="5" customFormat="1" ht="24">
      <c r="A64" s="7"/>
      <c r="B64" s="19"/>
      <c r="C64" s="23" t="s">
        <v>437</v>
      </c>
      <c r="D64" s="29" t="s">
        <v>100</v>
      </c>
    </row>
    <row r="65" spans="1:4" s="5" customFormat="1" ht="48">
      <c r="A65" s="7"/>
      <c r="B65" s="19"/>
      <c r="C65" s="23" t="s">
        <v>126</v>
      </c>
      <c r="D65" s="29" t="s">
        <v>100</v>
      </c>
    </row>
    <row r="66" spans="1:4" s="5" customFormat="1" ht="24">
      <c r="A66" s="7"/>
      <c r="B66" s="19"/>
      <c r="C66" s="23" t="s">
        <v>438</v>
      </c>
      <c r="D66" s="29" t="s">
        <v>100</v>
      </c>
    </row>
    <row r="67" spans="1:4" s="5" customFormat="1" ht="48">
      <c r="A67" s="7"/>
      <c r="B67" s="19"/>
      <c r="C67" s="23" t="s">
        <v>439</v>
      </c>
      <c r="D67" s="29" t="s">
        <v>100</v>
      </c>
    </row>
    <row r="68" spans="1:4" s="5" customFormat="1" ht="24">
      <c r="A68" s="7"/>
      <c r="B68" s="20"/>
      <c r="C68" s="23" t="s">
        <v>198</v>
      </c>
      <c r="D68" s="29" t="s">
        <v>100</v>
      </c>
    </row>
  </sheetData>
  <mergeCells count="12">
    <mergeCell ref="B63:C63"/>
    <mergeCell ref="B3:B5"/>
    <mergeCell ref="B6:B7"/>
    <mergeCell ref="B8:B9"/>
    <mergeCell ref="B10:B12"/>
    <mergeCell ref="D10:D12"/>
    <mergeCell ref="B14:B17"/>
    <mergeCell ref="B38:B41"/>
    <mergeCell ref="B43:B46"/>
    <mergeCell ref="B51:B53"/>
    <mergeCell ref="B57:B58"/>
    <mergeCell ref="B18:B37"/>
  </mergeCells>
  <phoneticPr fontId="3" type="Hiragana"/>
  <pageMargins left="0.7" right="0.50314960629921257" top="0.47244094488188976" bottom="0.15944881889763782" header="0.3" footer="0.3"/>
  <pageSetup paperSize="9" scale="49" fitToWidth="1" fitToHeight="3" orientation="landscape" usePrinterDefaults="1" r:id="rId1"/>
  <headerFooter>
    <oddHeader xml:space="preserve">&amp;R&amp;14 &amp;P/&amp;N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J39"/>
  <sheetViews>
    <sheetView workbookViewId="0">
      <selection activeCell="C18" sqref="C18"/>
    </sheetView>
  </sheetViews>
  <sheetFormatPr defaultColWidth="9" defaultRowHeight="18.75"/>
  <cols>
    <col min="1" max="1" width="9" style="455"/>
    <col min="2" max="3" width="10.625" style="456" customWidth="1"/>
    <col min="4" max="4" width="10.625" style="455" customWidth="1"/>
    <col min="5" max="5" width="10.625" style="456" customWidth="1"/>
    <col min="6" max="6" width="30.625" style="455" customWidth="1"/>
    <col min="7" max="8" width="30.625" style="456" customWidth="1"/>
    <col min="9" max="9" width="30.625" style="455" customWidth="1"/>
    <col min="10" max="10" width="30.625" style="456" customWidth="1"/>
    <col min="11" max="11" width="65.875" style="455" bestFit="1" customWidth="1"/>
    <col min="12" max="13" width="30.625" style="455" customWidth="1"/>
    <col min="14" max="19" width="30.625" style="456" customWidth="1"/>
    <col min="20" max="20" width="35.125" style="456" bestFit="1" customWidth="1"/>
    <col min="21" max="21" width="30.625" style="456" customWidth="1"/>
    <col min="22" max="26" width="30.625" style="455" customWidth="1"/>
    <col min="27" max="29" width="30.625" style="456" customWidth="1"/>
    <col min="30" max="30" width="30.625" style="455" customWidth="1"/>
    <col min="31" max="32" width="30.625" style="456" customWidth="1"/>
    <col min="33" max="33" width="30.625" style="455" customWidth="1"/>
    <col min="34" max="34" width="30.625" style="456" customWidth="1"/>
    <col min="35" max="36" width="5.625" style="456" customWidth="1"/>
    <col min="37" max="16384" width="9" style="455"/>
  </cols>
  <sheetData>
    <row r="1" spans="1:34">
      <c r="A1" s="457"/>
      <c r="B1" s="458"/>
      <c r="C1" s="458"/>
      <c r="D1" s="457"/>
      <c r="E1" s="458"/>
      <c r="F1" s="457"/>
      <c r="G1" s="458"/>
      <c r="H1" s="458"/>
      <c r="I1" s="457"/>
      <c r="J1" s="458"/>
      <c r="K1" s="457"/>
      <c r="L1" s="457"/>
      <c r="M1" s="457"/>
      <c r="N1" s="458"/>
      <c r="O1" s="458"/>
      <c r="P1" s="458"/>
      <c r="Q1" s="458"/>
      <c r="R1" s="458"/>
      <c r="S1" s="458"/>
      <c r="T1" s="458"/>
      <c r="U1" s="458"/>
      <c r="V1" s="457"/>
      <c r="W1" s="457"/>
      <c r="X1" s="457"/>
      <c r="Y1" s="457"/>
      <c r="Z1" s="457"/>
      <c r="AA1" s="458"/>
      <c r="AB1" s="458"/>
      <c r="AC1" s="458"/>
      <c r="AD1" s="457"/>
      <c r="AE1" s="458"/>
      <c r="AF1" s="458"/>
      <c r="AG1" s="457"/>
      <c r="AH1" s="458"/>
    </row>
    <row r="2" spans="1:34">
      <c r="A2" s="457"/>
      <c r="B2" s="458"/>
      <c r="C2" s="458"/>
      <c r="D2" s="457"/>
      <c r="E2" s="458"/>
      <c r="F2" s="457"/>
      <c r="G2" s="458"/>
      <c r="H2" s="458"/>
      <c r="I2" s="457"/>
      <c r="J2" s="458"/>
      <c r="K2" s="457"/>
      <c r="L2" s="457"/>
      <c r="M2" s="457"/>
      <c r="N2" s="458"/>
      <c r="O2" s="458"/>
      <c r="P2" s="458"/>
      <c r="Q2" s="458"/>
      <c r="R2" s="458"/>
      <c r="S2" s="458"/>
      <c r="T2" s="458"/>
      <c r="U2" s="458"/>
      <c r="V2" s="457"/>
      <c r="W2" s="457"/>
      <c r="X2" s="457"/>
      <c r="Y2" s="457"/>
      <c r="Z2" s="457"/>
      <c r="AA2" s="458"/>
      <c r="AB2" s="458"/>
      <c r="AC2" s="458"/>
      <c r="AD2" s="457"/>
      <c r="AE2" s="458"/>
      <c r="AF2" s="458"/>
      <c r="AG2" s="457"/>
      <c r="AH2" s="458"/>
    </row>
    <row r="3" spans="1:34" ht="75">
      <c r="A3" s="457" t="s">
        <v>142</v>
      </c>
      <c r="B3" s="459" t="s">
        <v>68</v>
      </c>
      <c r="C3" s="459" t="s">
        <v>3</v>
      </c>
      <c r="D3" s="459" t="s">
        <v>209</v>
      </c>
      <c r="E3" s="459" t="s">
        <v>90</v>
      </c>
      <c r="F3" s="460" t="s">
        <v>281</v>
      </c>
      <c r="G3" s="460" t="s">
        <v>135</v>
      </c>
      <c r="H3" s="460" t="s">
        <v>139</v>
      </c>
      <c r="I3" s="460" t="s">
        <v>388</v>
      </c>
      <c r="J3" s="460" t="s">
        <v>355</v>
      </c>
      <c r="K3" s="460" t="s">
        <v>356</v>
      </c>
      <c r="L3" s="460" t="s">
        <v>363</v>
      </c>
      <c r="M3" s="460" t="s">
        <v>277</v>
      </c>
      <c r="N3" s="460" t="s">
        <v>413</v>
      </c>
      <c r="O3" s="460" t="s">
        <v>288</v>
      </c>
      <c r="P3" s="460" t="s">
        <v>375</v>
      </c>
      <c r="Q3" s="460" t="s">
        <v>358</v>
      </c>
      <c r="R3" s="460" t="s">
        <v>120</v>
      </c>
      <c r="S3" s="460" t="s">
        <v>385</v>
      </c>
      <c r="T3" s="460" t="s">
        <v>346</v>
      </c>
      <c r="U3" s="460" t="s">
        <v>184</v>
      </c>
      <c r="V3" s="460" t="s">
        <v>360</v>
      </c>
      <c r="W3" s="460" t="s">
        <v>328</v>
      </c>
      <c r="X3" s="460" t="s">
        <v>194</v>
      </c>
      <c r="Y3" s="460" t="s">
        <v>332</v>
      </c>
      <c r="Z3" s="460" t="s">
        <v>319</v>
      </c>
      <c r="AA3" s="460" t="s">
        <v>327</v>
      </c>
      <c r="AB3" s="460" t="s">
        <v>555</v>
      </c>
      <c r="AC3" s="460" t="s">
        <v>48</v>
      </c>
      <c r="AD3" s="460" t="s">
        <v>260</v>
      </c>
      <c r="AE3" s="460" t="s">
        <v>267</v>
      </c>
      <c r="AF3" s="460" t="s">
        <v>298</v>
      </c>
      <c r="AG3" s="460" t="s">
        <v>316</v>
      </c>
      <c r="AH3" s="460" t="s">
        <v>214</v>
      </c>
    </row>
    <row r="4" spans="1:34">
      <c r="A4" s="457" t="s">
        <v>216</v>
      </c>
      <c r="B4" s="458" t="s">
        <v>181</v>
      </c>
      <c r="C4" s="458" t="s">
        <v>71</v>
      </c>
      <c r="D4" s="457" t="s">
        <v>274</v>
      </c>
      <c r="E4" s="458" t="s">
        <v>23</v>
      </c>
      <c r="F4" s="458" t="s">
        <v>259</v>
      </c>
      <c r="G4" s="458" t="s">
        <v>13</v>
      </c>
      <c r="H4" s="458" t="s">
        <v>175</v>
      </c>
      <c r="I4" s="461" t="s">
        <v>542</v>
      </c>
      <c r="J4" s="458" t="s">
        <v>399</v>
      </c>
      <c r="K4" s="457"/>
      <c r="L4" s="462"/>
      <c r="M4" s="458" t="s">
        <v>86</v>
      </c>
      <c r="N4" s="458" t="s">
        <v>75</v>
      </c>
      <c r="O4" s="458" t="s">
        <v>46</v>
      </c>
      <c r="P4" s="458" t="s">
        <v>30</v>
      </c>
      <c r="Q4" s="458" t="s">
        <v>103</v>
      </c>
      <c r="R4" s="458" t="s">
        <v>111</v>
      </c>
      <c r="S4" s="461" t="s">
        <v>545</v>
      </c>
      <c r="T4" s="461" t="s">
        <v>546</v>
      </c>
      <c r="U4" s="458" t="s">
        <v>161</v>
      </c>
      <c r="V4" s="458" t="s">
        <v>365</v>
      </c>
      <c r="W4" s="457" t="s">
        <v>336</v>
      </c>
      <c r="X4" s="457" t="s">
        <v>79</v>
      </c>
      <c r="Y4" s="457" t="s">
        <v>330</v>
      </c>
      <c r="Z4" s="458" t="s">
        <v>243</v>
      </c>
      <c r="AA4" s="458" t="s">
        <v>121</v>
      </c>
      <c r="AB4" s="458" t="s">
        <v>128</v>
      </c>
      <c r="AC4" s="458"/>
      <c r="AD4" s="458" t="s">
        <v>259</v>
      </c>
      <c r="AE4" s="458" t="s">
        <v>13</v>
      </c>
      <c r="AF4" s="458" t="s">
        <v>143</v>
      </c>
      <c r="AG4" s="457" t="s">
        <v>217</v>
      </c>
      <c r="AH4" s="458" t="s">
        <v>215</v>
      </c>
    </row>
    <row r="5" spans="1:34">
      <c r="A5" s="457" t="s">
        <v>325</v>
      </c>
      <c r="B5" s="458" t="s">
        <v>16</v>
      </c>
      <c r="C5" s="458" t="s">
        <v>131</v>
      </c>
      <c r="D5" s="457" t="s">
        <v>364</v>
      </c>
      <c r="E5" s="458" t="s">
        <v>51</v>
      </c>
      <c r="F5" s="458" t="s">
        <v>203</v>
      </c>
      <c r="G5" s="458" t="s">
        <v>84</v>
      </c>
      <c r="H5" s="458" t="s">
        <v>299</v>
      </c>
      <c r="I5" s="461" t="s">
        <v>543</v>
      </c>
      <c r="J5" s="458" t="s">
        <v>241</v>
      </c>
      <c r="K5" s="458" t="s">
        <v>503</v>
      </c>
      <c r="L5" s="458" t="s">
        <v>208</v>
      </c>
      <c r="M5" s="458" t="s">
        <v>113</v>
      </c>
      <c r="N5" s="458" t="s">
        <v>93</v>
      </c>
      <c r="O5" s="458" t="s">
        <v>97</v>
      </c>
      <c r="P5" s="458" t="s">
        <v>17</v>
      </c>
      <c r="Q5" s="458" t="s">
        <v>105</v>
      </c>
      <c r="R5" s="458" t="s">
        <v>107</v>
      </c>
      <c r="S5" s="461" t="s">
        <v>221</v>
      </c>
      <c r="T5" s="458" t="s">
        <v>118</v>
      </c>
      <c r="U5" s="458" t="s">
        <v>58</v>
      </c>
      <c r="V5" s="458" t="s">
        <v>326</v>
      </c>
      <c r="W5" s="458" t="s">
        <v>242</v>
      </c>
      <c r="X5" s="458" t="s">
        <v>333</v>
      </c>
      <c r="Y5" s="458" t="s">
        <v>297</v>
      </c>
      <c r="Z5" s="458" t="s">
        <v>270</v>
      </c>
      <c r="AA5" s="458" t="s">
        <v>123</v>
      </c>
      <c r="AB5" s="461" t="s">
        <v>386</v>
      </c>
      <c r="AC5" s="458"/>
      <c r="AD5" s="458" t="s">
        <v>203</v>
      </c>
      <c r="AE5" s="461" t="s">
        <v>548</v>
      </c>
      <c r="AF5" s="458" t="s">
        <v>145</v>
      </c>
      <c r="AG5" s="457" t="s">
        <v>219</v>
      </c>
      <c r="AH5" s="458" t="s">
        <v>212</v>
      </c>
    </row>
    <row r="6" spans="1:34">
      <c r="A6" s="457" t="s">
        <v>155</v>
      </c>
      <c r="B6" s="458"/>
      <c r="C6" s="458" t="s">
        <v>16</v>
      </c>
      <c r="D6" s="457" t="s">
        <v>367</v>
      </c>
      <c r="E6" s="458" t="s">
        <v>144</v>
      </c>
      <c r="F6" s="458" t="s">
        <v>109</v>
      </c>
      <c r="G6" s="458" t="s">
        <v>41</v>
      </c>
      <c r="H6" s="458"/>
      <c r="I6" s="461" t="s">
        <v>544</v>
      </c>
      <c r="J6" s="459" t="s">
        <v>92</v>
      </c>
      <c r="K6" s="458" t="s">
        <v>180</v>
      </c>
      <c r="L6" s="458" t="s">
        <v>263</v>
      </c>
      <c r="M6" s="458" t="s">
        <v>261</v>
      </c>
      <c r="N6" s="458" t="s">
        <v>94</v>
      </c>
      <c r="O6" s="458" t="s">
        <v>36</v>
      </c>
      <c r="P6" s="458"/>
      <c r="Q6" s="458" t="s">
        <v>109</v>
      </c>
      <c r="R6" s="458" t="s">
        <v>379</v>
      </c>
      <c r="S6" s="458" t="s">
        <v>109</v>
      </c>
      <c r="T6" s="458" t="s">
        <v>109</v>
      </c>
      <c r="U6" s="458" t="s">
        <v>162</v>
      </c>
      <c r="V6" s="458" t="s">
        <v>33</v>
      </c>
      <c r="W6" s="458" t="s">
        <v>323</v>
      </c>
      <c r="X6" s="458" t="s">
        <v>250</v>
      </c>
      <c r="Y6" s="458" t="s">
        <v>331</v>
      </c>
      <c r="Z6" s="458" t="s">
        <v>271</v>
      </c>
      <c r="AA6" s="458" t="s">
        <v>99</v>
      </c>
      <c r="AB6" s="458" t="s">
        <v>78</v>
      </c>
      <c r="AC6" s="458"/>
      <c r="AD6" s="458" t="s">
        <v>109</v>
      </c>
      <c r="AE6" s="461" t="s">
        <v>549</v>
      </c>
      <c r="AF6" s="458" t="s">
        <v>133</v>
      </c>
      <c r="AG6" s="457" t="s">
        <v>220</v>
      </c>
      <c r="AH6" s="458" t="s">
        <v>109</v>
      </c>
    </row>
    <row r="7" spans="1:34">
      <c r="A7" s="457" t="s">
        <v>312</v>
      </c>
      <c r="B7" s="458"/>
      <c r="C7" s="458"/>
      <c r="D7" s="457" t="s">
        <v>345</v>
      </c>
      <c r="E7" s="458" t="s">
        <v>9</v>
      </c>
      <c r="F7" s="457"/>
      <c r="G7" s="458" t="s">
        <v>82</v>
      </c>
      <c r="H7" s="458"/>
      <c r="I7" s="457"/>
      <c r="J7" s="458" t="s">
        <v>401</v>
      </c>
      <c r="K7" s="458" t="s">
        <v>369</v>
      </c>
      <c r="L7" s="458" t="s">
        <v>261</v>
      </c>
      <c r="M7" s="458"/>
      <c r="N7" s="458"/>
      <c r="O7" s="458"/>
      <c r="P7" s="458"/>
      <c r="Q7" s="458"/>
      <c r="R7" s="458" t="s">
        <v>378</v>
      </c>
      <c r="S7" s="458" t="s">
        <v>294</v>
      </c>
      <c r="T7" s="458"/>
      <c r="U7" s="458" t="s">
        <v>165</v>
      </c>
      <c r="V7" s="457"/>
      <c r="W7" s="457"/>
      <c r="X7" s="457"/>
      <c r="Y7" s="457"/>
      <c r="Z7" s="457"/>
      <c r="AA7" s="458"/>
      <c r="AB7" s="461" t="s">
        <v>547</v>
      </c>
      <c r="AC7" s="458"/>
      <c r="AD7" s="457"/>
      <c r="AE7" s="461" t="s">
        <v>550</v>
      </c>
      <c r="AF7" s="458"/>
      <c r="AG7" s="457" t="s">
        <v>222</v>
      </c>
      <c r="AH7" s="458"/>
    </row>
    <row r="8" spans="1:34">
      <c r="A8" s="457" t="s">
        <v>419</v>
      </c>
      <c r="B8" s="458"/>
      <c r="C8" s="458"/>
      <c r="D8" s="457" t="s">
        <v>372</v>
      </c>
      <c r="E8" s="458" t="s">
        <v>282</v>
      </c>
      <c r="F8" s="457"/>
      <c r="G8" s="458" t="s">
        <v>50</v>
      </c>
      <c r="H8" s="458"/>
      <c r="I8" s="457"/>
      <c r="J8" s="458" t="s">
        <v>264</v>
      </c>
      <c r="K8" s="457"/>
      <c r="L8" s="462"/>
      <c r="M8" s="458"/>
      <c r="N8" s="458" t="s">
        <v>408</v>
      </c>
      <c r="O8" s="458"/>
      <c r="P8" s="458"/>
      <c r="Q8" s="458"/>
      <c r="R8" s="458"/>
      <c r="S8" s="458" t="s">
        <v>295</v>
      </c>
      <c r="T8" s="458"/>
      <c r="U8" s="458" t="s">
        <v>166</v>
      </c>
      <c r="V8" s="457"/>
      <c r="W8" s="457"/>
      <c r="X8" s="457"/>
      <c r="Y8" s="457"/>
      <c r="Z8" s="457"/>
      <c r="AA8" s="458"/>
      <c r="AB8" s="458" t="s">
        <v>80</v>
      </c>
      <c r="AC8" s="458"/>
      <c r="AD8" s="457"/>
      <c r="AE8" s="461" t="s">
        <v>551</v>
      </c>
      <c r="AF8" s="458"/>
      <c r="AG8" s="457" t="s">
        <v>224</v>
      </c>
      <c r="AH8" s="458"/>
    </row>
    <row r="9" spans="1:34">
      <c r="A9" s="457"/>
      <c r="B9" s="458"/>
      <c r="C9" s="458"/>
      <c r="D9" s="457" t="s">
        <v>373</v>
      </c>
      <c r="E9" s="458" t="s">
        <v>284</v>
      </c>
      <c r="F9" s="457"/>
      <c r="G9" s="458" t="s">
        <v>87</v>
      </c>
      <c r="H9" s="458"/>
      <c r="I9" s="457"/>
      <c r="J9" s="458"/>
      <c r="K9" s="458" t="s">
        <v>146</v>
      </c>
      <c r="L9" s="458" t="s">
        <v>310</v>
      </c>
      <c r="M9" s="458"/>
      <c r="N9" s="458" t="s">
        <v>343</v>
      </c>
      <c r="O9" s="458" t="s">
        <v>149</v>
      </c>
      <c r="P9" s="458"/>
      <c r="Q9" s="458"/>
      <c r="R9" s="458"/>
      <c r="S9" s="458"/>
      <c r="T9" s="458"/>
      <c r="U9" s="458" t="s">
        <v>119</v>
      </c>
      <c r="V9" s="457"/>
      <c r="W9" s="457"/>
      <c r="X9" s="457"/>
      <c r="Y9" s="457"/>
      <c r="Z9" s="457"/>
      <c r="AA9" s="458" t="s">
        <v>418</v>
      </c>
      <c r="AB9" s="458"/>
      <c r="AC9" s="458"/>
      <c r="AD9" s="457"/>
      <c r="AE9" s="461" t="s">
        <v>552</v>
      </c>
      <c r="AF9" s="458"/>
      <c r="AG9" s="457" t="s">
        <v>225</v>
      </c>
      <c r="AH9" s="458"/>
    </row>
    <row r="10" spans="1:34">
      <c r="A10" s="457"/>
      <c r="B10" s="458"/>
      <c r="C10" s="458"/>
      <c r="D10" s="457" t="s">
        <v>172</v>
      </c>
      <c r="E10" s="458" t="s">
        <v>285</v>
      </c>
      <c r="F10" s="457"/>
      <c r="G10" s="458" t="s">
        <v>89</v>
      </c>
      <c r="H10" s="458"/>
      <c r="I10" s="457"/>
      <c r="J10" s="458"/>
      <c r="K10" s="458" t="s">
        <v>7</v>
      </c>
      <c r="L10" s="458" t="s">
        <v>370</v>
      </c>
      <c r="M10" s="458"/>
      <c r="N10" s="458" t="s">
        <v>410</v>
      </c>
      <c r="O10" s="458" t="s">
        <v>65</v>
      </c>
      <c r="P10" s="458"/>
      <c r="Q10" s="458"/>
      <c r="R10" s="458"/>
      <c r="S10" s="458"/>
      <c r="T10" s="458"/>
      <c r="U10" s="458"/>
      <c r="V10" s="457" t="s">
        <v>357</v>
      </c>
      <c r="W10" s="457"/>
      <c r="X10" s="457"/>
      <c r="Y10" s="457"/>
      <c r="Z10" s="457"/>
      <c r="AA10" s="458" t="s">
        <v>129</v>
      </c>
      <c r="AB10" s="458" t="s">
        <v>124</v>
      </c>
      <c r="AC10" s="458"/>
      <c r="AD10" s="457"/>
      <c r="AE10" s="458" t="s">
        <v>60</v>
      </c>
      <c r="AF10" s="458"/>
      <c r="AG10" s="457" t="s">
        <v>226</v>
      </c>
      <c r="AH10" s="458"/>
    </row>
    <row r="11" spans="1:34">
      <c r="A11" s="457"/>
      <c r="B11" s="458"/>
      <c r="C11" s="458"/>
      <c r="D11" s="457" t="s">
        <v>374</v>
      </c>
      <c r="E11" s="458" t="s">
        <v>205</v>
      </c>
      <c r="F11" s="457"/>
      <c r="G11" s="458" t="s">
        <v>88</v>
      </c>
      <c r="H11" s="458"/>
      <c r="I11" s="457"/>
      <c r="J11" s="458"/>
      <c r="K11" s="461" t="s">
        <v>199</v>
      </c>
      <c r="L11" s="458" t="s">
        <v>239</v>
      </c>
      <c r="M11" s="458"/>
      <c r="N11" s="458"/>
      <c r="O11" s="458" t="s">
        <v>150</v>
      </c>
      <c r="P11" s="458"/>
      <c r="Q11" s="458"/>
      <c r="R11" s="458"/>
      <c r="S11" s="458"/>
      <c r="T11" s="458"/>
      <c r="U11" s="458"/>
      <c r="V11" s="457" t="s">
        <v>132</v>
      </c>
      <c r="W11" s="457"/>
      <c r="X11" s="457"/>
      <c r="Y11" s="457"/>
      <c r="Z11" s="457"/>
      <c r="AA11" s="458" t="s">
        <v>53</v>
      </c>
      <c r="AB11" s="458" t="s">
        <v>125</v>
      </c>
      <c r="AC11" s="458"/>
      <c r="AD11" s="457"/>
      <c r="AE11" s="458"/>
      <c r="AF11" s="458"/>
      <c r="AG11" s="457" t="s">
        <v>106</v>
      </c>
      <c r="AH11" s="458"/>
    </row>
    <row r="12" spans="1:34">
      <c r="A12" s="457"/>
      <c r="B12" s="458"/>
      <c r="C12" s="458"/>
      <c r="D12" s="457"/>
      <c r="E12" s="458" t="s">
        <v>286</v>
      </c>
      <c r="F12" s="457"/>
      <c r="G12" s="458"/>
      <c r="H12" s="458"/>
      <c r="I12" s="457"/>
      <c r="J12" s="458"/>
      <c r="K12" s="457"/>
      <c r="L12" s="462"/>
      <c r="M12" s="462"/>
      <c r="N12" s="458"/>
      <c r="O12" s="458" t="s">
        <v>152</v>
      </c>
      <c r="P12" s="458"/>
      <c r="Q12" s="458"/>
      <c r="R12" s="458"/>
      <c r="S12" s="458"/>
      <c r="T12" s="458"/>
      <c r="U12" s="458"/>
      <c r="V12" s="457"/>
      <c r="W12" s="457"/>
      <c r="X12" s="457"/>
      <c r="Y12" s="457"/>
      <c r="Z12" s="457"/>
      <c r="AA12" s="458" t="s">
        <v>368</v>
      </c>
      <c r="AB12" s="458" t="s">
        <v>26</v>
      </c>
      <c r="AC12" s="458"/>
      <c r="AD12" s="457"/>
      <c r="AE12" s="458"/>
      <c r="AF12" s="458"/>
      <c r="AG12" s="457" t="s">
        <v>114</v>
      </c>
      <c r="AH12" s="458"/>
    </row>
    <row r="13" spans="1:34">
      <c r="A13" s="457"/>
      <c r="B13" s="458"/>
      <c r="C13" s="458"/>
      <c r="D13" s="457"/>
      <c r="E13" s="458" t="s">
        <v>287</v>
      </c>
      <c r="F13" s="457"/>
      <c r="G13" s="458"/>
      <c r="H13" s="458"/>
      <c r="I13" s="457"/>
      <c r="J13" s="458"/>
      <c r="K13" s="458" t="s">
        <v>449</v>
      </c>
      <c r="L13" s="463"/>
      <c r="M13" s="463"/>
      <c r="N13" s="458"/>
      <c r="O13" s="458" t="s">
        <v>1</v>
      </c>
      <c r="P13" s="458"/>
      <c r="Q13" s="458"/>
      <c r="R13" s="458"/>
      <c r="S13" s="458"/>
      <c r="T13" s="458"/>
      <c r="U13" s="458"/>
      <c r="V13" s="457"/>
      <c r="W13" s="457"/>
      <c r="X13" s="457"/>
      <c r="Y13" s="457"/>
      <c r="Z13" s="457"/>
      <c r="AA13" s="458"/>
      <c r="AB13" s="458"/>
      <c r="AC13" s="458"/>
      <c r="AD13" s="457"/>
      <c r="AE13" s="458"/>
      <c r="AF13" s="458"/>
      <c r="AG13" s="457" t="s">
        <v>229</v>
      </c>
      <c r="AH13" s="458"/>
    </row>
    <row r="14" spans="1:34">
      <c r="A14" s="457"/>
      <c r="B14" s="458"/>
      <c r="C14" s="458"/>
      <c r="D14" s="457"/>
      <c r="E14" s="458" t="s">
        <v>31</v>
      </c>
      <c r="F14" s="457"/>
      <c r="G14" s="458"/>
      <c r="H14" s="458"/>
      <c r="I14" s="457"/>
      <c r="J14" s="458"/>
      <c r="K14" s="458" t="s">
        <v>108</v>
      </c>
      <c r="L14" s="463"/>
      <c r="M14" s="463"/>
      <c r="N14" s="458"/>
      <c r="O14" s="458" t="s">
        <v>154</v>
      </c>
      <c r="P14" s="458"/>
      <c r="Q14" s="458"/>
      <c r="R14" s="458"/>
      <c r="S14" s="458"/>
      <c r="T14" s="458"/>
      <c r="U14" s="458"/>
      <c r="V14" s="457"/>
      <c r="W14" s="457"/>
      <c r="X14" s="457"/>
      <c r="Y14" s="457"/>
      <c r="Z14" s="457"/>
      <c r="AA14" s="458"/>
      <c r="AB14" s="458"/>
      <c r="AC14" s="458"/>
      <c r="AD14" s="457"/>
      <c r="AE14" s="458"/>
      <c r="AF14" s="458"/>
      <c r="AG14" s="457" t="s">
        <v>232</v>
      </c>
      <c r="AH14" s="458"/>
    </row>
    <row r="15" spans="1:34">
      <c r="A15" s="457"/>
      <c r="B15" s="458"/>
      <c r="C15" s="458"/>
      <c r="D15" s="457"/>
      <c r="E15" s="458" t="s">
        <v>289</v>
      </c>
      <c r="F15" s="457"/>
      <c r="G15" s="458"/>
      <c r="H15" s="458"/>
      <c r="I15" s="457"/>
      <c r="J15" s="458"/>
      <c r="K15" s="457"/>
      <c r="L15" s="462"/>
      <c r="M15" s="462"/>
      <c r="N15" s="458"/>
      <c r="O15" s="458" t="s">
        <v>39</v>
      </c>
      <c r="P15" s="458"/>
      <c r="Q15" s="458"/>
      <c r="R15" s="458"/>
      <c r="S15" s="458"/>
      <c r="T15" s="458"/>
      <c r="U15" s="458"/>
      <c r="V15" s="457"/>
      <c r="W15" s="457"/>
      <c r="X15" s="457"/>
      <c r="Y15" s="457"/>
      <c r="Z15" s="457"/>
      <c r="AA15" s="458"/>
      <c r="AB15" s="458"/>
      <c r="AC15" s="458"/>
      <c r="AD15" s="457"/>
      <c r="AE15" s="458"/>
      <c r="AF15" s="458"/>
      <c r="AG15" s="457" t="s">
        <v>234</v>
      </c>
      <c r="AH15" s="458"/>
    </row>
    <row r="16" spans="1:34">
      <c r="A16" s="457"/>
      <c r="B16" s="458"/>
      <c r="C16" s="458"/>
      <c r="D16" s="457"/>
      <c r="E16" s="458" t="s">
        <v>179</v>
      </c>
      <c r="F16" s="457"/>
      <c r="G16" s="458"/>
      <c r="H16" s="458"/>
      <c r="I16" s="457"/>
      <c r="J16" s="458"/>
      <c r="K16" s="458" t="s">
        <v>462</v>
      </c>
      <c r="L16" s="463"/>
      <c r="M16" s="463"/>
      <c r="N16" s="458"/>
      <c r="O16" s="458" t="s">
        <v>21</v>
      </c>
      <c r="P16" s="458"/>
      <c r="Q16" s="458"/>
      <c r="R16" s="458"/>
      <c r="S16" s="458"/>
      <c r="T16" s="458"/>
      <c r="U16" s="458"/>
      <c r="V16" s="457"/>
      <c r="W16" s="457"/>
      <c r="X16" s="457"/>
      <c r="Y16" s="457"/>
      <c r="Z16" s="457"/>
      <c r="AA16" s="458"/>
      <c r="AB16" s="458"/>
      <c r="AC16" s="458"/>
      <c r="AD16" s="457"/>
      <c r="AE16" s="458"/>
      <c r="AF16" s="458"/>
      <c r="AG16" s="457" t="s">
        <v>236</v>
      </c>
      <c r="AH16" s="458"/>
    </row>
    <row r="17" spans="1:34">
      <c r="A17" s="457"/>
      <c r="B17" s="458"/>
      <c r="C17" s="458"/>
      <c r="D17" s="457"/>
      <c r="E17" s="458" t="s">
        <v>290</v>
      </c>
      <c r="F17" s="457"/>
      <c r="G17" s="458"/>
      <c r="H17" s="458"/>
      <c r="I17" s="457"/>
      <c r="J17" s="458"/>
      <c r="K17" s="458" t="s">
        <v>504</v>
      </c>
      <c r="L17" s="463"/>
      <c r="M17" s="463"/>
      <c r="N17" s="458"/>
      <c r="O17" s="458" t="s">
        <v>148</v>
      </c>
      <c r="P17" s="458"/>
      <c r="Q17" s="458"/>
      <c r="R17" s="458"/>
      <c r="S17" s="458"/>
      <c r="T17" s="458"/>
      <c r="U17" s="458"/>
      <c r="V17" s="457"/>
      <c r="W17" s="457"/>
      <c r="X17" s="457"/>
      <c r="Y17" s="457"/>
      <c r="Z17" s="457"/>
      <c r="AA17" s="458"/>
      <c r="AB17" s="464" t="s">
        <v>176</v>
      </c>
      <c r="AC17" s="458"/>
      <c r="AD17" s="457"/>
      <c r="AE17" s="458"/>
      <c r="AF17" s="458"/>
      <c r="AG17" s="466" t="s">
        <v>554</v>
      </c>
      <c r="AH17" s="458"/>
    </row>
    <row r="18" spans="1:34">
      <c r="A18" s="457"/>
      <c r="B18" s="458"/>
      <c r="C18" s="458"/>
      <c r="D18" s="457"/>
      <c r="E18" s="458" t="s">
        <v>291</v>
      </c>
      <c r="F18" s="457"/>
      <c r="G18" s="458"/>
      <c r="H18" s="458"/>
      <c r="I18" s="457"/>
      <c r="J18" s="458"/>
      <c r="K18" s="457"/>
      <c r="L18" s="462"/>
      <c r="M18" s="462"/>
      <c r="N18" s="458"/>
      <c r="O18" s="458"/>
      <c r="P18" s="458"/>
      <c r="Q18" s="458"/>
      <c r="R18" s="458"/>
      <c r="S18" s="458"/>
      <c r="T18" s="458"/>
      <c r="U18" s="458"/>
      <c r="V18" s="457"/>
      <c r="W18" s="457"/>
      <c r="X18" s="457"/>
      <c r="Y18" s="457"/>
      <c r="Z18" s="457"/>
      <c r="AA18" s="458"/>
      <c r="AB18" s="464" t="s">
        <v>178</v>
      </c>
      <c r="AC18" s="458"/>
      <c r="AD18" s="457"/>
      <c r="AE18" s="458"/>
      <c r="AF18" s="458"/>
      <c r="AG18" s="457" t="s">
        <v>238</v>
      </c>
      <c r="AH18" s="458"/>
    </row>
    <row r="19" spans="1:34">
      <c r="A19" s="457"/>
      <c r="B19" s="458"/>
      <c r="C19" s="458"/>
      <c r="D19" s="457"/>
      <c r="E19" s="458"/>
      <c r="F19" s="457"/>
      <c r="G19" s="458"/>
      <c r="H19" s="458"/>
      <c r="I19" s="457"/>
      <c r="J19" s="458"/>
      <c r="K19" s="458" t="s">
        <v>505</v>
      </c>
      <c r="L19" s="463"/>
      <c r="M19" s="463"/>
      <c r="N19" s="458"/>
      <c r="O19" s="458"/>
      <c r="P19" s="458"/>
      <c r="Q19" s="458"/>
      <c r="R19" s="458"/>
      <c r="S19" s="458"/>
      <c r="T19" s="458"/>
      <c r="U19" s="458"/>
      <c r="V19" s="457"/>
      <c r="W19" s="457"/>
      <c r="X19" s="457"/>
      <c r="Y19" s="457"/>
      <c r="Z19" s="457"/>
      <c r="AA19" s="458"/>
      <c r="AB19" s="465" t="s">
        <v>54</v>
      </c>
      <c r="AC19" s="458"/>
      <c r="AD19" s="457"/>
      <c r="AE19" s="458"/>
      <c r="AF19" s="458"/>
      <c r="AG19" s="457"/>
      <c r="AH19" s="458"/>
    </row>
    <row r="20" spans="1:34">
      <c r="A20" s="457"/>
      <c r="B20" s="458"/>
      <c r="C20" s="458"/>
      <c r="D20" s="457"/>
      <c r="E20" s="458"/>
      <c r="F20" s="457"/>
      <c r="G20" s="458"/>
      <c r="H20" s="458"/>
      <c r="I20" s="457"/>
      <c r="J20" s="458"/>
      <c r="K20" s="458" t="s">
        <v>506</v>
      </c>
      <c r="L20" s="463"/>
      <c r="M20" s="463"/>
      <c r="N20" s="458"/>
      <c r="O20" s="458"/>
      <c r="P20" s="458"/>
      <c r="Q20" s="458"/>
      <c r="R20" s="458"/>
      <c r="S20" s="458"/>
      <c r="T20" s="458"/>
      <c r="U20" s="458"/>
      <c r="V20" s="457"/>
      <c r="W20" s="457"/>
      <c r="X20" s="457"/>
      <c r="Y20" s="457"/>
      <c r="Z20" s="457"/>
      <c r="AA20" s="458"/>
      <c r="AB20" s="458"/>
      <c r="AC20" s="458"/>
      <c r="AD20" s="457"/>
      <c r="AE20" s="458"/>
      <c r="AF20" s="458"/>
      <c r="AG20" s="457"/>
      <c r="AH20" s="458"/>
    </row>
    <row r="21" spans="1:34">
      <c r="A21" s="457"/>
      <c r="B21" s="458"/>
      <c r="C21" s="458"/>
      <c r="D21" s="457"/>
      <c r="E21" s="458"/>
      <c r="F21" s="457"/>
      <c r="G21" s="458"/>
      <c r="H21" s="458"/>
      <c r="I21" s="457"/>
      <c r="J21" s="458"/>
      <c r="K21" s="458" t="s">
        <v>507</v>
      </c>
      <c r="L21" s="463"/>
      <c r="M21" s="463"/>
      <c r="N21" s="458"/>
      <c r="O21" s="458"/>
      <c r="P21" s="458"/>
      <c r="Q21" s="458"/>
      <c r="R21" s="458"/>
      <c r="S21" s="458"/>
      <c r="T21" s="458"/>
      <c r="U21" s="458"/>
      <c r="V21" s="457"/>
      <c r="W21" s="457"/>
      <c r="X21" s="457"/>
      <c r="Y21" s="457"/>
      <c r="Z21" s="457"/>
      <c r="AA21" s="458"/>
      <c r="AB21" s="458" t="s">
        <v>329</v>
      </c>
      <c r="AC21" s="458"/>
      <c r="AD21" s="457"/>
      <c r="AE21" s="458"/>
      <c r="AF21" s="458"/>
      <c r="AG21" s="457"/>
      <c r="AH21" s="458"/>
    </row>
    <row r="22" spans="1:34">
      <c r="A22" s="457"/>
      <c r="B22" s="458"/>
      <c r="C22" s="458"/>
      <c r="D22" s="457"/>
      <c r="E22" s="458"/>
      <c r="F22" s="457"/>
      <c r="G22" s="458"/>
      <c r="H22" s="458"/>
      <c r="I22" s="457"/>
      <c r="J22" s="458"/>
      <c r="K22" s="457"/>
      <c r="L22" s="462"/>
      <c r="M22" s="462"/>
      <c r="N22" s="458"/>
      <c r="O22" s="458"/>
      <c r="P22" s="458"/>
      <c r="Q22" s="458"/>
      <c r="R22" s="458"/>
      <c r="S22" s="458"/>
      <c r="T22" s="458"/>
      <c r="U22" s="458"/>
      <c r="V22" s="457"/>
      <c r="W22" s="457"/>
      <c r="X22" s="457"/>
      <c r="Y22" s="457"/>
      <c r="Z22" s="457"/>
      <c r="AA22" s="458"/>
      <c r="AB22" s="458" t="s">
        <v>417</v>
      </c>
      <c r="AC22" s="458"/>
      <c r="AD22" s="457"/>
      <c r="AE22" s="458"/>
      <c r="AF22" s="458"/>
      <c r="AG22" s="457"/>
      <c r="AH22" s="458"/>
    </row>
    <row r="23" spans="1:34">
      <c r="A23" s="457"/>
      <c r="B23" s="458"/>
      <c r="C23" s="458"/>
      <c r="D23" s="457"/>
      <c r="E23" s="458"/>
      <c r="F23" s="457"/>
      <c r="G23" s="458"/>
      <c r="H23" s="458"/>
      <c r="I23" s="457"/>
      <c r="J23" s="458"/>
      <c r="K23" s="458" t="s">
        <v>210</v>
      </c>
      <c r="L23" s="463"/>
      <c r="M23" s="463"/>
      <c r="N23" s="458"/>
      <c r="O23" s="458"/>
      <c r="P23" s="458"/>
      <c r="Q23" s="458"/>
      <c r="R23" s="458"/>
      <c r="S23" s="458"/>
      <c r="T23" s="458"/>
      <c r="U23" s="458"/>
      <c r="V23" s="457"/>
      <c r="W23" s="457"/>
      <c r="X23" s="457"/>
      <c r="Y23" s="457"/>
      <c r="Z23" s="457"/>
      <c r="AA23" s="458"/>
      <c r="AB23" s="458"/>
      <c r="AC23" s="458"/>
      <c r="AD23" s="457"/>
      <c r="AE23" s="458"/>
      <c r="AF23" s="458"/>
      <c r="AG23" s="457"/>
      <c r="AH23" s="458"/>
    </row>
    <row r="24" spans="1:34">
      <c r="A24" s="457"/>
      <c r="B24" s="458"/>
      <c r="C24" s="458"/>
      <c r="D24" s="457"/>
      <c r="E24" s="458"/>
      <c r="F24" s="457"/>
      <c r="G24" s="458"/>
      <c r="H24" s="458"/>
      <c r="I24" s="457"/>
      <c r="J24" s="458"/>
      <c r="K24" s="458" t="s">
        <v>235</v>
      </c>
      <c r="L24" s="463"/>
      <c r="M24" s="463"/>
      <c r="N24" s="458"/>
      <c r="O24" s="458"/>
      <c r="P24" s="458"/>
      <c r="Q24" s="458"/>
      <c r="R24" s="458"/>
      <c r="S24" s="458"/>
      <c r="T24" s="458"/>
      <c r="U24" s="458"/>
      <c r="V24" s="457"/>
      <c r="W24" s="457"/>
      <c r="X24" s="457"/>
      <c r="Y24" s="457"/>
      <c r="Z24" s="457"/>
      <c r="AA24" s="458"/>
      <c r="AB24" s="458"/>
      <c r="AC24" s="458"/>
      <c r="AD24" s="457"/>
      <c r="AE24" s="458"/>
      <c r="AF24" s="458"/>
      <c r="AG24" s="457"/>
      <c r="AH24" s="458"/>
    </row>
    <row r="25" spans="1:34">
      <c r="A25" s="457"/>
      <c r="B25" s="458"/>
      <c r="C25" s="458"/>
      <c r="D25" s="457"/>
      <c r="E25" s="458"/>
      <c r="F25" s="457"/>
      <c r="G25" s="458"/>
      <c r="H25" s="458"/>
      <c r="I25" s="457"/>
      <c r="J25" s="458"/>
      <c r="K25" s="458" t="s">
        <v>508</v>
      </c>
      <c r="L25" s="463"/>
      <c r="M25" s="463"/>
      <c r="N25" s="458"/>
      <c r="O25" s="458"/>
      <c r="P25" s="458"/>
      <c r="Q25" s="458"/>
      <c r="R25" s="458"/>
      <c r="S25" s="458"/>
      <c r="T25" s="458"/>
      <c r="U25" s="458"/>
      <c r="V25" s="457"/>
      <c r="W25" s="457"/>
      <c r="X25" s="457"/>
      <c r="Y25" s="457"/>
      <c r="Z25" s="457"/>
      <c r="AA25" s="458"/>
      <c r="AB25" s="458"/>
      <c r="AC25" s="458"/>
      <c r="AD25" s="457"/>
      <c r="AE25" s="458"/>
      <c r="AF25" s="458"/>
      <c r="AG25" s="457"/>
      <c r="AH25" s="458"/>
    </row>
    <row r="26" spans="1:34">
      <c r="A26" s="457"/>
      <c r="B26" s="458"/>
      <c r="C26" s="458"/>
      <c r="D26" s="457"/>
      <c r="E26" s="458"/>
      <c r="F26" s="457"/>
      <c r="G26" s="458"/>
      <c r="H26" s="458"/>
      <c r="I26" s="457"/>
      <c r="J26" s="458"/>
      <c r="K26" s="457"/>
      <c r="L26" s="462"/>
      <c r="M26" s="462"/>
      <c r="N26" s="458"/>
      <c r="O26" s="458"/>
      <c r="P26" s="458"/>
      <c r="Q26" s="458"/>
      <c r="R26" s="458"/>
      <c r="S26" s="458"/>
      <c r="T26" s="458"/>
      <c r="U26" s="458"/>
      <c r="V26" s="457"/>
      <c r="W26" s="457"/>
      <c r="X26" s="457"/>
      <c r="Y26" s="457"/>
      <c r="Z26" s="457"/>
      <c r="AA26" s="458"/>
      <c r="AB26" s="458"/>
      <c r="AC26" s="458"/>
      <c r="AD26" s="457"/>
      <c r="AE26" s="458"/>
      <c r="AF26" s="458"/>
      <c r="AG26" s="457"/>
      <c r="AH26" s="458"/>
    </row>
    <row r="27" spans="1:34">
      <c r="A27" s="457"/>
      <c r="B27" s="458"/>
      <c r="C27" s="458"/>
      <c r="D27" s="457"/>
      <c r="E27" s="458"/>
      <c r="F27" s="457"/>
      <c r="G27" s="458"/>
      <c r="H27" s="458"/>
      <c r="I27" s="457"/>
      <c r="J27" s="458"/>
      <c r="K27" s="458" t="s">
        <v>509</v>
      </c>
      <c r="L27" s="463"/>
      <c r="M27" s="463"/>
      <c r="N27" s="458"/>
      <c r="O27" s="458"/>
      <c r="P27" s="458"/>
      <c r="Q27" s="458"/>
      <c r="R27" s="458"/>
      <c r="S27" s="458"/>
      <c r="T27" s="458"/>
      <c r="U27" s="458"/>
      <c r="V27" s="457"/>
      <c r="W27" s="457"/>
      <c r="X27" s="457"/>
      <c r="Y27" s="457"/>
      <c r="Z27" s="457"/>
      <c r="AA27" s="458"/>
      <c r="AB27" s="458"/>
      <c r="AC27" s="458"/>
      <c r="AD27" s="457"/>
      <c r="AE27" s="458"/>
      <c r="AF27" s="458"/>
      <c r="AG27" s="457"/>
      <c r="AH27" s="458"/>
    </row>
    <row r="28" spans="1:34">
      <c r="A28" s="457"/>
      <c r="B28" s="458"/>
      <c r="C28" s="458"/>
      <c r="D28" s="457"/>
      <c r="E28" s="458"/>
      <c r="F28" s="457"/>
      <c r="G28" s="458"/>
      <c r="H28" s="458"/>
      <c r="I28" s="457"/>
      <c r="J28" s="458"/>
      <c r="K28" s="458" t="s">
        <v>510</v>
      </c>
      <c r="L28" s="463"/>
      <c r="M28" s="463"/>
      <c r="N28" s="458"/>
      <c r="O28" s="458"/>
      <c r="P28" s="458"/>
      <c r="Q28" s="458"/>
      <c r="R28" s="458"/>
      <c r="S28" s="458"/>
      <c r="T28" s="458"/>
      <c r="U28" s="458"/>
      <c r="V28" s="457"/>
      <c r="W28" s="457"/>
      <c r="X28" s="457"/>
      <c r="Y28" s="457"/>
      <c r="Z28" s="457"/>
      <c r="AA28" s="458"/>
      <c r="AB28" s="458"/>
      <c r="AC28" s="458"/>
      <c r="AD28" s="457"/>
      <c r="AE28" s="458"/>
      <c r="AF28" s="458"/>
      <c r="AG28" s="457"/>
      <c r="AH28" s="458"/>
    </row>
    <row r="29" spans="1:34">
      <c r="A29" s="457"/>
      <c r="B29" s="458"/>
      <c r="C29" s="458"/>
      <c r="D29" s="457"/>
      <c r="E29" s="458"/>
      <c r="F29" s="457"/>
      <c r="G29" s="458"/>
      <c r="H29" s="458"/>
      <c r="I29" s="457"/>
      <c r="J29" s="458"/>
      <c r="K29" s="458" t="s">
        <v>396</v>
      </c>
      <c r="L29" s="463"/>
      <c r="M29" s="463"/>
      <c r="N29" s="458"/>
      <c r="O29" s="458"/>
      <c r="P29" s="458"/>
      <c r="Q29" s="458"/>
      <c r="R29" s="458"/>
      <c r="S29" s="458"/>
      <c r="T29" s="458"/>
      <c r="U29" s="458"/>
      <c r="V29" s="457"/>
      <c r="W29" s="457"/>
      <c r="X29" s="457"/>
      <c r="Y29" s="457"/>
      <c r="Z29" s="457"/>
      <c r="AA29" s="458"/>
      <c r="AB29" s="458"/>
      <c r="AC29" s="458"/>
      <c r="AD29" s="457"/>
      <c r="AE29" s="458"/>
      <c r="AF29" s="458"/>
      <c r="AG29" s="457"/>
      <c r="AH29" s="458"/>
    </row>
    <row r="30" spans="1:34">
      <c r="A30" s="457"/>
      <c r="B30" s="458"/>
      <c r="C30" s="458"/>
      <c r="D30" s="457"/>
      <c r="E30" s="458"/>
      <c r="F30" s="457"/>
      <c r="G30" s="458"/>
      <c r="H30" s="458"/>
      <c r="I30" s="457"/>
      <c r="J30" s="458"/>
      <c r="K30" s="457"/>
      <c r="L30" s="462"/>
      <c r="M30" s="462"/>
      <c r="N30" s="458"/>
      <c r="O30" s="458"/>
      <c r="P30" s="458"/>
      <c r="Q30" s="458"/>
      <c r="R30" s="458"/>
      <c r="S30" s="458"/>
      <c r="T30" s="458"/>
      <c r="U30" s="458"/>
      <c r="V30" s="457"/>
      <c r="W30" s="457"/>
      <c r="X30" s="457"/>
      <c r="Y30" s="457"/>
      <c r="Z30" s="457"/>
      <c r="AA30" s="458"/>
      <c r="AB30" s="458"/>
      <c r="AC30" s="458"/>
      <c r="AD30" s="457"/>
      <c r="AE30" s="458"/>
      <c r="AF30" s="458"/>
      <c r="AG30" s="457"/>
      <c r="AH30" s="458"/>
    </row>
    <row r="31" spans="1:34">
      <c r="A31" s="457"/>
      <c r="B31" s="458"/>
      <c r="C31" s="458"/>
      <c r="D31" s="457"/>
      <c r="E31" s="458"/>
      <c r="F31" s="457"/>
      <c r="G31" s="458"/>
      <c r="H31" s="458"/>
      <c r="I31" s="457"/>
      <c r="J31" s="458"/>
      <c r="K31" s="458" t="s">
        <v>511</v>
      </c>
      <c r="L31" s="463"/>
      <c r="M31" s="463"/>
      <c r="N31" s="458"/>
      <c r="O31" s="458"/>
      <c r="P31" s="458"/>
      <c r="Q31" s="458"/>
      <c r="R31" s="458"/>
      <c r="S31" s="458"/>
      <c r="T31" s="458"/>
      <c r="U31" s="458"/>
      <c r="V31" s="457"/>
      <c r="W31" s="457"/>
      <c r="X31" s="457"/>
      <c r="Y31" s="457"/>
      <c r="Z31" s="457"/>
      <c r="AA31" s="458"/>
      <c r="AB31" s="458"/>
      <c r="AC31" s="458"/>
      <c r="AD31" s="457"/>
      <c r="AE31" s="458"/>
      <c r="AF31" s="458"/>
      <c r="AG31" s="457"/>
      <c r="AH31" s="458"/>
    </row>
    <row r="32" spans="1:34">
      <c r="A32" s="457"/>
      <c r="B32" s="458"/>
      <c r="C32" s="458"/>
      <c r="D32" s="457"/>
      <c r="E32" s="458"/>
      <c r="F32" s="457"/>
      <c r="G32" s="458"/>
      <c r="H32" s="458"/>
      <c r="I32" s="457"/>
      <c r="J32" s="458"/>
      <c r="K32" s="458" t="s">
        <v>81</v>
      </c>
      <c r="L32" s="463"/>
      <c r="M32" s="463"/>
      <c r="N32" s="458"/>
      <c r="O32" s="458"/>
      <c r="P32" s="458"/>
      <c r="Q32" s="458"/>
      <c r="R32" s="458"/>
      <c r="S32" s="458"/>
      <c r="T32" s="458"/>
      <c r="U32" s="458"/>
      <c r="V32" s="457"/>
      <c r="W32" s="457"/>
      <c r="X32" s="457"/>
      <c r="Y32" s="457"/>
      <c r="Z32" s="457"/>
      <c r="AA32" s="458"/>
      <c r="AB32" s="458"/>
      <c r="AC32" s="458"/>
      <c r="AD32" s="457"/>
      <c r="AE32" s="458"/>
      <c r="AF32" s="458"/>
      <c r="AG32" s="457"/>
      <c r="AH32" s="458"/>
    </row>
    <row r="33" spans="1:34">
      <c r="A33" s="457"/>
      <c r="B33" s="458"/>
      <c r="C33" s="458"/>
      <c r="D33" s="457"/>
      <c r="E33" s="458"/>
      <c r="F33" s="457"/>
      <c r="G33" s="458"/>
      <c r="H33" s="458"/>
      <c r="I33" s="457"/>
      <c r="J33" s="458"/>
      <c r="K33" s="458"/>
      <c r="L33" s="458"/>
      <c r="M33" s="458"/>
      <c r="N33" s="458"/>
      <c r="O33" s="458"/>
      <c r="P33" s="458"/>
      <c r="Q33" s="458"/>
      <c r="R33" s="458"/>
      <c r="S33" s="458"/>
      <c r="T33" s="458"/>
      <c r="U33" s="458"/>
      <c r="V33" s="457"/>
      <c r="W33" s="457"/>
      <c r="X33" s="457"/>
      <c r="Y33" s="457"/>
      <c r="Z33" s="457"/>
      <c r="AA33" s="458"/>
      <c r="AB33" s="458"/>
      <c r="AC33" s="458"/>
      <c r="AD33" s="457"/>
      <c r="AE33" s="458"/>
      <c r="AF33" s="458"/>
      <c r="AG33" s="457"/>
      <c r="AH33" s="458"/>
    </row>
    <row r="34" spans="1:34">
      <c r="A34" s="457"/>
      <c r="B34" s="458"/>
      <c r="C34" s="458"/>
      <c r="D34" s="457"/>
      <c r="E34" s="458"/>
      <c r="F34" s="457"/>
      <c r="G34" s="458"/>
      <c r="H34" s="458"/>
      <c r="I34" s="457"/>
      <c r="J34" s="458"/>
      <c r="K34" s="457"/>
      <c r="L34" s="457"/>
      <c r="M34" s="457"/>
      <c r="N34" s="458"/>
      <c r="O34" s="458"/>
      <c r="P34" s="458"/>
      <c r="Q34" s="458"/>
      <c r="R34" s="458"/>
      <c r="S34" s="458"/>
      <c r="T34" s="458"/>
      <c r="U34" s="458"/>
      <c r="V34" s="457"/>
      <c r="W34" s="457"/>
      <c r="X34" s="457"/>
      <c r="Y34" s="457"/>
      <c r="Z34" s="457"/>
      <c r="AA34" s="458"/>
      <c r="AB34" s="458"/>
      <c r="AC34" s="458"/>
      <c r="AD34" s="457"/>
      <c r="AE34" s="458"/>
      <c r="AF34" s="458"/>
      <c r="AG34" s="457"/>
      <c r="AH34" s="458"/>
    </row>
    <row r="35" spans="1:34">
      <c r="A35" s="457"/>
      <c r="B35" s="458"/>
      <c r="C35" s="458"/>
      <c r="D35" s="457"/>
      <c r="E35" s="458"/>
      <c r="F35" s="457"/>
      <c r="G35" s="458"/>
      <c r="H35" s="458"/>
      <c r="I35" s="457"/>
      <c r="J35" s="458"/>
      <c r="K35" s="457"/>
      <c r="L35" s="457"/>
      <c r="M35" s="457"/>
      <c r="N35" s="458"/>
      <c r="O35" s="458"/>
      <c r="P35" s="458"/>
      <c r="Q35" s="458"/>
      <c r="R35" s="458"/>
      <c r="S35" s="458"/>
      <c r="T35" s="458"/>
      <c r="U35" s="458"/>
      <c r="V35" s="457"/>
      <c r="W35" s="457"/>
      <c r="X35" s="457"/>
      <c r="Y35" s="457"/>
      <c r="Z35" s="457"/>
      <c r="AA35" s="458"/>
      <c r="AB35" s="458"/>
      <c r="AC35" s="458"/>
      <c r="AD35" s="457"/>
      <c r="AE35" s="458"/>
      <c r="AF35" s="458"/>
      <c r="AG35" s="457"/>
      <c r="AH35" s="458"/>
    </row>
    <row r="36" spans="1:34">
      <c r="A36" s="457"/>
      <c r="B36" s="458"/>
      <c r="C36" s="458"/>
      <c r="D36" s="457"/>
      <c r="E36" s="458"/>
      <c r="F36" s="457"/>
      <c r="G36" s="458"/>
      <c r="H36" s="458"/>
      <c r="I36" s="457"/>
      <c r="J36" s="458"/>
      <c r="K36" s="457"/>
      <c r="L36" s="457"/>
      <c r="M36" s="457"/>
      <c r="N36" s="458"/>
      <c r="O36" s="458"/>
      <c r="P36" s="458"/>
      <c r="Q36" s="458"/>
      <c r="R36" s="458"/>
      <c r="S36" s="458"/>
      <c r="T36" s="458"/>
      <c r="U36" s="458"/>
      <c r="V36" s="457"/>
      <c r="W36" s="457"/>
      <c r="X36" s="457"/>
      <c r="Y36" s="457"/>
      <c r="Z36" s="457"/>
      <c r="AA36" s="458"/>
      <c r="AB36" s="458"/>
      <c r="AC36" s="458"/>
      <c r="AD36" s="457"/>
      <c r="AE36" s="458"/>
      <c r="AF36" s="458"/>
      <c r="AG36" s="457"/>
      <c r="AH36" s="458"/>
    </row>
    <row r="37" spans="1:34">
      <c r="A37" s="457"/>
      <c r="B37" s="458"/>
      <c r="C37" s="458"/>
      <c r="D37" s="457"/>
      <c r="E37" s="458"/>
      <c r="F37" s="457"/>
      <c r="G37" s="458"/>
      <c r="H37" s="458"/>
      <c r="I37" s="457"/>
      <c r="J37" s="458"/>
      <c r="K37" s="457"/>
      <c r="L37" s="457"/>
      <c r="M37" s="457"/>
      <c r="N37" s="458"/>
      <c r="O37" s="458"/>
      <c r="P37" s="458"/>
      <c r="Q37" s="458"/>
      <c r="R37" s="458"/>
      <c r="S37" s="458"/>
      <c r="T37" s="458"/>
      <c r="U37" s="458"/>
      <c r="V37" s="457"/>
      <c r="W37" s="457"/>
      <c r="X37" s="457"/>
      <c r="Y37" s="457"/>
      <c r="Z37" s="457"/>
      <c r="AA37" s="458"/>
      <c r="AB37" s="458"/>
      <c r="AC37" s="458"/>
      <c r="AD37" s="457"/>
      <c r="AE37" s="458"/>
      <c r="AF37" s="458"/>
      <c r="AG37" s="457"/>
      <c r="AH37" s="458"/>
    </row>
    <row r="38" spans="1:34">
      <c r="A38" s="457"/>
      <c r="B38" s="458"/>
      <c r="C38" s="458"/>
      <c r="D38" s="457"/>
      <c r="E38" s="458"/>
      <c r="F38" s="457"/>
      <c r="G38" s="458"/>
      <c r="H38" s="458"/>
      <c r="I38" s="457"/>
      <c r="J38" s="458"/>
      <c r="K38" s="457"/>
      <c r="L38" s="457"/>
      <c r="M38" s="457"/>
      <c r="N38" s="458"/>
      <c r="O38" s="458"/>
      <c r="P38" s="458"/>
      <c r="Q38" s="458"/>
      <c r="R38" s="458"/>
      <c r="S38" s="458"/>
      <c r="T38" s="458"/>
      <c r="U38" s="458"/>
      <c r="V38" s="457"/>
      <c r="W38" s="457"/>
      <c r="X38" s="457"/>
      <c r="Y38" s="457"/>
      <c r="Z38" s="457"/>
      <c r="AA38" s="458"/>
      <c r="AB38" s="458"/>
      <c r="AC38" s="458"/>
      <c r="AD38" s="457"/>
      <c r="AE38" s="458"/>
      <c r="AF38" s="458"/>
      <c r="AG38" s="457"/>
      <c r="AH38" s="458"/>
    </row>
    <row r="39" spans="1:34">
      <c r="A39" s="457"/>
      <c r="B39" s="458"/>
      <c r="C39" s="458"/>
      <c r="D39" s="457"/>
      <c r="E39" s="458"/>
      <c r="F39" s="457"/>
      <c r="G39" s="458"/>
      <c r="H39" s="458"/>
      <c r="I39" s="457"/>
      <c r="J39" s="458"/>
      <c r="K39" s="457"/>
      <c r="L39" s="457"/>
      <c r="M39" s="457"/>
      <c r="N39" s="458"/>
      <c r="O39" s="458"/>
      <c r="P39" s="458"/>
      <c r="Q39" s="458"/>
      <c r="R39" s="458"/>
      <c r="S39" s="458"/>
      <c r="T39" s="458"/>
      <c r="U39" s="458"/>
      <c r="V39" s="457"/>
      <c r="W39" s="457"/>
      <c r="X39" s="457"/>
      <c r="Y39" s="457"/>
      <c r="Z39" s="457"/>
      <c r="AA39" s="458"/>
      <c r="AB39" s="458"/>
      <c r="AC39" s="458"/>
      <c r="AD39" s="457"/>
      <c r="AE39" s="458"/>
      <c r="AF39" s="458"/>
      <c r="AG39" s="457"/>
      <c r="AH39" s="458"/>
    </row>
  </sheetData>
  <phoneticPr fontId="3"/>
  <pageMargins left="0.7" right="0.7" top="0.75" bottom="0.75" header="0.3" footer="0.3"/>
  <pageSetup paperSize="8" scale="37" fitToWidth="2"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Q76"/>
  <sheetViews>
    <sheetView view="pageBreakPreview" zoomScale="70" zoomScaleNormal="55" zoomScaleSheetLayoutView="70" workbookViewId="0">
      <selection activeCell="S5" sqref="S5"/>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426</v>
      </c>
      <c r="C2" s="51"/>
      <c r="D2" s="51"/>
      <c r="E2" s="51"/>
      <c r="F2" s="67"/>
      <c r="G2" s="67"/>
      <c r="H2" s="67"/>
      <c r="I2" s="100"/>
      <c r="J2" s="51"/>
      <c r="K2" s="51"/>
      <c r="L2" s="51"/>
      <c r="M2" s="51"/>
      <c r="N2" s="51"/>
      <c r="O2" s="51"/>
      <c r="P2" s="51"/>
      <c r="Q2" s="51"/>
      <c r="R2" s="51"/>
      <c r="S2" s="51"/>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352</v>
      </c>
      <c r="D3" s="50"/>
      <c r="E3" s="50"/>
      <c r="F3" s="68"/>
      <c r="G3" s="77"/>
      <c r="H3" s="77"/>
      <c r="I3" s="77"/>
      <c r="J3" s="118"/>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68"/>
      <c r="G4" s="77"/>
      <c r="H4" s="77"/>
      <c r="I4" s="77"/>
      <c r="J4" s="118"/>
      <c r="K4" s="70"/>
      <c r="L4" s="70"/>
      <c r="M4" s="70"/>
      <c r="N4" s="70"/>
      <c r="O4" s="70"/>
      <c r="P4" s="172" t="s">
        <v>381</v>
      </c>
      <c r="Q4" s="173"/>
      <c r="R4" s="180"/>
      <c r="S4" s="185">
        <f>SUM(G10:G76)</f>
        <v>-3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69"/>
      <c r="G5" s="78"/>
      <c r="H5" s="78"/>
      <c r="I5" s="78"/>
      <c r="J5" s="119"/>
      <c r="K5" s="70"/>
      <c r="L5" s="70"/>
      <c r="M5" s="70"/>
      <c r="N5" s="70"/>
      <c r="O5" s="70"/>
      <c r="P5" s="172" t="s">
        <v>130</v>
      </c>
      <c r="Q5" s="173"/>
      <c r="R5" s="180"/>
      <c r="S5" s="185">
        <f>ROUND(S4*20/S3,4)</f>
        <v>-1.3332999999999999</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371</v>
      </c>
      <c r="G9" s="79" t="s">
        <v>317</v>
      </c>
      <c r="H9" s="91"/>
      <c r="I9" s="44" t="s">
        <v>37</v>
      </c>
      <c r="J9" s="44"/>
      <c r="K9" s="44"/>
      <c r="L9" s="44"/>
      <c r="M9" s="44"/>
      <c r="N9" s="44"/>
      <c r="O9" s="44"/>
      <c r="P9" s="44"/>
      <c r="Q9" s="44"/>
      <c r="R9" s="44"/>
      <c r="S9" s="44"/>
      <c r="T9" s="40"/>
      <c r="V9" s="192" t="s">
        <v>18</v>
      </c>
      <c r="AC9" s="212"/>
      <c r="AD9" s="212"/>
    </row>
    <row r="10" spans="1:43" ht="45" customHeight="1">
      <c r="A10" s="40"/>
      <c r="B10" s="45" t="s">
        <v>181</v>
      </c>
      <c r="C10" s="52" t="s">
        <v>182</v>
      </c>
      <c r="D10" s="55" t="s">
        <v>513</v>
      </c>
      <c r="E10" s="55"/>
      <c r="F10" s="73">
        <f>IF(AND(B10="○"),2,"-")</f>
        <v>2</v>
      </c>
      <c r="G10" s="80">
        <f>IF(AND(B10="○"),AQ11,"-")</f>
        <v>0</v>
      </c>
      <c r="H10" s="92"/>
      <c r="I10" s="101" t="s">
        <v>256</v>
      </c>
      <c r="J10" s="101"/>
      <c r="K10" s="133"/>
      <c r="L10" s="133"/>
      <c r="M10" s="133"/>
      <c r="N10" s="133"/>
      <c r="O10" s="133"/>
      <c r="P10" s="133"/>
      <c r="Q10" s="133"/>
      <c r="R10" s="181" t="s">
        <v>192</v>
      </c>
      <c r="S10" s="186"/>
      <c r="T10" s="40"/>
      <c r="V10" s="193">
        <f>IF(K10="",0,1)</f>
        <v>0</v>
      </c>
      <c r="X10" s="193">
        <f>IF(S10="",0,1)</f>
        <v>0</v>
      </c>
      <c r="Y10" s="196">
        <f>SUM(V10:X14)</f>
        <v>0</v>
      </c>
      <c r="Z10" s="198" t="s">
        <v>160</v>
      </c>
      <c r="AA10" s="202"/>
      <c r="AB10" s="203" t="s">
        <v>259</v>
      </c>
      <c r="AC10" s="213" t="s">
        <v>127</v>
      </c>
      <c r="AD10" s="215" t="s">
        <v>261</v>
      </c>
      <c r="AG10" s="231"/>
      <c r="AH10" s="231"/>
      <c r="AQ10" s="242" t="s">
        <v>25</v>
      </c>
    </row>
    <row r="11" spans="1:43" ht="45" customHeight="1">
      <c r="A11" s="40"/>
      <c r="B11" s="46"/>
      <c r="C11" s="53"/>
      <c r="D11" s="56"/>
      <c r="E11" s="56"/>
      <c r="F11" s="74"/>
      <c r="G11" s="80"/>
      <c r="H11" s="92"/>
      <c r="I11" s="102" t="s">
        <v>362</v>
      </c>
      <c r="J11" s="102"/>
      <c r="K11" s="134"/>
      <c r="L11" s="134"/>
      <c r="M11" s="134"/>
      <c r="N11" s="134"/>
      <c r="O11" s="134"/>
      <c r="P11" s="134"/>
      <c r="Q11" s="134"/>
      <c r="R11" s="181"/>
      <c r="S11" s="187"/>
      <c r="T11" s="40"/>
      <c r="V11" s="193">
        <f>IF(K11="",0,1)</f>
        <v>0</v>
      </c>
      <c r="AA11" s="202"/>
      <c r="AB11" s="204">
        <f>IF($S$10=AB10,2,0)</f>
        <v>0</v>
      </c>
      <c r="AC11" s="214">
        <f>IF($S$10=AC10,1,0)</f>
        <v>0</v>
      </c>
      <c r="AD11" s="216">
        <f>IF($S$10=AD10,0,0)</f>
        <v>0</v>
      </c>
      <c r="AG11" s="231"/>
      <c r="AH11" s="231"/>
      <c r="AQ11" s="243">
        <f>IF(Y10=7,SUM(AB11:AP11),0)</f>
        <v>0</v>
      </c>
    </row>
    <row r="12" spans="1:43" ht="45" customHeight="1">
      <c r="A12" s="40"/>
      <c r="B12" s="46"/>
      <c r="C12" s="53"/>
      <c r="D12" s="56"/>
      <c r="E12" s="56"/>
      <c r="F12" s="74"/>
      <c r="G12" s="80"/>
      <c r="H12" s="92"/>
      <c r="I12" s="103" t="s">
        <v>322</v>
      </c>
      <c r="J12" s="120"/>
      <c r="K12" s="135"/>
      <c r="L12" s="149"/>
      <c r="M12" s="159"/>
      <c r="N12" s="44" t="s">
        <v>253</v>
      </c>
      <c r="O12" s="135"/>
      <c r="P12" s="149"/>
      <c r="Q12" s="159"/>
      <c r="R12" s="181"/>
      <c r="S12" s="187"/>
      <c r="T12" s="40"/>
      <c r="V12" s="193">
        <f>IF(K12="",0,1)</f>
        <v>0</v>
      </c>
      <c r="W12" s="193">
        <f>IF(O12="",0,1)</f>
        <v>0</v>
      </c>
      <c r="AG12" s="231"/>
      <c r="AH12" s="231"/>
    </row>
    <row r="13" spans="1:43" ht="45" customHeight="1">
      <c r="A13" s="40"/>
      <c r="B13" s="46"/>
      <c r="C13" s="53"/>
      <c r="D13" s="56"/>
      <c r="E13" s="56"/>
      <c r="F13" s="74"/>
      <c r="G13" s="80"/>
      <c r="H13" s="92"/>
      <c r="I13" s="56" t="s">
        <v>193</v>
      </c>
      <c r="J13" s="56"/>
      <c r="K13" s="134"/>
      <c r="L13" s="134"/>
      <c r="M13" s="134"/>
      <c r="N13" s="134"/>
      <c r="O13" s="134"/>
      <c r="P13" s="134"/>
      <c r="Q13" s="134"/>
      <c r="R13" s="181"/>
      <c r="S13" s="187"/>
      <c r="T13" s="40"/>
      <c r="V13" s="193">
        <f>IF(K13="",0,1)</f>
        <v>0</v>
      </c>
      <c r="AH13" s="231"/>
    </row>
    <row r="14" spans="1:43" ht="45" customHeight="1">
      <c r="A14" s="40"/>
      <c r="B14" s="46"/>
      <c r="C14" s="53"/>
      <c r="D14" s="56"/>
      <c r="E14" s="56"/>
      <c r="F14" s="74"/>
      <c r="G14" s="81"/>
      <c r="H14" s="93"/>
      <c r="I14" s="56" t="s">
        <v>245</v>
      </c>
      <c r="J14" s="56"/>
      <c r="K14" s="134"/>
      <c r="L14" s="134"/>
      <c r="M14" s="134"/>
      <c r="N14" s="134"/>
      <c r="O14" s="134"/>
      <c r="P14" s="134"/>
      <c r="Q14" s="134"/>
      <c r="R14" s="182"/>
      <c r="S14" s="187"/>
      <c r="T14" s="40"/>
      <c r="V14" s="193">
        <f>IF(K14="",0,1)</f>
        <v>0</v>
      </c>
      <c r="W14" s="195"/>
      <c r="AA14" s="202"/>
      <c r="AG14" s="231"/>
      <c r="AH14" s="231"/>
    </row>
    <row r="15" spans="1:43" ht="45" customHeight="1">
      <c r="A15" s="40"/>
      <c r="B15" s="46" t="s">
        <v>181</v>
      </c>
      <c r="C15" s="53"/>
      <c r="D15" s="56" t="s">
        <v>514</v>
      </c>
      <c r="E15" s="56"/>
      <c r="F15" s="74">
        <f>IF(AND(B15="○"),3,"-")</f>
        <v>3</v>
      </c>
      <c r="G15" s="82">
        <f>IF(AND(B15="○"),AQ16,"-")</f>
        <v>-1</v>
      </c>
      <c r="H15" s="94"/>
      <c r="I15" s="56" t="s">
        <v>244</v>
      </c>
      <c r="J15" s="56"/>
      <c r="K15" s="136"/>
      <c r="L15" s="136"/>
      <c r="M15" s="136"/>
      <c r="N15" s="136"/>
      <c r="O15" s="136"/>
      <c r="P15" s="136"/>
      <c r="Q15" s="136"/>
      <c r="R15" s="183" t="s">
        <v>296</v>
      </c>
      <c r="S15" s="187"/>
      <c r="T15" s="40"/>
      <c r="V15" s="193">
        <f>IF(AND(K15&lt;&gt;""),1,0)</f>
        <v>0</v>
      </c>
      <c r="X15" s="193">
        <f>IF(S15="",0,1)</f>
        <v>0</v>
      </c>
      <c r="Y15" s="196">
        <f>SUM(V15:X16)</f>
        <v>0</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46"/>
      <c r="C16" s="53"/>
      <c r="D16" s="56"/>
      <c r="E16" s="56"/>
      <c r="F16" s="74"/>
      <c r="G16" s="81"/>
      <c r="H16" s="93"/>
      <c r="I16" s="56" t="s">
        <v>136</v>
      </c>
      <c r="J16" s="56"/>
      <c r="K16" s="137"/>
      <c r="L16" s="150"/>
      <c r="M16" s="150"/>
      <c r="N16" s="150"/>
      <c r="O16" s="150"/>
      <c r="P16" s="150"/>
      <c r="Q16" s="160" t="s">
        <v>10</v>
      </c>
      <c r="R16" s="182" t="s">
        <v>61</v>
      </c>
      <c r="S16" s="187"/>
      <c r="T16" s="40"/>
      <c r="V16" s="193">
        <f>IF(AND(K16&lt;&gt;""),1,0)</f>
        <v>0</v>
      </c>
      <c r="W16" s="195"/>
      <c r="AB16" s="204">
        <f>IF($S$15=AB15,3,0)</f>
        <v>0</v>
      </c>
      <c r="AC16" s="214">
        <f>IF($S$15=AC15,2.5,0)</f>
        <v>0</v>
      </c>
      <c r="AD16" s="214">
        <f>IF($S$15=AD15,2,0)</f>
        <v>0</v>
      </c>
      <c r="AE16" s="214">
        <f>IF($S$15=AE15,1.5,0)</f>
        <v>0</v>
      </c>
      <c r="AF16" s="214">
        <f>IF($S$15=AF15,1,0)</f>
        <v>0</v>
      </c>
      <c r="AG16" s="214">
        <f>IF($S$15=AG15,0.5,0)</f>
        <v>0</v>
      </c>
      <c r="AH16" s="214">
        <f>IF($S$15=AH15,0,0)</f>
        <v>0</v>
      </c>
      <c r="AI16" s="216">
        <f>IF($S$15=AI15,-1,0)</f>
        <v>0</v>
      </c>
      <c r="AQ16" s="243">
        <f>IF(Y15=3,SUM(AB16:AP16),-1)</f>
        <v>-1</v>
      </c>
    </row>
    <row r="17" spans="1:43" ht="45" customHeight="1">
      <c r="A17" s="40"/>
      <c r="B17" s="46" t="s">
        <v>181</v>
      </c>
      <c r="C17" s="53"/>
      <c r="D17" s="56" t="s">
        <v>240</v>
      </c>
      <c r="E17" s="56"/>
      <c r="F17" s="74">
        <f>IF(AND(B17="○"),1,"-")</f>
        <v>1</v>
      </c>
      <c r="G17" s="82">
        <f>IF(AND(B17="○"),AQ18,"-")</f>
        <v>0</v>
      </c>
      <c r="H17" s="94"/>
      <c r="I17" s="56" t="s">
        <v>384</v>
      </c>
      <c r="J17" s="56"/>
      <c r="K17" s="134"/>
      <c r="L17" s="134"/>
      <c r="M17" s="134"/>
      <c r="N17" s="134"/>
      <c r="O17" s="134"/>
      <c r="P17" s="134"/>
      <c r="Q17" s="134"/>
      <c r="R17" s="183" t="s">
        <v>296</v>
      </c>
      <c r="S17" s="187"/>
      <c r="T17" s="40"/>
      <c r="V17" s="193">
        <f>IF(K17="",0,1)</f>
        <v>0</v>
      </c>
      <c r="X17" s="193">
        <f>IF(S17="",0,1)</f>
        <v>0</v>
      </c>
      <c r="Y17" s="196">
        <f>SUM(V17:X18)</f>
        <v>0</v>
      </c>
      <c r="Z17" s="198" t="s">
        <v>43</v>
      </c>
      <c r="AA17" s="202"/>
      <c r="AB17" s="203" t="s">
        <v>175</v>
      </c>
      <c r="AC17" s="215" t="s">
        <v>299</v>
      </c>
      <c r="AG17" s="231"/>
      <c r="AH17" s="231"/>
      <c r="AQ17" s="242" t="s">
        <v>25</v>
      </c>
    </row>
    <row r="18" spans="1:43" ht="45" customHeight="1">
      <c r="A18" s="40"/>
      <c r="B18" s="46"/>
      <c r="C18" s="53"/>
      <c r="D18" s="56"/>
      <c r="E18" s="56"/>
      <c r="F18" s="74"/>
      <c r="G18" s="81"/>
      <c r="H18" s="93"/>
      <c r="I18" s="56" t="s">
        <v>91</v>
      </c>
      <c r="J18" s="56"/>
      <c r="K18" s="134"/>
      <c r="L18" s="134"/>
      <c r="M18" s="134"/>
      <c r="N18" s="134"/>
      <c r="O18" s="134"/>
      <c r="P18" s="134"/>
      <c r="Q18" s="134"/>
      <c r="R18" s="182" t="s">
        <v>61</v>
      </c>
      <c r="S18" s="187"/>
      <c r="T18" s="40"/>
      <c r="V18" s="193">
        <f>IF(K18="",0,1)</f>
        <v>0</v>
      </c>
      <c r="W18" s="195"/>
      <c r="AA18" s="202"/>
      <c r="AB18" s="204">
        <f>IF($S$17=AB17,1,0)</f>
        <v>0</v>
      </c>
      <c r="AC18" s="216">
        <f>IF($S$17=AC17,0,0)</f>
        <v>0</v>
      </c>
      <c r="AG18" s="231"/>
      <c r="AH18" s="231"/>
      <c r="AQ18" s="243">
        <f>IF(Y17=3,SUM(AB18:AP18),0)</f>
        <v>0</v>
      </c>
    </row>
    <row r="19" spans="1:43" ht="45" customHeight="1">
      <c r="A19" s="40"/>
      <c r="B19" s="46" t="s">
        <v>181</v>
      </c>
      <c r="C19" s="53"/>
      <c r="D19" s="56" t="s">
        <v>279</v>
      </c>
      <c r="E19" s="56"/>
      <c r="F19" s="74">
        <f>IF(AND(B19="○"),1,"-")</f>
        <v>1</v>
      </c>
      <c r="G19" s="82">
        <f>IF(AND(B19="○"),AQ20,"-")</f>
        <v>0</v>
      </c>
      <c r="H19" s="94"/>
      <c r="I19" s="56" t="s">
        <v>384</v>
      </c>
      <c r="J19" s="56"/>
      <c r="K19" s="134"/>
      <c r="L19" s="134"/>
      <c r="M19" s="134"/>
      <c r="N19" s="134"/>
      <c r="O19" s="134"/>
      <c r="P19" s="134"/>
      <c r="Q19" s="134"/>
      <c r="R19" s="183" t="s">
        <v>296</v>
      </c>
      <c r="S19" s="187"/>
      <c r="T19" s="40"/>
      <c r="V19" s="193">
        <f>IF(K19="",0,1)</f>
        <v>0</v>
      </c>
      <c r="X19" s="193">
        <f>IF(S19="",0,1)</f>
        <v>0</v>
      </c>
      <c r="Y19" s="196">
        <f>SUM(V19:X20)</f>
        <v>0</v>
      </c>
      <c r="Z19" s="198" t="s">
        <v>43</v>
      </c>
      <c r="AA19" s="202"/>
      <c r="AB19" s="203" t="s">
        <v>542</v>
      </c>
      <c r="AC19" s="213" t="s">
        <v>543</v>
      </c>
      <c r="AD19" s="215" t="s">
        <v>544</v>
      </c>
      <c r="AG19" s="231"/>
      <c r="AH19" s="231"/>
      <c r="AQ19" s="242" t="s">
        <v>25</v>
      </c>
    </row>
    <row r="20" spans="1:43" ht="45" customHeight="1">
      <c r="A20" s="40"/>
      <c r="B20" s="46"/>
      <c r="C20" s="53"/>
      <c r="D20" s="56"/>
      <c r="E20" s="56"/>
      <c r="F20" s="74"/>
      <c r="G20" s="81"/>
      <c r="H20" s="93"/>
      <c r="I20" s="56" t="s">
        <v>91</v>
      </c>
      <c r="J20" s="56"/>
      <c r="K20" s="134"/>
      <c r="L20" s="134"/>
      <c r="M20" s="134"/>
      <c r="N20" s="134"/>
      <c r="O20" s="134"/>
      <c r="P20" s="134"/>
      <c r="Q20" s="134"/>
      <c r="R20" s="182" t="s">
        <v>61</v>
      </c>
      <c r="S20" s="187"/>
      <c r="T20" s="40"/>
      <c r="V20" s="193">
        <f>IF(K20="",0,1)</f>
        <v>0</v>
      </c>
      <c r="W20" s="195"/>
      <c r="AA20" s="202"/>
      <c r="AB20" s="204">
        <f>IF($S$19=AB19,1,0)</f>
        <v>0</v>
      </c>
      <c r="AC20" s="214">
        <f>IF($S$19=AC19,0.5,0)</f>
        <v>0</v>
      </c>
      <c r="AD20" s="216">
        <f>IF($S$19=AD19,0,0)</f>
        <v>0</v>
      </c>
      <c r="AG20" s="231"/>
      <c r="AH20" s="231"/>
      <c r="AQ20" s="243">
        <f>IF(Y19=3,SUM(AB20:AP20),0)</f>
        <v>0</v>
      </c>
    </row>
    <row r="21" spans="1:43" ht="45" customHeight="1">
      <c r="A21" s="40"/>
      <c r="B21" s="46" t="s">
        <v>181</v>
      </c>
      <c r="C21" s="53"/>
      <c r="D21" s="56" t="s">
        <v>515</v>
      </c>
      <c r="E21" s="56"/>
      <c r="F21" s="74">
        <f>IF(AND(B21="○"),1,"-")</f>
        <v>1</v>
      </c>
      <c r="G21" s="82">
        <f>IF(AND(B21="○"),AQ22,"-")</f>
        <v>0</v>
      </c>
      <c r="H21" s="94"/>
      <c r="I21" s="56" t="s">
        <v>278</v>
      </c>
      <c r="J21" s="56"/>
      <c r="K21" s="56"/>
      <c r="L21" s="56"/>
      <c r="M21" s="56"/>
      <c r="N21" s="56"/>
      <c r="O21" s="56"/>
      <c r="P21" s="56"/>
      <c r="Q21" s="56"/>
      <c r="R21" s="184" t="s">
        <v>192</v>
      </c>
      <c r="S21" s="187"/>
      <c r="T21" s="40"/>
      <c r="X21" s="193">
        <f>IF(S21="",0,1)</f>
        <v>0</v>
      </c>
      <c r="Y21" s="196">
        <f>SUM(V21:X22)</f>
        <v>0</v>
      </c>
      <c r="Z21" s="198" t="s">
        <v>56</v>
      </c>
      <c r="AA21" s="202"/>
      <c r="AB21" s="203" t="s">
        <v>254</v>
      </c>
      <c r="AC21" s="215" t="s">
        <v>190</v>
      </c>
      <c r="AD21" s="223"/>
      <c r="AE21" s="203" t="s">
        <v>34</v>
      </c>
      <c r="AF21" s="215" t="s">
        <v>237</v>
      </c>
      <c r="AG21" s="223"/>
      <c r="AH21" s="231"/>
      <c r="AQ21" s="242" t="s">
        <v>25</v>
      </c>
    </row>
    <row r="22" spans="1:43" ht="45" customHeight="1">
      <c r="A22" s="40"/>
      <c r="B22" s="46"/>
      <c r="C22" s="53"/>
      <c r="D22" s="56"/>
      <c r="E22" s="56"/>
      <c r="F22" s="74"/>
      <c r="G22" s="81"/>
      <c r="H22" s="93"/>
      <c r="I22" s="56" t="s">
        <v>213</v>
      </c>
      <c r="J22" s="56"/>
      <c r="K22" s="56"/>
      <c r="L22" s="56"/>
      <c r="M22" s="56"/>
      <c r="N22" s="56"/>
      <c r="O22" s="56"/>
      <c r="P22" s="56"/>
      <c r="Q22" s="56"/>
      <c r="R22" s="184" t="s">
        <v>192</v>
      </c>
      <c r="S22" s="187"/>
      <c r="T22" s="40"/>
      <c r="X22" s="193">
        <f>IF(S22="",0,1)</f>
        <v>0</v>
      </c>
      <c r="AA22" s="202"/>
      <c r="AB22" s="204">
        <f>IF($S$21=AB21,0.5,0)</f>
        <v>0</v>
      </c>
      <c r="AC22" s="216">
        <f>IF($S$21=AC21,0,0)</f>
        <v>0</v>
      </c>
      <c r="AD22" s="223"/>
      <c r="AE22" s="204">
        <f>IF($S$22=AE21,0.5,0)</f>
        <v>0</v>
      </c>
      <c r="AF22" s="216">
        <f>IF($S$22=AF21,0,0)</f>
        <v>0</v>
      </c>
      <c r="AG22" s="231"/>
      <c r="AQ22" s="243">
        <f>IF(Y21=2,SUM(AB22:AP22),0)</f>
        <v>0</v>
      </c>
    </row>
    <row r="23" spans="1:43" ht="45" customHeight="1">
      <c r="A23" s="40"/>
      <c r="B23" s="46" t="s">
        <v>181</v>
      </c>
      <c r="C23" s="53"/>
      <c r="D23" s="56" t="s">
        <v>516</v>
      </c>
      <c r="E23" s="56"/>
      <c r="F23" s="74">
        <f>IF(AND(B23="○"),2,"-")</f>
        <v>2</v>
      </c>
      <c r="G23" s="82">
        <f>IF(AND(B23="○"),AQ24,"-")</f>
        <v>0</v>
      </c>
      <c r="H23" s="94"/>
      <c r="I23" s="104" t="s">
        <v>342</v>
      </c>
      <c r="J23" s="121"/>
      <c r="K23" s="121"/>
      <c r="L23" s="121"/>
      <c r="M23" s="121"/>
      <c r="N23" s="121"/>
      <c r="O23" s="121"/>
      <c r="P23" s="121"/>
      <c r="Q23" s="174"/>
      <c r="R23" s="183" t="s">
        <v>296</v>
      </c>
      <c r="S23" s="187"/>
      <c r="T23" s="40"/>
      <c r="X23" s="193">
        <f>IF(S23="",0,1)</f>
        <v>0</v>
      </c>
      <c r="Y23" s="196">
        <f>SUM(V23:X24)</f>
        <v>0</v>
      </c>
      <c r="Z23" s="198" t="s">
        <v>228</v>
      </c>
      <c r="AA23" s="202"/>
      <c r="AB23" s="205" t="s">
        <v>341</v>
      </c>
      <c r="AC23" s="213" t="s">
        <v>22</v>
      </c>
      <c r="AD23" s="215" t="s">
        <v>303</v>
      </c>
      <c r="AE23" s="230"/>
      <c r="AF23" s="203" t="s">
        <v>389</v>
      </c>
      <c r="AG23" s="213" t="s">
        <v>305</v>
      </c>
      <c r="AH23" s="215" t="s">
        <v>553</v>
      </c>
      <c r="AI23" s="230"/>
      <c r="AJ23" s="232" t="s">
        <v>76</v>
      </c>
      <c r="AK23" s="215" t="s">
        <v>391</v>
      </c>
      <c r="AL23" s="230"/>
      <c r="AM23" s="203" t="s">
        <v>392</v>
      </c>
      <c r="AN23" s="215" t="s">
        <v>320</v>
      </c>
      <c r="AO23" s="230"/>
      <c r="AQ23" s="242" t="s">
        <v>25</v>
      </c>
    </row>
    <row r="24" spans="1:43" ht="45" customHeight="1">
      <c r="A24" s="40"/>
      <c r="B24" s="46"/>
      <c r="C24" s="53"/>
      <c r="D24" s="56"/>
      <c r="E24" s="56"/>
      <c r="F24" s="74"/>
      <c r="G24" s="81"/>
      <c r="H24" s="93"/>
      <c r="I24" s="105"/>
      <c r="J24" s="122"/>
      <c r="K24" s="122"/>
      <c r="L24" s="122"/>
      <c r="M24" s="122"/>
      <c r="N24" s="122"/>
      <c r="O24" s="122"/>
      <c r="P24" s="122"/>
      <c r="Q24" s="175"/>
      <c r="R24" s="182" t="s">
        <v>61</v>
      </c>
      <c r="S24" s="187"/>
      <c r="T24" s="40"/>
      <c r="AA24" s="202"/>
      <c r="AB24" s="204">
        <f>IF($S$23=AB23,2,0)</f>
        <v>0</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0</v>
      </c>
    </row>
    <row r="25" spans="1:43" ht="45" customHeight="1">
      <c r="A25" s="40"/>
      <c r="B25" s="46" t="s">
        <v>181</v>
      </c>
      <c r="C25" s="53"/>
      <c r="D25" s="56" t="s">
        <v>517</v>
      </c>
      <c r="E25" s="56"/>
      <c r="F25" s="74">
        <f>IF(AND(B25="○"),2,"-")</f>
        <v>2</v>
      </c>
      <c r="G25" s="82">
        <f>IF(AND(B25="○"),AQ26,"-")</f>
        <v>0</v>
      </c>
      <c r="H25" s="94"/>
      <c r="I25" s="104" t="s">
        <v>342</v>
      </c>
      <c r="J25" s="121"/>
      <c r="K25" s="121"/>
      <c r="L25" s="121"/>
      <c r="M25" s="121"/>
      <c r="N25" s="121"/>
      <c r="O25" s="121"/>
      <c r="P25" s="121"/>
      <c r="Q25" s="174"/>
      <c r="R25" s="183" t="s">
        <v>296</v>
      </c>
      <c r="S25" s="187"/>
      <c r="T25" s="40"/>
      <c r="X25" s="193">
        <f>IF(S25="",0,1)</f>
        <v>0</v>
      </c>
      <c r="Y25" s="196">
        <f>SUM(V25:X26)</f>
        <v>0</v>
      </c>
      <c r="Z25" s="198" t="s">
        <v>228</v>
      </c>
      <c r="AA25" s="202"/>
      <c r="AB25" s="203" t="s">
        <v>218</v>
      </c>
      <c r="AC25" s="213" t="s">
        <v>402</v>
      </c>
      <c r="AD25" s="215" t="s">
        <v>275</v>
      </c>
      <c r="AE25" s="230"/>
      <c r="AF25" s="203" t="s">
        <v>350</v>
      </c>
      <c r="AG25" s="234" t="s">
        <v>202</v>
      </c>
      <c r="AH25" s="215" t="s">
        <v>265</v>
      </c>
      <c r="AI25" s="230"/>
      <c r="AO25" s="230"/>
      <c r="AQ25" s="242" t="s">
        <v>25</v>
      </c>
    </row>
    <row r="26" spans="1:43" ht="45" customHeight="1">
      <c r="A26" s="40"/>
      <c r="B26" s="46"/>
      <c r="C26" s="53"/>
      <c r="D26" s="56"/>
      <c r="E26" s="56"/>
      <c r="F26" s="74"/>
      <c r="G26" s="81"/>
      <c r="H26" s="93"/>
      <c r="I26" s="105"/>
      <c r="J26" s="122"/>
      <c r="K26" s="122"/>
      <c r="L26" s="122"/>
      <c r="M26" s="122"/>
      <c r="N26" s="122"/>
      <c r="O26" s="122"/>
      <c r="P26" s="122"/>
      <c r="Q26" s="175"/>
      <c r="R26" s="182" t="s">
        <v>61</v>
      </c>
      <c r="S26" s="187"/>
      <c r="T26" s="40"/>
      <c r="AA26" s="202"/>
      <c r="AB26" s="204">
        <f>IF($S$25=AB25,2,0)</f>
        <v>0</v>
      </c>
      <c r="AC26" s="214">
        <f>IF($S$25=AC25,1,0)</f>
        <v>0</v>
      </c>
      <c r="AD26" s="216">
        <f>IF($S$25=AD25,0,0)</f>
        <v>0</v>
      </c>
      <c r="AF26" s="204">
        <f>IF($S$25=AF25,2,0)</f>
        <v>0</v>
      </c>
      <c r="AG26" s="214">
        <f>IF($S$25=AG25,1,0)</f>
        <v>0</v>
      </c>
      <c r="AH26" s="216">
        <f>IF($S$25=AH25,0,0)</f>
        <v>0</v>
      </c>
      <c r="AQ26" s="243">
        <f>IF(Y25=1,SUM(AB26:AP26),0)</f>
        <v>0</v>
      </c>
    </row>
    <row r="27" spans="1:43" ht="45" customHeight="1">
      <c r="A27" s="40"/>
      <c r="B27" s="46" t="s">
        <v>181</v>
      </c>
      <c r="C27" s="53"/>
      <c r="D27" s="56" t="s">
        <v>518</v>
      </c>
      <c r="E27" s="56"/>
      <c r="F27" s="74">
        <f>IF(AND(B27="○"),2,"-")</f>
        <v>2</v>
      </c>
      <c r="G27" s="82">
        <f>IF(AND(B27="○"),AQ28,"-")</f>
        <v>0</v>
      </c>
      <c r="H27" s="94"/>
      <c r="I27" s="104" t="s">
        <v>342</v>
      </c>
      <c r="J27" s="121"/>
      <c r="K27" s="121"/>
      <c r="L27" s="121"/>
      <c r="M27" s="121"/>
      <c r="N27" s="121"/>
      <c r="O27" s="121"/>
      <c r="P27" s="121"/>
      <c r="Q27" s="174"/>
      <c r="R27" s="183" t="s">
        <v>296</v>
      </c>
      <c r="S27" s="187"/>
      <c r="T27" s="40"/>
      <c r="X27" s="193">
        <f>IF(S27="",0,1)</f>
        <v>0</v>
      </c>
      <c r="Y27" s="196">
        <f>SUM(V27:X28)</f>
        <v>0</v>
      </c>
      <c r="Z27" s="198" t="s">
        <v>228</v>
      </c>
      <c r="AA27" s="202"/>
      <c r="AB27" s="205" t="s">
        <v>404</v>
      </c>
      <c r="AC27" s="213" t="s">
        <v>405</v>
      </c>
      <c r="AD27" s="215" t="s">
        <v>183</v>
      </c>
      <c r="AE27" s="230"/>
      <c r="AF27" s="232" t="s">
        <v>361</v>
      </c>
      <c r="AG27" s="215" t="s">
        <v>186</v>
      </c>
      <c r="AI27" s="230"/>
      <c r="AL27" s="230"/>
      <c r="AO27" s="230"/>
      <c r="AQ27" s="242" t="s">
        <v>25</v>
      </c>
    </row>
    <row r="28" spans="1:43" ht="45" customHeight="1">
      <c r="A28" s="40"/>
      <c r="B28" s="46"/>
      <c r="C28" s="53"/>
      <c r="D28" s="56"/>
      <c r="E28" s="56"/>
      <c r="F28" s="74"/>
      <c r="G28" s="81"/>
      <c r="H28" s="93"/>
      <c r="I28" s="105"/>
      <c r="J28" s="122"/>
      <c r="K28" s="122"/>
      <c r="L28" s="122"/>
      <c r="M28" s="122"/>
      <c r="N28" s="122"/>
      <c r="O28" s="122"/>
      <c r="P28" s="122"/>
      <c r="Q28" s="175"/>
      <c r="R28" s="182" t="s">
        <v>61</v>
      </c>
      <c r="S28" s="187"/>
      <c r="T28" s="40"/>
      <c r="AA28" s="202"/>
      <c r="AB28" s="204">
        <f>IF($S$27=AB27,2,0)</f>
        <v>0</v>
      </c>
      <c r="AC28" s="214">
        <f>IF($S$27=AC27,1,0)</f>
        <v>0</v>
      </c>
      <c r="AD28" s="216">
        <f>IF($S$27=AD27,0,0)</f>
        <v>0</v>
      </c>
      <c r="AF28" s="204">
        <f>IF($S$27=AF27,2,0)</f>
        <v>0</v>
      </c>
      <c r="AG28" s="216">
        <f>IF($S$27=AG27,0,0)</f>
        <v>0</v>
      </c>
      <c r="AQ28" s="243">
        <f>IF(Y27=1,SUM(AB28:AP28),0)</f>
        <v>0</v>
      </c>
    </row>
    <row r="29" spans="1:43" ht="45" customHeight="1">
      <c r="A29" s="40"/>
      <c r="B29" s="46" t="s">
        <v>181</v>
      </c>
      <c r="C29" s="53"/>
      <c r="D29" s="56" t="s">
        <v>519</v>
      </c>
      <c r="E29" s="56"/>
      <c r="F29" s="74">
        <f>IF(AND(B29="○"),1,"-")</f>
        <v>1</v>
      </c>
      <c r="G29" s="82">
        <f>IF(AND(B29="○"),AQ30,"-")</f>
        <v>0</v>
      </c>
      <c r="H29" s="94"/>
      <c r="I29" s="106" t="s">
        <v>163</v>
      </c>
      <c r="J29" s="106"/>
      <c r="K29" s="134"/>
      <c r="L29" s="134"/>
      <c r="M29" s="134"/>
      <c r="N29" s="134"/>
      <c r="O29" s="134"/>
      <c r="P29" s="134"/>
      <c r="Q29" s="134"/>
      <c r="R29" s="183" t="s">
        <v>296</v>
      </c>
      <c r="S29" s="187"/>
      <c r="T29" s="40"/>
      <c r="V29" s="193">
        <f>IF(K29="",0,1)</f>
        <v>0</v>
      </c>
      <c r="X29" s="193">
        <f>IF(S29="",0,1)</f>
        <v>0</v>
      </c>
      <c r="Y29" s="196">
        <f>SUM(V29:X30)</f>
        <v>0</v>
      </c>
      <c r="Z29" s="198" t="s">
        <v>43</v>
      </c>
      <c r="AA29" s="202"/>
      <c r="AB29" s="205" t="s">
        <v>208</v>
      </c>
      <c r="AC29" s="213" t="s">
        <v>263</v>
      </c>
      <c r="AD29" s="215" t="s">
        <v>261</v>
      </c>
      <c r="AE29" s="230"/>
      <c r="AG29" s="231"/>
      <c r="AI29" s="230"/>
      <c r="AL29" s="230"/>
      <c r="AO29" s="230"/>
      <c r="AQ29" s="242" t="s">
        <v>25</v>
      </c>
    </row>
    <row r="30" spans="1:43" ht="45" customHeight="1">
      <c r="A30" s="40"/>
      <c r="B30" s="46"/>
      <c r="C30" s="53"/>
      <c r="D30" s="56"/>
      <c r="E30" s="56"/>
      <c r="F30" s="74"/>
      <c r="G30" s="81"/>
      <c r="H30" s="93"/>
      <c r="I30" s="106" t="s">
        <v>347</v>
      </c>
      <c r="J30" s="106"/>
      <c r="K30" s="134"/>
      <c r="L30" s="134"/>
      <c r="M30" s="134"/>
      <c r="N30" s="134"/>
      <c r="O30" s="134"/>
      <c r="P30" s="134"/>
      <c r="Q30" s="134"/>
      <c r="R30" s="182" t="s">
        <v>61</v>
      </c>
      <c r="S30" s="187"/>
      <c r="T30" s="40"/>
      <c r="V30" s="193">
        <f>IF(K30="",0,1)</f>
        <v>0</v>
      </c>
      <c r="W30" s="195"/>
      <c r="AA30" s="202"/>
      <c r="AB30" s="204">
        <f>IF($S$29=AB29,1,0)</f>
        <v>0</v>
      </c>
      <c r="AC30" s="214">
        <f>IF($S$29=AC29,0.5,0)</f>
        <v>0</v>
      </c>
      <c r="AD30" s="216">
        <f>IF($S$29=AD29,0,0)</f>
        <v>0</v>
      </c>
      <c r="AG30" s="231"/>
      <c r="AQ30" s="243">
        <f>IF(Y29=3,SUM(AB30:AP30),0)</f>
        <v>0</v>
      </c>
    </row>
    <row r="31" spans="1:43" ht="45" customHeight="1">
      <c r="A31" s="40"/>
      <c r="B31" s="47" t="s">
        <v>181</v>
      </c>
      <c r="C31" s="53"/>
      <c r="D31" s="57" t="s">
        <v>359</v>
      </c>
      <c r="E31" s="56" t="s">
        <v>520</v>
      </c>
      <c r="F31" s="75">
        <f>IF(AND(B31="○"),4,"-")</f>
        <v>4</v>
      </c>
      <c r="G31" s="83">
        <f>SUM(H31:H39)</f>
        <v>0</v>
      </c>
      <c r="H31" s="95">
        <f>IF(AND(B31="○"),AQ32,"-")</f>
        <v>0</v>
      </c>
      <c r="I31" s="60" t="s">
        <v>382</v>
      </c>
      <c r="J31" s="65"/>
      <c r="K31" s="134"/>
      <c r="L31" s="134"/>
      <c r="M31" s="134"/>
      <c r="N31" s="134"/>
      <c r="O31" s="134"/>
      <c r="P31" s="134"/>
      <c r="Q31" s="134"/>
      <c r="R31" s="183" t="s">
        <v>296</v>
      </c>
      <c r="S31" s="187"/>
      <c r="T31" s="40"/>
      <c r="V31" s="193">
        <f>IF(K31="",0,1)</f>
        <v>0</v>
      </c>
      <c r="X31" s="193">
        <f>IF(S31="",0,1)</f>
        <v>0</v>
      </c>
      <c r="Y31" s="196">
        <f>SUM(V31:X32)</f>
        <v>0</v>
      </c>
      <c r="Z31" s="198" t="s">
        <v>43</v>
      </c>
      <c r="AA31" s="202"/>
      <c r="AB31" s="203" t="s">
        <v>86</v>
      </c>
      <c r="AC31" s="213" t="s">
        <v>113</v>
      </c>
      <c r="AD31" s="215" t="s">
        <v>261</v>
      </c>
      <c r="AG31" s="231"/>
      <c r="AQ31" s="242" t="s">
        <v>25</v>
      </c>
    </row>
    <row r="32" spans="1:43" ht="45" customHeight="1">
      <c r="A32" s="40"/>
      <c r="B32" s="48"/>
      <c r="C32" s="53"/>
      <c r="D32" s="58"/>
      <c r="E32" s="56"/>
      <c r="F32" s="76"/>
      <c r="G32" s="84"/>
      <c r="H32" s="95"/>
      <c r="I32" s="56" t="s">
        <v>300</v>
      </c>
      <c r="J32" s="56"/>
      <c r="K32" s="134"/>
      <c r="L32" s="134"/>
      <c r="M32" s="134"/>
      <c r="N32" s="134"/>
      <c r="O32" s="134"/>
      <c r="P32" s="134"/>
      <c r="Q32" s="134"/>
      <c r="R32" s="182" t="s">
        <v>61</v>
      </c>
      <c r="S32" s="187"/>
      <c r="T32" s="40"/>
      <c r="V32" s="193">
        <f>IF(K32="",0,1)</f>
        <v>0</v>
      </c>
      <c r="AA32" s="202"/>
      <c r="AB32" s="204">
        <f>IF($S$31=AB31,1,0)</f>
        <v>0</v>
      </c>
      <c r="AC32" s="214">
        <f>IF($S$31=AC31,0.5,0)</f>
        <v>0</v>
      </c>
      <c r="AD32" s="216">
        <f>IF($S$31=AD31,0,0)</f>
        <v>0</v>
      </c>
      <c r="AG32" s="231"/>
      <c r="AQ32" s="243">
        <f>IF(Y31=3,SUM(AB32:AP32),0)</f>
        <v>0</v>
      </c>
    </row>
    <row r="33" spans="1:43" ht="45" customHeight="1">
      <c r="A33" s="40"/>
      <c r="B33" s="48"/>
      <c r="C33" s="53"/>
      <c r="D33" s="58"/>
      <c r="E33" s="56" t="s">
        <v>521</v>
      </c>
      <c r="F33" s="76"/>
      <c r="G33" s="84"/>
      <c r="H33" s="95">
        <f>IF(AND(B31="○"),AQ34,"-")</f>
        <v>0</v>
      </c>
      <c r="I33" s="56" t="s">
        <v>2</v>
      </c>
      <c r="J33" s="56" t="s">
        <v>407</v>
      </c>
      <c r="K33" s="138" t="s">
        <v>69</v>
      </c>
      <c r="L33" s="151"/>
      <c r="M33" s="151"/>
      <c r="N33" s="151"/>
      <c r="O33" s="151"/>
      <c r="P33" s="151"/>
      <c r="Q33" s="160"/>
      <c r="R33" s="183" t="s">
        <v>296</v>
      </c>
      <c r="S33" s="187"/>
      <c r="T33" s="40"/>
      <c r="X33" s="193">
        <f>IF(S33="",0,1)</f>
        <v>0</v>
      </c>
      <c r="Z33" s="199">
        <f>COUNTIF(Y34:Y35,3)</f>
        <v>0</v>
      </c>
      <c r="AA33" s="202"/>
      <c r="AB33" s="203" t="s">
        <v>75</v>
      </c>
      <c r="AC33" s="213" t="s">
        <v>93</v>
      </c>
      <c r="AD33" s="215" t="s">
        <v>94</v>
      </c>
      <c r="AG33" s="231"/>
      <c r="AQ33" s="242" t="s">
        <v>25</v>
      </c>
    </row>
    <row r="34" spans="1:43" ht="45" customHeight="1">
      <c r="A34" s="40"/>
      <c r="B34" s="48"/>
      <c r="C34" s="53"/>
      <c r="D34" s="58"/>
      <c r="E34" s="56"/>
      <c r="F34" s="76"/>
      <c r="G34" s="84"/>
      <c r="H34" s="95"/>
      <c r="I34" s="107"/>
      <c r="J34" s="107"/>
      <c r="K34" s="139"/>
      <c r="L34" s="152"/>
      <c r="M34" s="152"/>
      <c r="N34" s="152"/>
      <c r="O34" s="152"/>
      <c r="P34" s="152"/>
      <c r="Q34" s="176"/>
      <c r="R34" s="181"/>
      <c r="S34" s="187"/>
      <c r="T34" s="40"/>
      <c r="V34" s="193">
        <f t="shared" ref="V34:X35" si="0">IF(I34="",0,1)</f>
        <v>0</v>
      </c>
      <c r="W34" s="193">
        <f t="shared" si="0"/>
        <v>0</v>
      </c>
      <c r="X34" s="193">
        <f t="shared" si="0"/>
        <v>0</v>
      </c>
      <c r="Y34" s="197">
        <f>SUM(V34:X34)</f>
        <v>0</v>
      </c>
      <c r="Z34" s="200" t="s">
        <v>43</v>
      </c>
      <c r="AA34" s="202"/>
      <c r="AB34" s="206">
        <f>IF(AND($S$33=AB33,$Z$33&gt;=2),1,0)</f>
        <v>0</v>
      </c>
      <c r="AC34" s="214">
        <f>IF(AND($S$33=AC33,$Z$33&gt;=1),0.5,0)</f>
        <v>0</v>
      </c>
      <c r="AD34" s="216">
        <f>IF(AND($S$33=AD33,$Z$33&gt;=0),0,0)</f>
        <v>0</v>
      </c>
      <c r="AG34" s="231"/>
      <c r="AQ34" s="243">
        <f>IF(X33=1,SUM(AB34:AP34),0)</f>
        <v>0</v>
      </c>
    </row>
    <row r="35" spans="1:43" ht="45" customHeight="1">
      <c r="A35" s="40"/>
      <c r="B35" s="48"/>
      <c r="C35" s="53"/>
      <c r="D35" s="58"/>
      <c r="E35" s="56"/>
      <c r="F35" s="76"/>
      <c r="G35" s="84"/>
      <c r="H35" s="95"/>
      <c r="I35" s="107"/>
      <c r="J35" s="107"/>
      <c r="K35" s="139"/>
      <c r="L35" s="152"/>
      <c r="M35" s="152"/>
      <c r="N35" s="152"/>
      <c r="O35" s="152"/>
      <c r="P35" s="152"/>
      <c r="Q35" s="176"/>
      <c r="R35" s="182" t="s">
        <v>61</v>
      </c>
      <c r="S35" s="187"/>
      <c r="T35" s="40"/>
      <c r="V35" s="193">
        <f t="shared" si="0"/>
        <v>0</v>
      </c>
      <c r="W35" s="193">
        <f t="shared" si="0"/>
        <v>0</v>
      </c>
      <c r="X35" s="193">
        <f t="shared" si="0"/>
        <v>0</v>
      </c>
      <c r="Y35" s="197">
        <f>SUM(V35:X35)</f>
        <v>0</v>
      </c>
      <c r="Z35" s="200" t="s">
        <v>43</v>
      </c>
      <c r="AA35" s="202"/>
      <c r="AG35" s="231"/>
    </row>
    <row r="36" spans="1:43" ht="45" customHeight="1">
      <c r="A36" s="40"/>
      <c r="B36" s="48"/>
      <c r="C36" s="53"/>
      <c r="D36" s="58"/>
      <c r="E36" s="64" t="s">
        <v>522</v>
      </c>
      <c r="F36" s="76"/>
      <c r="G36" s="84"/>
      <c r="H36" s="95">
        <f>IF(AND(B31="○"),AQ37,"-")</f>
        <v>0</v>
      </c>
      <c r="I36" s="56" t="s">
        <v>188</v>
      </c>
      <c r="J36" s="56"/>
      <c r="K36" s="134"/>
      <c r="L36" s="134"/>
      <c r="M36" s="134"/>
      <c r="N36" s="134"/>
      <c r="O36" s="134"/>
      <c r="P36" s="134"/>
      <c r="Q36" s="134"/>
      <c r="R36" s="183" t="s">
        <v>296</v>
      </c>
      <c r="S36" s="187"/>
      <c r="T36" s="40"/>
      <c r="V36" s="193">
        <f>IF(K36="",0,1)</f>
        <v>0</v>
      </c>
      <c r="X36" s="193">
        <f>IF(S36="",0,1)</f>
        <v>0</v>
      </c>
      <c r="Y36" s="196">
        <f>SUM(V36:X37)</f>
        <v>0</v>
      </c>
      <c r="Z36" s="198" t="s">
        <v>43</v>
      </c>
      <c r="AA36" s="202"/>
      <c r="AB36" s="203" t="s">
        <v>46</v>
      </c>
      <c r="AC36" s="213" t="s">
        <v>97</v>
      </c>
      <c r="AD36" s="215" t="s">
        <v>36</v>
      </c>
      <c r="AH36" s="231"/>
      <c r="AQ36" s="242" t="s">
        <v>25</v>
      </c>
    </row>
    <row r="37" spans="1:43" ht="45" customHeight="1">
      <c r="A37" s="40"/>
      <c r="B37" s="48"/>
      <c r="C37" s="53"/>
      <c r="D37" s="58"/>
      <c r="E37" s="55"/>
      <c r="F37" s="76"/>
      <c r="G37" s="84"/>
      <c r="H37" s="95"/>
      <c r="I37" s="56"/>
      <c r="J37" s="56"/>
      <c r="K37" s="134"/>
      <c r="L37" s="134"/>
      <c r="M37" s="134"/>
      <c r="N37" s="134"/>
      <c r="O37" s="134"/>
      <c r="P37" s="134"/>
      <c r="Q37" s="134"/>
      <c r="R37" s="182" t="s">
        <v>61</v>
      </c>
      <c r="S37" s="187"/>
      <c r="T37" s="40"/>
      <c r="V37" s="193">
        <f>IF(K37="",0,1)</f>
        <v>0</v>
      </c>
      <c r="W37" s="195"/>
      <c r="AA37" s="202"/>
      <c r="AB37" s="204">
        <f>IF($S$36=AB36,1,0)</f>
        <v>0</v>
      </c>
      <c r="AC37" s="214">
        <f>IF($S$36=AC36,0.5,0)</f>
        <v>0</v>
      </c>
      <c r="AD37" s="216">
        <f>IF($S$36=AD36,0,0)</f>
        <v>0</v>
      </c>
      <c r="AH37" s="231"/>
      <c r="AQ37" s="244">
        <f>IF(Y36=3,SUM(AB37:AP37),0)</f>
        <v>0</v>
      </c>
    </row>
    <row r="38" spans="1:43" ht="45" customHeight="1">
      <c r="A38" s="40"/>
      <c r="B38" s="48"/>
      <c r="C38" s="53"/>
      <c r="D38" s="58"/>
      <c r="E38" s="64" t="s">
        <v>523</v>
      </c>
      <c r="F38" s="76"/>
      <c r="G38" s="84"/>
      <c r="H38" s="95">
        <f>IF(AND(B31="○"),AQ39,"-")</f>
        <v>0</v>
      </c>
      <c r="I38" s="60" t="s">
        <v>411</v>
      </c>
      <c r="J38" s="123"/>
      <c r="K38" s="123"/>
      <c r="L38" s="123"/>
      <c r="M38" s="123"/>
      <c r="N38" s="123"/>
      <c r="O38" s="123"/>
      <c r="P38" s="123"/>
      <c r="Q38" s="65"/>
      <c r="R38" s="183" t="s">
        <v>192</v>
      </c>
      <c r="S38" s="188"/>
      <c r="T38" s="40"/>
      <c r="V38" s="194"/>
      <c r="X38" s="193">
        <f>IF(S38="",0,1)</f>
        <v>0</v>
      </c>
      <c r="Y38" s="196">
        <f>SUM(V38:X39)</f>
        <v>0</v>
      </c>
      <c r="Z38" s="198" t="s">
        <v>228</v>
      </c>
      <c r="AA38" s="202"/>
      <c r="AB38" s="203" t="s">
        <v>30</v>
      </c>
      <c r="AC38" s="215" t="s">
        <v>17</v>
      </c>
      <c r="AQ38" s="242" t="s">
        <v>25</v>
      </c>
    </row>
    <row r="39" spans="1:43" ht="45" customHeight="1">
      <c r="A39" s="40"/>
      <c r="B39" s="45"/>
      <c r="C39" s="53"/>
      <c r="D39" s="59"/>
      <c r="E39" s="55"/>
      <c r="F39" s="73"/>
      <c r="G39" s="85"/>
      <c r="H39" s="95"/>
      <c r="I39" s="61"/>
      <c r="J39" s="124"/>
      <c r="K39" s="124"/>
      <c r="L39" s="124"/>
      <c r="M39" s="124"/>
      <c r="N39" s="124"/>
      <c r="O39" s="124"/>
      <c r="P39" s="124"/>
      <c r="Q39" s="66"/>
      <c r="R39" s="182"/>
      <c r="S39" s="186"/>
      <c r="T39" s="40"/>
      <c r="V39" s="194"/>
      <c r="W39" s="194"/>
      <c r="AA39" s="202"/>
      <c r="AB39" s="204">
        <f>IF($S$38=AB38,1,0)</f>
        <v>0</v>
      </c>
      <c r="AC39" s="216">
        <f>IF($S$38=AC38,0,0)</f>
        <v>0</v>
      </c>
      <c r="AD39" s="224"/>
      <c r="AQ39" s="244">
        <f>IF(Y38=1,SUM(AB39:AP39),0)</f>
        <v>0</v>
      </c>
    </row>
    <row r="40" spans="1:43" ht="45" customHeight="1">
      <c r="A40" s="40"/>
      <c r="B40" s="46" t="s">
        <v>181</v>
      </c>
      <c r="C40" s="53"/>
      <c r="D40" s="56" t="s">
        <v>524</v>
      </c>
      <c r="E40" s="56"/>
      <c r="F40" s="75">
        <f>IF(COUNTIF(B40:B42,"○")&gt;=1,COUNTIF(B40:B42,"○"),"-")</f>
        <v>3</v>
      </c>
      <c r="G40" s="86">
        <f>SUM(H40:H42)</f>
        <v>0</v>
      </c>
      <c r="H40" s="96">
        <f>IF(AND(B40="○"),SUM(AQ40),"-")</f>
        <v>0</v>
      </c>
      <c r="I40" s="106" t="s">
        <v>340</v>
      </c>
      <c r="J40" s="106"/>
      <c r="K40" s="106"/>
      <c r="L40" s="106"/>
      <c r="M40" s="106"/>
      <c r="N40" s="106"/>
      <c r="O40" s="106"/>
      <c r="P40" s="106"/>
      <c r="Q40" s="106"/>
      <c r="R40" s="184" t="s">
        <v>192</v>
      </c>
      <c r="S40" s="187"/>
      <c r="T40" s="40"/>
      <c r="X40" s="193">
        <f>IF(S40="",0,1)</f>
        <v>0</v>
      </c>
      <c r="Y40" s="196">
        <f>SUM(V40:X40)</f>
        <v>0</v>
      </c>
      <c r="Z40" s="198" t="s">
        <v>228</v>
      </c>
      <c r="AB40" s="203" t="s">
        <v>103</v>
      </c>
      <c r="AC40" s="213" t="s">
        <v>105</v>
      </c>
      <c r="AD40" s="215" t="s">
        <v>109</v>
      </c>
      <c r="AE40" s="203" t="s">
        <v>111</v>
      </c>
      <c r="AF40" s="213" t="s">
        <v>107</v>
      </c>
      <c r="AG40" s="213" t="s">
        <v>379</v>
      </c>
      <c r="AH40" s="215" t="s">
        <v>378</v>
      </c>
      <c r="AI40" s="203" t="s">
        <v>545</v>
      </c>
      <c r="AJ40" s="213" t="s">
        <v>221</v>
      </c>
      <c r="AK40" s="235" t="s">
        <v>109</v>
      </c>
      <c r="AL40" s="237" t="s">
        <v>294</v>
      </c>
      <c r="AM40" s="238" t="s">
        <v>295</v>
      </c>
      <c r="AP40" s="239" t="s">
        <v>25</v>
      </c>
      <c r="AQ40" s="245">
        <f>IF(Y40=1,SUM(AB41:AD41),0)</f>
        <v>0</v>
      </c>
    </row>
    <row r="41" spans="1:43" ht="45" customHeight="1">
      <c r="A41" s="40"/>
      <c r="B41" s="46" t="s">
        <v>181</v>
      </c>
      <c r="C41" s="53"/>
      <c r="D41" s="56"/>
      <c r="E41" s="56"/>
      <c r="F41" s="76"/>
      <c r="G41" s="87"/>
      <c r="H41" s="96">
        <f>IF(AND(B41="○"),SUM(AQ41),"-")</f>
        <v>0</v>
      </c>
      <c r="I41" s="106" t="s">
        <v>313</v>
      </c>
      <c r="J41" s="106"/>
      <c r="K41" s="106"/>
      <c r="L41" s="106"/>
      <c r="M41" s="106"/>
      <c r="N41" s="106"/>
      <c r="O41" s="106"/>
      <c r="P41" s="106"/>
      <c r="Q41" s="106"/>
      <c r="R41" s="184" t="s">
        <v>192</v>
      </c>
      <c r="S41" s="189"/>
      <c r="T41" s="40"/>
      <c r="X41" s="193">
        <f>IF(S41="",0,1)</f>
        <v>0</v>
      </c>
      <c r="Y41" s="196">
        <f>SUM(V41:X41)</f>
        <v>0</v>
      </c>
      <c r="Z41" s="198" t="s">
        <v>228</v>
      </c>
      <c r="AB41" s="204">
        <f>IF($S$40=AB40,1,0)</f>
        <v>0</v>
      </c>
      <c r="AC41" s="214">
        <f>IF($S$40=AC40,0.5,0)</f>
        <v>0</v>
      </c>
      <c r="AD41" s="216">
        <f>IF($S$40=AD40,0,0)</f>
        <v>0</v>
      </c>
      <c r="AE41" s="204">
        <f>IF($S$41=AE40,1,0)</f>
        <v>0</v>
      </c>
      <c r="AF41" s="233">
        <f>IF($S$41=AF40,0.75,0)</f>
        <v>0</v>
      </c>
      <c r="AG41" s="214">
        <f>IF($S$41=AG40,0.5,0)</f>
        <v>0</v>
      </c>
      <c r="AH41" s="216">
        <f>IF($S$41=AH40,0,0)</f>
        <v>0</v>
      </c>
      <c r="AI41" s="204">
        <f>IF($S$42=AI40,1,0)</f>
        <v>0</v>
      </c>
      <c r="AJ41" s="214">
        <f>IF($S$42=AJ40,0.5,0)</f>
        <v>0</v>
      </c>
      <c r="AK41" s="236">
        <f>IF($S$42=AK40,0,0)</f>
        <v>0</v>
      </c>
      <c r="AL41" s="204">
        <f>IF($S$42=AL40,1,0)</f>
        <v>0</v>
      </c>
      <c r="AM41" s="216">
        <f>IF($S$42=AM40,0.5,0)</f>
        <v>0</v>
      </c>
      <c r="AP41" s="240"/>
      <c r="AQ41" s="246">
        <f>IF(Y41=1,SUM(AE41:AH41),0)</f>
        <v>0</v>
      </c>
    </row>
    <row r="42" spans="1:43" ht="45" customHeight="1">
      <c r="A42" s="40"/>
      <c r="B42" s="46" t="s">
        <v>181</v>
      </c>
      <c r="C42" s="53"/>
      <c r="D42" s="56"/>
      <c r="E42" s="56"/>
      <c r="F42" s="73"/>
      <c r="G42" s="88"/>
      <c r="H42" s="96">
        <f>IF(AND(B42="○"),SUM(AQ42),"-")</f>
        <v>0</v>
      </c>
      <c r="I42" s="106" t="s">
        <v>147</v>
      </c>
      <c r="J42" s="106"/>
      <c r="K42" s="106"/>
      <c r="L42" s="106"/>
      <c r="M42" s="106"/>
      <c r="N42" s="106"/>
      <c r="O42" s="106"/>
      <c r="P42" s="106"/>
      <c r="Q42" s="106"/>
      <c r="R42" s="184" t="s">
        <v>192</v>
      </c>
      <c r="S42" s="190"/>
      <c r="T42" s="40"/>
      <c r="X42" s="193">
        <f>IF(S42="",0,1)</f>
        <v>0</v>
      </c>
      <c r="Y42" s="196">
        <f>SUM(V42:X42)</f>
        <v>0</v>
      </c>
      <c r="Z42" s="198" t="s">
        <v>228</v>
      </c>
      <c r="AC42" s="217"/>
      <c r="AD42" s="217"/>
      <c r="AP42" s="241"/>
      <c r="AQ42" s="247">
        <f>IF(Y42=1,SUM(AI41:AM41),0)</f>
        <v>0</v>
      </c>
    </row>
    <row r="43" spans="1:43" ht="45" customHeight="1">
      <c r="A43" s="40"/>
      <c r="B43" s="46" t="s">
        <v>181</v>
      </c>
      <c r="C43" s="53"/>
      <c r="D43" s="56" t="s">
        <v>525</v>
      </c>
      <c r="E43" s="56"/>
      <c r="F43" s="74">
        <f>IF(AND(B43="○"),1,"-")</f>
        <v>1</v>
      </c>
      <c r="G43" s="82">
        <f>IF(AND(B43="○"),AQ44,"-")</f>
        <v>0</v>
      </c>
      <c r="H43" s="94"/>
      <c r="I43" s="106" t="s">
        <v>67</v>
      </c>
      <c r="J43" s="106"/>
      <c r="K43" s="106"/>
      <c r="L43" s="106"/>
      <c r="M43" s="106"/>
      <c r="N43" s="106"/>
      <c r="O43" s="106"/>
      <c r="P43" s="106"/>
      <c r="Q43" s="106"/>
      <c r="R43" s="183" t="s">
        <v>296</v>
      </c>
      <c r="S43" s="187"/>
      <c r="T43" s="40"/>
      <c r="X43" s="193">
        <f>IF(S43="",0,1)</f>
        <v>0</v>
      </c>
      <c r="Y43" s="196">
        <f>SUM(V43:X43)</f>
        <v>0</v>
      </c>
      <c r="Z43" s="198" t="s">
        <v>228</v>
      </c>
      <c r="AA43" s="202"/>
      <c r="AB43" s="203" t="s">
        <v>546</v>
      </c>
      <c r="AC43" s="213" t="s">
        <v>118</v>
      </c>
      <c r="AD43" s="215" t="s">
        <v>109</v>
      </c>
      <c r="AG43" s="231"/>
      <c r="AQ43" s="248" t="s">
        <v>25</v>
      </c>
    </row>
    <row r="44" spans="1:43" ht="45" customHeight="1">
      <c r="A44" s="40"/>
      <c r="B44" s="46"/>
      <c r="C44" s="54"/>
      <c r="D44" s="56"/>
      <c r="E44" s="56"/>
      <c r="F44" s="74"/>
      <c r="G44" s="81"/>
      <c r="H44" s="93"/>
      <c r="I44" s="106"/>
      <c r="J44" s="106"/>
      <c r="K44" s="106"/>
      <c r="L44" s="106"/>
      <c r="M44" s="106"/>
      <c r="N44" s="106"/>
      <c r="O44" s="106"/>
      <c r="P44" s="106"/>
      <c r="Q44" s="106"/>
      <c r="R44" s="182" t="s">
        <v>61</v>
      </c>
      <c r="S44" s="187"/>
      <c r="T44" s="40"/>
      <c r="AA44" s="202"/>
      <c r="AB44" s="204">
        <f>IF($S$43=AB43,1,0)</f>
        <v>0</v>
      </c>
      <c r="AC44" s="214">
        <f>IF($S$43=AC43,0.5,0)</f>
        <v>0</v>
      </c>
      <c r="AD44" s="216">
        <f>IF($S$43=AD43,0,0)</f>
        <v>0</v>
      </c>
      <c r="AG44" s="231"/>
      <c r="AQ44" s="243">
        <f>IF(Y43=1,SUM(AB44:AO44),0)</f>
        <v>0</v>
      </c>
    </row>
    <row r="45" spans="1:43" ht="45" customHeight="1">
      <c r="A45" s="40"/>
      <c r="B45" s="46" t="s">
        <v>181</v>
      </c>
      <c r="C45" s="53" t="s">
        <v>344</v>
      </c>
      <c r="D45" s="56" t="s">
        <v>292</v>
      </c>
      <c r="E45" s="56"/>
      <c r="F45" s="74">
        <f>IF(AND(B43="○"),2,"-")</f>
        <v>2</v>
      </c>
      <c r="G45" s="82">
        <f>IF(AND(B45="○"),AQ46,"-")</f>
        <v>0</v>
      </c>
      <c r="H45" s="94"/>
      <c r="I45" s="108" t="s">
        <v>156</v>
      </c>
      <c r="J45" s="102" t="s">
        <v>157</v>
      </c>
      <c r="K45" s="138" t="s">
        <v>159</v>
      </c>
      <c r="L45" s="151"/>
      <c r="M45" s="160"/>
      <c r="N45" s="110" t="s">
        <v>168</v>
      </c>
      <c r="O45" s="126"/>
      <c r="P45" s="126"/>
      <c r="Q45" s="162"/>
      <c r="R45" s="183" t="s">
        <v>192</v>
      </c>
      <c r="S45" s="188"/>
      <c r="T45" s="40"/>
      <c r="X45" s="193">
        <f>IF(S45="",0,1)</f>
        <v>0</v>
      </c>
      <c r="Y45" s="196">
        <f>SUM(V45:X47)</f>
        <v>0</v>
      </c>
      <c r="Z45" s="198" t="s">
        <v>160</v>
      </c>
      <c r="AA45" s="202"/>
      <c r="AB45" s="203" t="s">
        <v>161</v>
      </c>
      <c r="AC45" s="213" t="s">
        <v>58</v>
      </c>
      <c r="AD45" s="215" t="s">
        <v>162</v>
      </c>
      <c r="AE45" s="203" t="s">
        <v>165</v>
      </c>
      <c r="AF45" s="213" t="s">
        <v>166</v>
      </c>
      <c r="AG45" s="215" t="s">
        <v>119</v>
      </c>
      <c r="AQ45" s="242" t="s">
        <v>25</v>
      </c>
    </row>
    <row r="46" spans="1:43" ht="45" customHeight="1">
      <c r="A46" s="40"/>
      <c r="B46" s="46"/>
      <c r="C46" s="53"/>
      <c r="D46" s="56"/>
      <c r="E46" s="56"/>
      <c r="F46" s="74"/>
      <c r="G46" s="80"/>
      <c r="H46" s="92"/>
      <c r="I46" s="109"/>
      <c r="J46" s="125"/>
      <c r="K46" s="140"/>
      <c r="L46" s="153"/>
      <c r="M46" s="161"/>
      <c r="N46" s="166" t="e">
        <f>ROUND(J46/K46,0)</f>
        <v>#DIV/0!</v>
      </c>
      <c r="O46" s="170"/>
      <c r="P46" s="170"/>
      <c r="Q46" s="177"/>
      <c r="R46" s="181"/>
      <c r="S46" s="191"/>
      <c r="T46" s="40"/>
      <c r="V46" s="193">
        <f t="shared" ref="V46:X47" si="1">IF(I46="",0,1)</f>
        <v>0</v>
      </c>
      <c r="W46" s="193">
        <f t="shared" si="1"/>
        <v>0</v>
      </c>
      <c r="X46" s="193">
        <f t="shared" si="1"/>
        <v>0</v>
      </c>
      <c r="Z46" s="201"/>
      <c r="AA46" s="202"/>
      <c r="AB46" s="204">
        <f>IF($S$45=AB45,2,0)</f>
        <v>0</v>
      </c>
      <c r="AC46" s="214">
        <f>IF($S$45=AC45,1,0)</f>
        <v>0</v>
      </c>
      <c r="AD46" s="216">
        <f>IF($S$45=AD45,0,0)</f>
        <v>0</v>
      </c>
      <c r="AE46" s="204">
        <f>IF($S$45=AE45,2,0)</f>
        <v>0</v>
      </c>
      <c r="AF46" s="214">
        <f>IF($S$45=AF45,1,0)</f>
        <v>0</v>
      </c>
      <c r="AG46" s="216">
        <f>IF($S$45=AG45,0,0)</f>
        <v>0</v>
      </c>
      <c r="AQ46" s="243">
        <f>IF(Y45=7,SUM(AB46:AP46),0)</f>
        <v>0</v>
      </c>
    </row>
    <row r="47" spans="1:43" ht="45" customHeight="1">
      <c r="A47" s="40"/>
      <c r="B47" s="46"/>
      <c r="C47" s="53"/>
      <c r="D47" s="56"/>
      <c r="E47" s="56"/>
      <c r="F47" s="74"/>
      <c r="G47" s="80"/>
      <c r="H47" s="92"/>
      <c r="I47" s="109"/>
      <c r="J47" s="125"/>
      <c r="K47" s="140"/>
      <c r="L47" s="153"/>
      <c r="M47" s="161"/>
      <c r="N47" s="166" t="e">
        <f>ROUND(J47/K47,0)</f>
        <v>#DIV/0!</v>
      </c>
      <c r="O47" s="170"/>
      <c r="P47" s="170"/>
      <c r="Q47" s="177"/>
      <c r="R47" s="181"/>
      <c r="S47" s="191"/>
      <c r="T47" s="40"/>
      <c r="V47" s="193">
        <f t="shared" si="1"/>
        <v>0</v>
      </c>
      <c r="W47" s="193">
        <f t="shared" si="1"/>
        <v>0</v>
      </c>
      <c r="X47" s="193">
        <f t="shared" si="1"/>
        <v>0</v>
      </c>
      <c r="Z47" s="201"/>
      <c r="AA47" s="202"/>
      <c r="AG47" s="231"/>
    </row>
    <row r="48" spans="1:43" ht="45" customHeight="1">
      <c r="A48" s="40"/>
      <c r="B48" s="46"/>
      <c r="C48" s="53"/>
      <c r="D48" s="56"/>
      <c r="E48" s="56"/>
      <c r="F48" s="74"/>
      <c r="G48" s="81"/>
      <c r="H48" s="93"/>
      <c r="I48" s="110" t="s">
        <v>70</v>
      </c>
      <c r="J48" s="126"/>
      <c r="K48" s="126"/>
      <c r="L48" s="126"/>
      <c r="M48" s="162"/>
      <c r="N48" s="110" t="e">
        <f>ROUND((((N47-N46)/N46)*100),2)</f>
        <v>#DIV/0!</v>
      </c>
      <c r="O48" s="126"/>
      <c r="P48" s="126"/>
      <c r="Q48" s="162"/>
      <c r="R48" s="182"/>
      <c r="S48" s="191"/>
      <c r="T48" s="40"/>
      <c r="AA48" s="202"/>
      <c r="AG48" s="231"/>
    </row>
    <row r="49" spans="1:43" ht="45" customHeight="1">
      <c r="A49" s="40"/>
      <c r="B49" s="46" t="s">
        <v>181</v>
      </c>
      <c r="C49" s="53"/>
      <c r="D49" s="56" t="s">
        <v>526</v>
      </c>
      <c r="E49" s="56"/>
      <c r="F49" s="74">
        <f>IF(AND(B49="○"),2,"-")</f>
        <v>2</v>
      </c>
      <c r="G49" s="82">
        <f>IF(AND(B49="○"),AQ50,"-")</f>
        <v>0</v>
      </c>
      <c r="H49" s="94"/>
      <c r="I49" s="106" t="s">
        <v>366</v>
      </c>
      <c r="J49" s="127" t="s">
        <v>137</v>
      </c>
      <c r="K49" s="141"/>
      <c r="L49" s="154"/>
      <c r="M49" s="127" t="s">
        <v>117</v>
      </c>
      <c r="N49" s="141"/>
      <c r="O49" s="141"/>
      <c r="P49" s="141"/>
      <c r="Q49" s="154"/>
      <c r="R49" s="183" t="s">
        <v>296</v>
      </c>
      <c r="S49" s="187"/>
      <c r="T49" s="40"/>
      <c r="X49" s="193">
        <f>IF(S49="",0,1)</f>
        <v>0</v>
      </c>
      <c r="Y49" s="196">
        <f>SUM(V49:X50)</f>
        <v>0</v>
      </c>
      <c r="Z49" s="198" t="s">
        <v>191</v>
      </c>
      <c r="AA49" s="202"/>
      <c r="AB49" s="203" t="s">
        <v>365</v>
      </c>
      <c r="AC49" s="213" t="s">
        <v>326</v>
      </c>
      <c r="AD49" s="215" t="s">
        <v>33</v>
      </c>
      <c r="AG49" s="231"/>
      <c r="AQ49" s="242" t="s">
        <v>25</v>
      </c>
    </row>
    <row r="50" spans="1:43" ht="45" customHeight="1">
      <c r="A50" s="40"/>
      <c r="B50" s="46"/>
      <c r="C50" s="53"/>
      <c r="D50" s="56"/>
      <c r="E50" s="56"/>
      <c r="F50" s="74"/>
      <c r="G50" s="81"/>
      <c r="H50" s="93"/>
      <c r="I50" s="111"/>
      <c r="J50" s="128"/>
      <c r="K50" s="142"/>
      <c r="L50" s="155"/>
      <c r="M50" s="163"/>
      <c r="N50" s="167"/>
      <c r="O50" s="167"/>
      <c r="P50" s="167"/>
      <c r="Q50" s="178"/>
      <c r="R50" s="182" t="s">
        <v>61</v>
      </c>
      <c r="S50" s="187"/>
      <c r="T50" s="40"/>
      <c r="V50" s="193">
        <f>IF(I50="",0,1)</f>
        <v>0</v>
      </c>
      <c r="W50" s="193">
        <f>IF(J50="",0,1)</f>
        <v>0</v>
      </c>
      <c r="X50" s="193">
        <f>IF(M50="",0,1)</f>
        <v>0</v>
      </c>
      <c r="AA50" s="202"/>
      <c r="AB50" s="204">
        <f>IF($S$49=AB49,2,0)</f>
        <v>0</v>
      </c>
      <c r="AC50" s="214">
        <f>IF($S$49=AC49,1,0)</f>
        <v>0</v>
      </c>
      <c r="AD50" s="216">
        <f>IF($S$49=AD49,0,0)</f>
        <v>0</v>
      </c>
      <c r="AG50" s="231"/>
      <c r="AQ50" s="243">
        <f>IF(Y49=4,SUM(AB50:AP50),0)</f>
        <v>0</v>
      </c>
    </row>
    <row r="51" spans="1:43" ht="45" customHeight="1">
      <c r="A51" s="40"/>
      <c r="B51" s="46" t="s">
        <v>181</v>
      </c>
      <c r="C51" s="53"/>
      <c r="D51" s="56" t="s">
        <v>302</v>
      </c>
      <c r="E51" s="56"/>
      <c r="F51" s="74">
        <f>IF(AND(B51="○"),2,"-")</f>
        <v>2</v>
      </c>
      <c r="G51" s="82">
        <f>IF(AND(B51="○"),AQ52,"-")</f>
        <v>0</v>
      </c>
      <c r="H51" s="94"/>
      <c r="I51" s="106" t="s">
        <v>335</v>
      </c>
      <c r="J51" s="106"/>
      <c r="K51" s="106"/>
      <c r="L51" s="106"/>
      <c r="M51" s="106"/>
      <c r="N51" s="106"/>
      <c r="O51" s="106"/>
      <c r="P51" s="106"/>
      <c r="Q51" s="106"/>
      <c r="R51" s="183" t="s">
        <v>296</v>
      </c>
      <c r="S51" s="187"/>
      <c r="T51" s="40"/>
      <c r="X51" s="193">
        <f>IF(S51="",0,1)</f>
        <v>0</v>
      </c>
      <c r="Y51" s="196">
        <f>SUM(V51:X52)</f>
        <v>0</v>
      </c>
      <c r="Z51" s="198" t="s">
        <v>228</v>
      </c>
      <c r="AA51" s="202"/>
      <c r="AB51" s="207" t="s">
        <v>336</v>
      </c>
      <c r="AC51" s="218" t="s">
        <v>242</v>
      </c>
      <c r="AD51" s="225" t="s">
        <v>248</v>
      </c>
      <c r="AQ51" s="242" t="s">
        <v>25</v>
      </c>
    </row>
    <row r="52" spans="1:43" ht="45" customHeight="1">
      <c r="A52" s="40"/>
      <c r="B52" s="46"/>
      <c r="C52" s="53"/>
      <c r="D52" s="56"/>
      <c r="E52" s="56"/>
      <c r="F52" s="74"/>
      <c r="G52" s="81"/>
      <c r="H52" s="93"/>
      <c r="I52" s="106"/>
      <c r="J52" s="106"/>
      <c r="K52" s="106"/>
      <c r="L52" s="106"/>
      <c r="M52" s="106"/>
      <c r="N52" s="106"/>
      <c r="O52" s="106"/>
      <c r="P52" s="106"/>
      <c r="Q52" s="106"/>
      <c r="R52" s="182" t="s">
        <v>61</v>
      </c>
      <c r="S52" s="187"/>
      <c r="T52" s="40"/>
      <c r="AA52" s="202"/>
      <c r="AB52" s="204">
        <f>IF($S$51=AB51,2,0)</f>
        <v>0</v>
      </c>
      <c r="AC52" s="214">
        <f>IF($S$51=AC51,1,0)</f>
        <v>0</v>
      </c>
      <c r="AD52" s="216">
        <f>IF($S$51=AD51,0,0)</f>
        <v>0</v>
      </c>
      <c r="AQ52" s="243">
        <f>IF(Y51=1,SUM(AB52:AP52),0)</f>
        <v>0</v>
      </c>
    </row>
    <row r="53" spans="1:43" ht="45" customHeight="1">
      <c r="A53" s="40"/>
      <c r="B53" s="46" t="s">
        <v>181</v>
      </c>
      <c r="C53" s="53"/>
      <c r="D53" s="56" t="s">
        <v>527</v>
      </c>
      <c r="E53" s="56"/>
      <c r="F53" s="74">
        <f>IF(AND(B53="○"),2,"-")</f>
        <v>2</v>
      </c>
      <c r="G53" s="82">
        <f>IF(AND(B53="○"),AQ54,"-")</f>
        <v>0</v>
      </c>
      <c r="H53" s="94"/>
      <c r="I53" s="106" t="s">
        <v>74</v>
      </c>
      <c r="J53" s="106"/>
      <c r="K53" s="106"/>
      <c r="L53" s="106"/>
      <c r="M53" s="106"/>
      <c r="N53" s="106"/>
      <c r="O53" s="106"/>
      <c r="P53" s="106"/>
      <c r="Q53" s="106"/>
      <c r="R53" s="183" t="s">
        <v>296</v>
      </c>
      <c r="S53" s="187"/>
      <c r="T53" s="40"/>
      <c r="X53" s="193">
        <f>IF(S53="",0,1)</f>
        <v>0</v>
      </c>
      <c r="Y53" s="196">
        <f>SUM(V53:X54)</f>
        <v>0</v>
      </c>
      <c r="Z53" s="198" t="s">
        <v>228</v>
      </c>
      <c r="AA53" s="202"/>
      <c r="AB53" s="208" t="s">
        <v>79</v>
      </c>
      <c r="AC53" s="219" t="s">
        <v>333</v>
      </c>
      <c r="AD53" s="226" t="s">
        <v>250</v>
      </c>
      <c r="AQ53" s="242" t="s">
        <v>25</v>
      </c>
    </row>
    <row r="54" spans="1:43" ht="45" customHeight="1">
      <c r="A54" s="40"/>
      <c r="B54" s="46"/>
      <c r="C54" s="53"/>
      <c r="D54" s="56"/>
      <c r="E54" s="56"/>
      <c r="F54" s="74"/>
      <c r="G54" s="81"/>
      <c r="H54" s="93"/>
      <c r="I54" s="106"/>
      <c r="J54" s="106"/>
      <c r="K54" s="106"/>
      <c r="L54" s="106"/>
      <c r="M54" s="106"/>
      <c r="N54" s="106"/>
      <c r="O54" s="106"/>
      <c r="P54" s="106"/>
      <c r="Q54" s="106"/>
      <c r="R54" s="182" t="s">
        <v>61</v>
      </c>
      <c r="S54" s="187"/>
      <c r="T54" s="40"/>
      <c r="AA54" s="202"/>
      <c r="AB54" s="204">
        <f>IF($S$53=AB53,2,0)</f>
        <v>0</v>
      </c>
      <c r="AC54" s="214">
        <f>IF($S$53=AC53,1,0)</f>
        <v>0</v>
      </c>
      <c r="AD54" s="216">
        <f>IF($S$53=AD53,0,0)</f>
        <v>0</v>
      </c>
      <c r="AQ54" s="243">
        <f>IF(Y53=1,SUM(AB54:AP54),0)</f>
        <v>0</v>
      </c>
    </row>
    <row r="55" spans="1:43" ht="45" customHeight="1">
      <c r="A55" s="40"/>
      <c r="B55" s="46" t="s">
        <v>181</v>
      </c>
      <c r="C55" s="53"/>
      <c r="D55" s="56" t="s">
        <v>528</v>
      </c>
      <c r="E55" s="56"/>
      <c r="F55" s="74">
        <f>IF(AND(B55="○"),2,"-")</f>
        <v>2</v>
      </c>
      <c r="G55" s="82">
        <f>IF(AND(B55="○"),AQ56,"-")</f>
        <v>0</v>
      </c>
      <c r="H55" s="94"/>
      <c r="I55" s="106" t="s">
        <v>308</v>
      </c>
      <c r="J55" s="106"/>
      <c r="K55" s="106"/>
      <c r="L55" s="106"/>
      <c r="M55" s="106"/>
      <c r="N55" s="106"/>
      <c r="O55" s="106"/>
      <c r="P55" s="106"/>
      <c r="Q55" s="106"/>
      <c r="R55" s="183" t="s">
        <v>296</v>
      </c>
      <c r="S55" s="187"/>
      <c r="T55" s="40"/>
      <c r="X55" s="193">
        <f>IF(S55="",0,1)</f>
        <v>0</v>
      </c>
      <c r="Y55" s="196">
        <f>SUM(V55:X56)</f>
        <v>0</v>
      </c>
      <c r="Z55" s="198" t="s">
        <v>228</v>
      </c>
      <c r="AA55" s="202"/>
      <c r="AB55" s="208" t="s">
        <v>330</v>
      </c>
      <c r="AC55" s="219" t="s">
        <v>297</v>
      </c>
      <c r="AD55" s="226" t="s">
        <v>331</v>
      </c>
      <c r="AQ55" s="242" t="s">
        <v>25</v>
      </c>
    </row>
    <row r="56" spans="1:43" ht="45" customHeight="1">
      <c r="A56" s="40"/>
      <c r="B56" s="46"/>
      <c r="C56" s="53"/>
      <c r="D56" s="56"/>
      <c r="E56" s="56"/>
      <c r="F56" s="74"/>
      <c r="G56" s="81"/>
      <c r="H56" s="93"/>
      <c r="I56" s="106"/>
      <c r="J56" s="106"/>
      <c r="K56" s="106"/>
      <c r="L56" s="106"/>
      <c r="M56" s="106"/>
      <c r="N56" s="106"/>
      <c r="O56" s="106"/>
      <c r="P56" s="106"/>
      <c r="Q56" s="106"/>
      <c r="R56" s="182" t="s">
        <v>61</v>
      </c>
      <c r="S56" s="187"/>
      <c r="T56" s="40"/>
      <c r="AA56" s="202"/>
      <c r="AB56" s="204">
        <f>IF($S$55=AB55,2,0)</f>
        <v>0</v>
      </c>
      <c r="AC56" s="214">
        <f>IF($S$55=AC55,1,0)</f>
        <v>0</v>
      </c>
      <c r="AD56" s="216">
        <f>IF($S$55=AD55,0,0)</f>
        <v>0</v>
      </c>
      <c r="AQ56" s="243">
        <f>IF(Y55=1,SUM(AB56:AP56),0)</f>
        <v>0</v>
      </c>
    </row>
    <row r="57" spans="1:43" ht="45" customHeight="1">
      <c r="A57" s="40"/>
      <c r="B57" s="46" t="s">
        <v>181</v>
      </c>
      <c r="C57" s="53"/>
      <c r="D57" s="56" t="s">
        <v>529</v>
      </c>
      <c r="E57" s="56"/>
      <c r="F57" s="74">
        <f>IF(AND(B57="○"),1,"-")</f>
        <v>1</v>
      </c>
      <c r="G57" s="82">
        <f>IF(AND(B57="○"),AQ58,"-")</f>
        <v>0</v>
      </c>
      <c r="H57" s="94"/>
      <c r="I57" s="102" t="s">
        <v>256</v>
      </c>
      <c r="J57" s="102"/>
      <c r="K57" s="134"/>
      <c r="L57" s="134"/>
      <c r="M57" s="134"/>
      <c r="N57" s="134"/>
      <c r="O57" s="134"/>
      <c r="P57" s="134"/>
      <c r="Q57" s="134"/>
      <c r="R57" s="183" t="s">
        <v>192</v>
      </c>
      <c r="S57" s="187"/>
      <c r="T57" s="40"/>
      <c r="V57" s="193">
        <f>IF(K57="",0,1)</f>
        <v>0</v>
      </c>
      <c r="X57" s="193">
        <f>IF(S57="",0,1)</f>
        <v>0</v>
      </c>
      <c r="Y57" s="196">
        <f>SUM(V57:X59)</f>
        <v>0</v>
      </c>
      <c r="Z57" s="198" t="s">
        <v>49</v>
      </c>
      <c r="AA57" s="202"/>
      <c r="AB57" s="207" t="s">
        <v>14</v>
      </c>
      <c r="AC57" s="218" t="s">
        <v>230</v>
      </c>
      <c r="AD57" s="225" t="s">
        <v>272</v>
      </c>
      <c r="AH57" s="231"/>
      <c r="AQ57" s="242" t="s">
        <v>25</v>
      </c>
    </row>
    <row r="58" spans="1:43" ht="45" customHeight="1">
      <c r="A58" s="40"/>
      <c r="B58" s="46"/>
      <c r="C58" s="53"/>
      <c r="D58" s="56"/>
      <c r="E58" s="56"/>
      <c r="F58" s="74"/>
      <c r="G58" s="80"/>
      <c r="H58" s="92"/>
      <c r="I58" s="103" t="s">
        <v>112</v>
      </c>
      <c r="J58" s="120"/>
      <c r="K58" s="135"/>
      <c r="L58" s="149"/>
      <c r="M58" s="159"/>
      <c r="N58" s="44" t="s">
        <v>253</v>
      </c>
      <c r="O58" s="135"/>
      <c r="P58" s="149"/>
      <c r="Q58" s="159"/>
      <c r="R58" s="181"/>
      <c r="S58" s="187"/>
      <c r="T58" s="40"/>
      <c r="V58" s="193">
        <f>IF(K58="",0,1)</f>
        <v>0</v>
      </c>
      <c r="W58" s="193">
        <f>IF(O58="",0,1)</f>
        <v>0</v>
      </c>
      <c r="AA58" s="202"/>
      <c r="AB58" s="204">
        <f>IF($S$57=AB57,1,0)</f>
        <v>0</v>
      </c>
      <c r="AC58" s="214">
        <f>IF($S$57=AC57,0.5,0)</f>
        <v>0</v>
      </c>
      <c r="AD58" s="216">
        <f>IF($S$57=AD57,0,0)</f>
        <v>0</v>
      </c>
      <c r="AG58" s="231"/>
      <c r="AH58" s="231"/>
      <c r="AQ58" s="243">
        <f>IF(Y57=5,SUM(AB58:AP58),0)</f>
        <v>0</v>
      </c>
    </row>
    <row r="59" spans="1:43" ht="45" customHeight="1">
      <c r="A59" s="40"/>
      <c r="B59" s="46"/>
      <c r="C59" s="53"/>
      <c r="D59" s="56"/>
      <c r="E59" s="56"/>
      <c r="F59" s="74"/>
      <c r="G59" s="81"/>
      <c r="H59" s="93"/>
      <c r="I59" s="56" t="s">
        <v>57</v>
      </c>
      <c r="J59" s="56"/>
      <c r="K59" s="134"/>
      <c r="L59" s="134"/>
      <c r="M59" s="134"/>
      <c r="N59" s="134"/>
      <c r="O59" s="134"/>
      <c r="P59" s="134"/>
      <c r="Q59" s="134"/>
      <c r="R59" s="182"/>
      <c r="S59" s="187"/>
      <c r="T59" s="40"/>
      <c r="V59" s="193">
        <f>IF(K59="",0,1)</f>
        <v>0</v>
      </c>
      <c r="W59" s="195"/>
      <c r="AA59" s="202"/>
      <c r="AG59" s="231"/>
      <c r="AH59" s="231"/>
    </row>
    <row r="60" spans="1:43" ht="45" customHeight="1">
      <c r="A60" s="40"/>
      <c r="B60" s="46" t="s">
        <v>181</v>
      </c>
      <c r="C60" s="53"/>
      <c r="D60" s="56" t="s">
        <v>530</v>
      </c>
      <c r="E60" s="56"/>
      <c r="F60" s="74">
        <f>IF(AND(B60="○"),0,"-")</f>
        <v>0</v>
      </c>
      <c r="G60" s="82">
        <f>IF(AND(B60="○"),AQ61,"-")</f>
        <v>-2</v>
      </c>
      <c r="H60" s="94"/>
      <c r="I60" s="112" t="s">
        <v>122</v>
      </c>
      <c r="J60" s="112"/>
      <c r="K60" s="112" t="s">
        <v>158</v>
      </c>
      <c r="L60" s="112"/>
      <c r="M60" s="112"/>
      <c r="N60" s="112"/>
      <c r="O60" s="112"/>
      <c r="P60" s="112"/>
      <c r="Q60" s="112"/>
      <c r="R60" s="183" t="s">
        <v>296</v>
      </c>
      <c r="S60" s="187"/>
      <c r="T60" s="40"/>
      <c r="X60" s="193">
        <f>IF(S60="",0,1)</f>
        <v>0</v>
      </c>
      <c r="Y60" s="196">
        <f>SUM(V60:X61)</f>
        <v>0</v>
      </c>
      <c r="Z60" s="198" t="s">
        <v>43</v>
      </c>
      <c r="AA60" s="202"/>
      <c r="AB60" s="203" t="s">
        <v>121</v>
      </c>
      <c r="AC60" s="213" t="s">
        <v>123</v>
      </c>
      <c r="AD60" s="215" t="s">
        <v>99</v>
      </c>
      <c r="AG60" s="231"/>
      <c r="AQ60" s="242" t="s">
        <v>25</v>
      </c>
    </row>
    <row r="61" spans="1:43" ht="45" customHeight="1">
      <c r="A61" s="40"/>
      <c r="B61" s="46"/>
      <c r="C61" s="54"/>
      <c r="D61" s="56"/>
      <c r="E61" s="56"/>
      <c r="F61" s="74"/>
      <c r="G61" s="81"/>
      <c r="H61" s="93"/>
      <c r="I61" s="113"/>
      <c r="J61" s="113"/>
      <c r="K61" s="143"/>
      <c r="L61" s="143"/>
      <c r="M61" s="143"/>
      <c r="N61" s="143"/>
      <c r="O61" s="143"/>
      <c r="P61" s="143"/>
      <c r="Q61" s="143"/>
      <c r="R61" s="182" t="s">
        <v>61</v>
      </c>
      <c r="S61" s="187"/>
      <c r="T61" s="40"/>
      <c r="V61" s="193">
        <f>IF(I61="",0,1)</f>
        <v>0</v>
      </c>
      <c r="W61" s="193">
        <f>IF(K61="",0,1)</f>
        <v>0</v>
      </c>
      <c r="AA61" s="202"/>
      <c r="AB61" s="204">
        <f>IF($S$60=AB60,0,0)</f>
        <v>0</v>
      </c>
      <c r="AC61" s="214">
        <f>IF($S$60=AC60,-1,0)</f>
        <v>0</v>
      </c>
      <c r="AD61" s="216">
        <f>IF($S$60=AD60,-2,0)</f>
        <v>0</v>
      </c>
      <c r="AG61" s="231"/>
      <c r="AQ61" s="243">
        <f>IF(Y60=3,SUM(AB61:AP61),-2)</f>
        <v>-2</v>
      </c>
    </row>
    <row r="62" spans="1:43" ht="45" customHeight="1">
      <c r="A62" s="40"/>
      <c r="B62" s="46" t="s">
        <v>181</v>
      </c>
      <c r="C62" s="52" t="s">
        <v>64</v>
      </c>
      <c r="D62" s="60" t="s">
        <v>532</v>
      </c>
      <c r="E62" s="65"/>
      <c r="F62" s="74">
        <f>IF(AND(B62="○"),2,"-")</f>
        <v>2</v>
      </c>
      <c r="G62" s="89">
        <f>IF(AND(B62="○"),AQ63,"-")</f>
        <v>0</v>
      </c>
      <c r="H62" s="97"/>
      <c r="I62" s="114" t="s">
        <v>170</v>
      </c>
      <c r="J62" s="102" t="s">
        <v>169</v>
      </c>
      <c r="K62" s="144" t="s">
        <v>174</v>
      </c>
      <c r="L62" s="156"/>
      <c r="M62" s="164"/>
      <c r="N62" s="168" t="s">
        <v>227</v>
      </c>
      <c r="O62" s="144" t="s">
        <v>416</v>
      </c>
      <c r="P62" s="156"/>
      <c r="Q62" s="164"/>
      <c r="R62" s="183" t="s">
        <v>192</v>
      </c>
      <c r="S62" s="188"/>
      <c r="T62" s="40"/>
      <c r="V62" s="193">
        <f>IF(I63="",0,1)</f>
        <v>0</v>
      </c>
      <c r="W62" s="193">
        <f>IF(J63="",0,1)</f>
        <v>0</v>
      </c>
      <c r="X62" s="193">
        <f>IF(S62="",0,1)</f>
        <v>0</v>
      </c>
      <c r="Y62" s="196">
        <f>SUM(V62:X63)</f>
        <v>0</v>
      </c>
      <c r="Z62" s="198" t="s">
        <v>8</v>
      </c>
      <c r="AA62" s="202"/>
      <c r="AB62" s="203" t="s">
        <v>128</v>
      </c>
      <c r="AC62" s="213" t="s">
        <v>386</v>
      </c>
      <c r="AD62" s="213" t="s">
        <v>78</v>
      </c>
      <c r="AE62" s="213" t="s">
        <v>547</v>
      </c>
      <c r="AF62" s="215" t="s">
        <v>80</v>
      </c>
      <c r="AG62" s="231"/>
      <c r="AH62" s="203" t="s">
        <v>124</v>
      </c>
      <c r="AI62" s="213" t="s">
        <v>125</v>
      </c>
      <c r="AJ62" s="215" t="s">
        <v>26</v>
      </c>
      <c r="AQ62" s="242" t="s">
        <v>25</v>
      </c>
    </row>
    <row r="63" spans="1:43" ht="45" customHeight="1">
      <c r="A63" s="40"/>
      <c r="B63" s="46"/>
      <c r="C63" s="53"/>
      <c r="D63" s="61"/>
      <c r="E63" s="66"/>
      <c r="F63" s="74"/>
      <c r="G63" s="90"/>
      <c r="H63" s="98"/>
      <c r="I63" s="115"/>
      <c r="J63" s="129"/>
      <c r="K63" s="145"/>
      <c r="L63" s="157"/>
      <c r="M63" s="165"/>
      <c r="N63" s="169"/>
      <c r="O63" s="145"/>
      <c r="P63" s="157"/>
      <c r="Q63" s="165"/>
      <c r="R63" s="181"/>
      <c r="S63" s="191"/>
      <c r="T63" s="40"/>
      <c r="V63" s="193">
        <f t="shared" ref="V63:V68" si="2">IF(K63="",0,1)</f>
        <v>0</v>
      </c>
      <c r="W63" s="193">
        <f>IF(N63="",0,1)</f>
        <v>0</v>
      </c>
      <c r="X63" s="193">
        <f>IF(O63="",0,1)</f>
        <v>0</v>
      </c>
      <c r="Z63" s="201"/>
      <c r="AA63" s="202"/>
      <c r="AB63" s="204">
        <f>IF($S$62=AB62,2,0)</f>
        <v>0</v>
      </c>
      <c r="AC63" s="214">
        <f>IF($S$62=AC62,1.6,0)</f>
        <v>0</v>
      </c>
      <c r="AD63" s="214">
        <f>IF($S$62=AD62,1.2,0)</f>
        <v>0</v>
      </c>
      <c r="AE63" s="214">
        <f>IF($S$62=AE62,0.8,0)</f>
        <v>0</v>
      </c>
      <c r="AF63" s="216">
        <f>IF($S$62=AF62,0,0)</f>
        <v>0</v>
      </c>
      <c r="AG63" s="231"/>
      <c r="AH63" s="204">
        <f>IF($S$62=AH62,1.2,0)</f>
        <v>0</v>
      </c>
      <c r="AI63" s="214">
        <f>IF($S$62=AI62,0.6,0)</f>
        <v>0</v>
      </c>
      <c r="AJ63" s="216">
        <f>IF($S$62=AJ62,0,0)</f>
        <v>0</v>
      </c>
      <c r="AQ63" s="243">
        <f>IF(Y62=6,SUM(AB63:AP63),0)</f>
        <v>0</v>
      </c>
    </row>
    <row r="64" spans="1:43" ht="50.1" customHeight="1">
      <c r="A64" s="40"/>
      <c r="B64" s="46" t="s">
        <v>181</v>
      </c>
      <c r="C64" s="53"/>
      <c r="D64" s="56" t="s">
        <v>533</v>
      </c>
      <c r="E64" s="56"/>
      <c r="F64" s="74">
        <f>IF(AND(B64="○"),2,"-")</f>
        <v>2</v>
      </c>
      <c r="G64" s="82">
        <f>IF(AND(B64="○"),AQ65,"-")</f>
        <v>0</v>
      </c>
      <c r="H64" s="94"/>
      <c r="I64" s="56" t="s">
        <v>115</v>
      </c>
      <c r="J64" s="56"/>
      <c r="K64" s="136"/>
      <c r="L64" s="136"/>
      <c r="M64" s="136"/>
      <c r="N64" s="136"/>
      <c r="O64" s="136"/>
      <c r="P64" s="136"/>
      <c r="Q64" s="136"/>
      <c r="R64" s="183" t="s">
        <v>192</v>
      </c>
      <c r="S64" s="187"/>
      <c r="T64" s="40"/>
      <c r="V64" s="193">
        <f t="shared" si="2"/>
        <v>0</v>
      </c>
      <c r="X64" s="193">
        <f>IF(S64="",0,1)</f>
        <v>0</v>
      </c>
      <c r="Y64" s="196">
        <f>SUM(V64:X68)</f>
        <v>0</v>
      </c>
      <c r="Z64" s="198" t="s">
        <v>160</v>
      </c>
      <c r="AA64" s="202"/>
      <c r="AB64" s="203" t="s">
        <v>259</v>
      </c>
      <c r="AC64" s="213" t="s">
        <v>127</v>
      </c>
      <c r="AD64" s="215" t="s">
        <v>261</v>
      </c>
      <c r="AG64" s="231"/>
      <c r="AH64" s="231"/>
      <c r="AQ64" s="242" t="s">
        <v>25</v>
      </c>
    </row>
    <row r="65" spans="1:43" ht="45" customHeight="1">
      <c r="A65" s="40"/>
      <c r="B65" s="46"/>
      <c r="C65" s="53"/>
      <c r="D65" s="56"/>
      <c r="E65" s="56"/>
      <c r="F65" s="74"/>
      <c r="G65" s="80"/>
      <c r="H65" s="92"/>
      <c r="I65" s="102" t="s">
        <v>256</v>
      </c>
      <c r="J65" s="102"/>
      <c r="K65" s="134"/>
      <c r="L65" s="134"/>
      <c r="M65" s="134"/>
      <c r="N65" s="134"/>
      <c r="O65" s="134"/>
      <c r="P65" s="134"/>
      <c r="Q65" s="134"/>
      <c r="R65" s="181"/>
      <c r="S65" s="187"/>
      <c r="T65" s="40"/>
      <c r="V65" s="193">
        <f t="shared" si="2"/>
        <v>0</v>
      </c>
      <c r="Z65" s="201"/>
      <c r="AA65" s="202"/>
      <c r="AB65" s="204">
        <f>IF($S$64=AB64,2,0)</f>
        <v>0</v>
      </c>
      <c r="AC65" s="214">
        <f>IF($S$64=AC64,1,0)</f>
        <v>0</v>
      </c>
      <c r="AD65" s="216">
        <f>IF($S$64=AD64,0,0)</f>
        <v>0</v>
      </c>
      <c r="AG65" s="231"/>
      <c r="AH65" s="231"/>
      <c r="AQ65" s="243">
        <f>IF(Y64=7,SUM(AB65:AP65),0)</f>
        <v>0</v>
      </c>
    </row>
    <row r="66" spans="1:43" ht="45" customHeight="1">
      <c r="A66" s="40"/>
      <c r="B66" s="46"/>
      <c r="C66" s="53"/>
      <c r="D66" s="56"/>
      <c r="E66" s="56"/>
      <c r="F66" s="74"/>
      <c r="G66" s="80"/>
      <c r="H66" s="92"/>
      <c r="I66" s="102" t="s">
        <v>362</v>
      </c>
      <c r="J66" s="102"/>
      <c r="K66" s="134"/>
      <c r="L66" s="134"/>
      <c r="M66" s="134"/>
      <c r="N66" s="134"/>
      <c r="O66" s="134"/>
      <c r="P66" s="134"/>
      <c r="Q66" s="134"/>
      <c r="R66" s="181"/>
      <c r="S66" s="187"/>
      <c r="T66" s="40"/>
      <c r="V66" s="193">
        <f t="shared" si="2"/>
        <v>0</v>
      </c>
      <c r="Z66" s="201"/>
      <c r="AA66" s="202"/>
      <c r="AG66" s="231"/>
      <c r="AH66" s="231"/>
    </row>
    <row r="67" spans="1:43" ht="45" customHeight="1">
      <c r="A67" s="40"/>
      <c r="B67" s="46"/>
      <c r="C67" s="53"/>
      <c r="D67" s="56"/>
      <c r="E67" s="56"/>
      <c r="F67" s="74"/>
      <c r="G67" s="80"/>
      <c r="H67" s="92"/>
      <c r="I67" s="103" t="s">
        <v>322</v>
      </c>
      <c r="J67" s="120"/>
      <c r="K67" s="135"/>
      <c r="L67" s="149"/>
      <c r="M67" s="159"/>
      <c r="N67" s="44" t="s">
        <v>253</v>
      </c>
      <c r="O67" s="135"/>
      <c r="P67" s="149"/>
      <c r="Q67" s="159"/>
      <c r="R67" s="181"/>
      <c r="S67" s="187"/>
      <c r="T67" s="40"/>
      <c r="V67" s="193">
        <f t="shared" si="2"/>
        <v>0</v>
      </c>
      <c r="W67" s="193">
        <f>IF(O67="",0,1)</f>
        <v>0</v>
      </c>
      <c r="Z67" s="201"/>
      <c r="AA67" s="202"/>
      <c r="AG67" s="231"/>
      <c r="AH67" s="231"/>
    </row>
    <row r="68" spans="1:43" ht="45" customHeight="1">
      <c r="A68" s="40"/>
      <c r="B68" s="46"/>
      <c r="C68" s="53"/>
      <c r="D68" s="56"/>
      <c r="E68" s="56"/>
      <c r="F68" s="74"/>
      <c r="G68" s="81"/>
      <c r="H68" s="93"/>
      <c r="I68" s="56" t="s">
        <v>245</v>
      </c>
      <c r="J68" s="56"/>
      <c r="K68" s="134"/>
      <c r="L68" s="134"/>
      <c r="M68" s="134"/>
      <c r="N68" s="134"/>
      <c r="O68" s="134"/>
      <c r="P68" s="134"/>
      <c r="Q68" s="134"/>
      <c r="R68" s="182"/>
      <c r="S68" s="187"/>
      <c r="T68" s="40"/>
      <c r="V68" s="193">
        <f t="shared" si="2"/>
        <v>0</v>
      </c>
      <c r="W68" s="195"/>
      <c r="AA68" s="202"/>
      <c r="AG68" s="231"/>
      <c r="AH68" s="231"/>
    </row>
    <row r="69" spans="1:43" ht="45" customHeight="1">
      <c r="A69" s="40"/>
      <c r="B69" s="46" t="s">
        <v>181</v>
      </c>
      <c r="C69" s="53"/>
      <c r="D69" s="56" t="s">
        <v>466</v>
      </c>
      <c r="E69" s="56"/>
      <c r="F69" s="74">
        <f>IF(AND(B69="○"),3,"-")</f>
        <v>3</v>
      </c>
      <c r="G69" s="82">
        <f>IF(AND(B69="○"),AQ70,"-")</f>
        <v>0</v>
      </c>
      <c r="H69" s="94"/>
      <c r="I69" s="116" t="s">
        <v>29</v>
      </c>
      <c r="J69" s="130"/>
      <c r="K69" s="146"/>
      <c r="L69" s="158"/>
      <c r="M69" s="158"/>
      <c r="N69" s="158"/>
      <c r="O69" s="158"/>
      <c r="P69" s="158"/>
      <c r="Q69" s="179"/>
      <c r="R69" s="183" t="s">
        <v>192</v>
      </c>
      <c r="S69" s="187"/>
      <c r="T69" s="40"/>
      <c r="V69" s="193">
        <f>IF(AND(K69&lt;&gt;""),1,0)</f>
        <v>0</v>
      </c>
      <c r="X69" s="193">
        <f>IF(S69="",0,1)</f>
        <v>0</v>
      </c>
      <c r="Y69" s="196">
        <f>SUM(V69:X70)</f>
        <v>0</v>
      </c>
      <c r="Z69" s="198" t="s">
        <v>43</v>
      </c>
      <c r="AB69" s="203" t="s">
        <v>13</v>
      </c>
      <c r="AC69" s="213" t="s">
        <v>548</v>
      </c>
      <c r="AD69" s="213" t="s">
        <v>549</v>
      </c>
      <c r="AE69" s="213" t="s">
        <v>550</v>
      </c>
      <c r="AF69" s="213" t="s">
        <v>551</v>
      </c>
      <c r="AG69" s="213" t="s">
        <v>552</v>
      </c>
      <c r="AH69" s="215" t="s">
        <v>60</v>
      </c>
      <c r="AQ69" s="242" t="s">
        <v>25</v>
      </c>
    </row>
    <row r="70" spans="1:43" ht="45" customHeight="1">
      <c r="A70" s="40"/>
      <c r="B70" s="46"/>
      <c r="C70" s="53"/>
      <c r="D70" s="56"/>
      <c r="E70" s="56"/>
      <c r="F70" s="74"/>
      <c r="G70" s="81"/>
      <c r="H70" s="93"/>
      <c r="I70" s="56" t="s">
        <v>321</v>
      </c>
      <c r="J70" s="56"/>
      <c r="K70" s="137"/>
      <c r="L70" s="150"/>
      <c r="M70" s="150"/>
      <c r="N70" s="150"/>
      <c r="O70" s="150"/>
      <c r="P70" s="150"/>
      <c r="Q70" s="160" t="s">
        <v>10</v>
      </c>
      <c r="R70" s="182"/>
      <c r="S70" s="187"/>
      <c r="T70" s="40"/>
      <c r="V70" s="193">
        <f>IF(AND(K70&lt;&gt;""),1,0)</f>
        <v>0</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46" t="s">
        <v>181</v>
      </c>
      <c r="C71" s="53"/>
      <c r="D71" s="56" t="s">
        <v>534</v>
      </c>
      <c r="E71" s="56"/>
      <c r="F71" s="74">
        <f>IF(AND(B71="○"),1,"-")</f>
        <v>1</v>
      </c>
      <c r="G71" s="82">
        <f>IF(AND(B71="○"),AQ72,"-")</f>
        <v>0</v>
      </c>
      <c r="H71" s="94"/>
      <c r="I71" s="114" t="s">
        <v>268</v>
      </c>
      <c r="J71" s="114"/>
      <c r="K71" s="147" t="s">
        <v>293</v>
      </c>
      <c r="L71" s="147"/>
      <c r="M71" s="147" t="s">
        <v>304</v>
      </c>
      <c r="N71" s="147"/>
      <c r="O71" s="147" t="s">
        <v>301</v>
      </c>
      <c r="P71" s="147"/>
      <c r="Q71" s="147"/>
      <c r="R71" s="184" t="s">
        <v>192</v>
      </c>
      <c r="S71" s="187"/>
      <c r="T71" s="40"/>
      <c r="X71" s="193">
        <f>IF(S71="",0,1)</f>
        <v>0</v>
      </c>
      <c r="Y71" s="196">
        <f>SUM(V71:X72)</f>
        <v>0</v>
      </c>
      <c r="Z71" s="198" t="s">
        <v>191</v>
      </c>
      <c r="AA71" s="202"/>
      <c r="AB71" s="209" t="s">
        <v>143</v>
      </c>
      <c r="AC71" s="220" t="s">
        <v>145</v>
      </c>
      <c r="AD71" s="227" t="s">
        <v>133</v>
      </c>
      <c r="AE71" s="231"/>
      <c r="AF71" s="231"/>
      <c r="AG71" s="231"/>
      <c r="AQ71" s="242" t="s">
        <v>25</v>
      </c>
    </row>
    <row r="72" spans="1:43" ht="45" customHeight="1">
      <c r="A72" s="40"/>
      <c r="B72" s="46"/>
      <c r="C72" s="53"/>
      <c r="D72" s="56"/>
      <c r="E72" s="56"/>
      <c r="F72" s="74"/>
      <c r="G72" s="81"/>
      <c r="H72" s="93"/>
      <c r="I72" s="115"/>
      <c r="J72" s="115"/>
      <c r="K72" s="148"/>
      <c r="L72" s="148"/>
      <c r="M72" s="148"/>
      <c r="N72" s="148"/>
      <c r="O72" s="171" t="e">
        <f>M72/K72</f>
        <v>#DIV/0!</v>
      </c>
      <c r="P72" s="171"/>
      <c r="Q72" s="171"/>
      <c r="R72" s="184"/>
      <c r="S72" s="187"/>
      <c r="T72" s="40"/>
      <c r="V72" s="193">
        <f>IF(I72="",0,1)</f>
        <v>0</v>
      </c>
      <c r="W72" s="193">
        <f>IF(K72="",0,1)</f>
        <v>0</v>
      </c>
      <c r="X72" s="193">
        <f>IF(M72="",0,1)</f>
        <v>0</v>
      </c>
      <c r="Z72" s="201"/>
      <c r="AA72" s="202"/>
      <c r="AB72" s="210">
        <f>IF($S$71=AB71,1,0)</f>
        <v>0</v>
      </c>
      <c r="AC72" s="221">
        <f>IF($S$71=AC71,0.5,0)</f>
        <v>0</v>
      </c>
      <c r="AD72" s="228">
        <f>IF($S$71=AD71,0,0)</f>
        <v>0</v>
      </c>
      <c r="AE72" s="231"/>
      <c r="AF72" s="231"/>
      <c r="AG72" s="231"/>
      <c r="AQ72" s="243">
        <f>IF(Y71=4,SUM(AB72:AP72),0)</f>
        <v>0</v>
      </c>
    </row>
    <row r="73" spans="1:43" ht="45" customHeight="1">
      <c r="A73" s="40"/>
      <c r="B73" s="46" t="s">
        <v>181</v>
      </c>
      <c r="C73" s="53"/>
      <c r="D73" s="56" t="s">
        <v>535</v>
      </c>
      <c r="E73" s="56"/>
      <c r="F73" s="74">
        <f>IF(AND(B73="○"),2,"-")</f>
        <v>2</v>
      </c>
      <c r="G73" s="82">
        <f>IF(AND(B73="○"),AQ74,"-")</f>
        <v>0</v>
      </c>
      <c r="H73" s="94"/>
      <c r="I73" s="60" t="s">
        <v>95</v>
      </c>
      <c r="J73" s="123"/>
      <c r="K73" s="123"/>
      <c r="L73" s="123"/>
      <c r="M73" s="123"/>
      <c r="N73" s="123"/>
      <c r="O73" s="123"/>
      <c r="P73" s="123"/>
      <c r="Q73" s="65"/>
      <c r="R73" s="184" t="s">
        <v>296</v>
      </c>
      <c r="S73" s="187"/>
      <c r="T73" s="40"/>
      <c r="X73" s="193">
        <f>IF(S73="",0,1)</f>
        <v>0</v>
      </c>
      <c r="Y73" s="196">
        <f>SUM(V73:X74)</f>
        <v>0</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531</v>
      </c>
      <c r="AP73" s="215" t="s">
        <v>238</v>
      </c>
      <c r="AQ73" s="242" t="s">
        <v>25</v>
      </c>
    </row>
    <row r="74" spans="1:43" ht="45" customHeight="1">
      <c r="A74" s="40"/>
      <c r="B74" s="46"/>
      <c r="C74" s="53"/>
      <c r="D74" s="56"/>
      <c r="E74" s="56"/>
      <c r="F74" s="74"/>
      <c r="G74" s="81"/>
      <c r="H74" s="93"/>
      <c r="I74" s="61"/>
      <c r="J74" s="124"/>
      <c r="K74" s="124"/>
      <c r="L74" s="124"/>
      <c r="M74" s="124"/>
      <c r="N74" s="124"/>
      <c r="O74" s="124"/>
      <c r="P74" s="124"/>
      <c r="Q74" s="66"/>
      <c r="R74" s="184" t="s">
        <v>61</v>
      </c>
      <c r="S74" s="187"/>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0</v>
      </c>
      <c r="AP74" s="216">
        <f>IF($S$73=AP73,0,0)</f>
        <v>0</v>
      </c>
      <c r="AQ74" s="243">
        <f>IF(Y73=1,SUM(AB74:AP74),0)</f>
        <v>0</v>
      </c>
    </row>
    <row r="75" spans="1:43" ht="45" customHeight="1">
      <c r="A75" s="40"/>
      <c r="B75" s="46" t="s">
        <v>181</v>
      </c>
      <c r="C75" s="53"/>
      <c r="D75" s="56" t="s">
        <v>77</v>
      </c>
      <c r="E75" s="56"/>
      <c r="F75" s="74">
        <f>IF(AND(B75="○"),1,"-")</f>
        <v>1</v>
      </c>
      <c r="G75" s="82">
        <f>IF(AND(B75="○"),AQ76,"-")</f>
        <v>0</v>
      </c>
      <c r="H75" s="94"/>
      <c r="I75" s="114" t="s">
        <v>201</v>
      </c>
      <c r="J75" s="102" t="s">
        <v>398</v>
      </c>
      <c r="K75" s="56" t="s">
        <v>307</v>
      </c>
      <c r="L75" s="56"/>
      <c r="M75" s="56"/>
      <c r="N75" s="56"/>
      <c r="O75" s="56"/>
      <c r="P75" s="56"/>
      <c r="Q75" s="56"/>
      <c r="R75" s="184" t="s">
        <v>296</v>
      </c>
      <c r="S75" s="187"/>
      <c r="T75" s="40"/>
      <c r="V75" s="193">
        <f>IF(I76="",0,1)</f>
        <v>0</v>
      </c>
      <c r="W75" s="193">
        <f>IF(J76="",0,1)</f>
        <v>0</v>
      </c>
      <c r="X75" s="193">
        <f>IF(S75="",0,1)</f>
        <v>0</v>
      </c>
      <c r="Y75" s="196">
        <f>SUM(V75:X76)</f>
        <v>0</v>
      </c>
      <c r="Z75" s="198" t="s">
        <v>191</v>
      </c>
      <c r="AA75" s="202"/>
      <c r="AB75" s="211" t="s">
        <v>215</v>
      </c>
      <c r="AC75" s="222" t="s">
        <v>212</v>
      </c>
      <c r="AD75" s="229" t="s">
        <v>109</v>
      </c>
      <c r="AE75" s="231"/>
      <c r="AF75" s="231"/>
      <c r="AG75" s="231"/>
      <c r="AQ75" s="242" t="s">
        <v>25</v>
      </c>
    </row>
    <row r="76" spans="1:43" ht="45" customHeight="1">
      <c r="A76" s="40"/>
      <c r="B76" s="46"/>
      <c r="C76" s="54"/>
      <c r="D76" s="56"/>
      <c r="E76" s="56"/>
      <c r="F76" s="74"/>
      <c r="G76" s="81"/>
      <c r="H76" s="93"/>
      <c r="I76" s="117"/>
      <c r="J76" s="131"/>
      <c r="K76" s="134"/>
      <c r="L76" s="134"/>
      <c r="M76" s="134"/>
      <c r="N76" s="134"/>
      <c r="O76" s="134"/>
      <c r="P76" s="134"/>
      <c r="Q76" s="134"/>
      <c r="R76" s="184" t="s">
        <v>61</v>
      </c>
      <c r="S76" s="187"/>
      <c r="T76" s="40"/>
      <c r="V76" s="193">
        <f>IF(K76="",0,1)</f>
        <v>0</v>
      </c>
      <c r="Z76" s="201"/>
      <c r="AA76" s="202"/>
      <c r="AB76" s="204">
        <f>IF($S$75=AB75,1,0)</f>
        <v>0</v>
      </c>
      <c r="AC76" s="214">
        <f>IF($S$75=AC75,0.5,0)</f>
        <v>0</v>
      </c>
      <c r="AD76" s="216">
        <f>IF($S$75=AD75,0,0)</f>
        <v>0</v>
      </c>
      <c r="AE76" s="231"/>
      <c r="AF76" s="231"/>
      <c r="AG76" s="231"/>
      <c r="AQ76" s="243">
        <f>IF(Y75=4,SUM(AB76:AO76),0)</f>
        <v>0</v>
      </c>
    </row>
  </sheetData>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89" priority="1">
      <formula>$B$75="-"</formula>
    </cfRule>
  </conditionalFormatting>
  <conditionalFormatting sqref="I72:N72">
    <cfRule type="expression" dxfId="88" priority="2">
      <formula>$B$71="-"</formula>
    </cfRule>
  </conditionalFormatting>
  <conditionalFormatting sqref="K64:Q68">
    <cfRule type="expression" dxfId="87" priority="4">
      <formula>$B$64="-"</formula>
    </cfRule>
  </conditionalFormatting>
  <conditionalFormatting sqref="K69:Q70">
    <cfRule type="expression" dxfId="86" priority="3">
      <formula>$B$69="-"</formula>
    </cfRule>
  </conditionalFormatting>
  <conditionalFormatting sqref="I63:Q63">
    <cfRule type="expression" dxfId="85" priority="5">
      <formula>$B$62="-"</formula>
    </cfRule>
  </conditionalFormatting>
  <conditionalFormatting sqref="I61:Q61">
    <cfRule type="expression" dxfId="84" priority="6">
      <formula>$B$60="-"</formula>
    </cfRule>
  </conditionalFormatting>
  <conditionalFormatting sqref="K57:Q59">
    <cfRule type="expression" dxfId="83" priority="8">
      <formula>$B$57="-"</formula>
    </cfRule>
  </conditionalFormatting>
  <conditionalFormatting sqref="I50:Q50">
    <cfRule type="expression" dxfId="82" priority="9">
      <formula>$B$49="-"</formula>
    </cfRule>
  </conditionalFormatting>
  <conditionalFormatting sqref="I46:M47">
    <cfRule type="expression" dxfId="81" priority="10">
      <formula>$B$45="-"</formula>
    </cfRule>
  </conditionalFormatting>
  <conditionalFormatting sqref="I34:Q35">
    <cfRule type="expression" dxfId="80" priority="11">
      <formula>$B$31="-"</formula>
    </cfRule>
  </conditionalFormatting>
  <conditionalFormatting sqref="K31:Q32">
    <cfRule type="expression" dxfId="79" priority="12">
      <formula>$B$31="-"</formula>
    </cfRule>
  </conditionalFormatting>
  <conditionalFormatting sqref="K19:S20">
    <cfRule type="expression" dxfId="78" priority="13">
      <formula>$B$19="-"</formula>
    </cfRule>
  </conditionalFormatting>
  <conditionalFormatting sqref="K17:S18">
    <cfRule type="expression" dxfId="77" priority="14">
      <formula>$B$17="-"</formula>
    </cfRule>
  </conditionalFormatting>
  <conditionalFormatting sqref="K15:S16">
    <cfRule type="expression" dxfId="76" priority="15">
      <formula>$B$15="-"</formula>
    </cfRule>
  </conditionalFormatting>
  <conditionalFormatting sqref="K10:Q14">
    <cfRule type="expression" dxfId="75" priority="16">
      <formula>$B$10="-"</formula>
    </cfRule>
  </conditionalFormatting>
  <conditionalFormatting sqref="I68:J68">
    <cfRule type="expression" dxfId="74" priority="18">
      <formula>$B$10="-"</formula>
    </cfRule>
  </conditionalFormatting>
  <conditionalFormatting sqref="R10:S14 D10:J14">
    <cfRule type="expression" dxfId="73" priority="46">
      <formula>$B$10="-"</formula>
    </cfRule>
  </conditionalFormatting>
  <conditionalFormatting sqref="D15:J16">
    <cfRule type="expression" dxfId="72" priority="45">
      <formula>$B$15="-"</formula>
    </cfRule>
  </conditionalFormatting>
  <conditionalFormatting sqref="D17:J18">
    <cfRule type="expression" dxfId="71" priority="44">
      <formula>$B$17="-"</formula>
    </cfRule>
  </conditionalFormatting>
  <conditionalFormatting sqref="D19:J20">
    <cfRule type="expression" dxfId="70" priority="43">
      <formula>$B$19="-"</formula>
    </cfRule>
  </conditionalFormatting>
  <conditionalFormatting sqref="D21:S22">
    <cfRule type="expression" dxfId="69" priority="42">
      <formula>$B$21="-"</formula>
    </cfRule>
  </conditionalFormatting>
  <conditionalFormatting sqref="D23:S24">
    <cfRule type="expression" dxfId="68" priority="41">
      <formula>$B$23="-"</formula>
    </cfRule>
  </conditionalFormatting>
  <conditionalFormatting sqref="D25:S26">
    <cfRule type="expression" dxfId="67" priority="40">
      <formula>$B$25="-"</formula>
    </cfRule>
  </conditionalFormatting>
  <conditionalFormatting sqref="D27:S28">
    <cfRule type="expression" dxfId="66" priority="39">
      <formula>$B$27="-"</formula>
    </cfRule>
  </conditionalFormatting>
  <conditionalFormatting sqref="D29:S30">
    <cfRule type="expression" dxfId="65" priority="38">
      <formula>$B$29="-"</formula>
    </cfRule>
  </conditionalFormatting>
  <conditionalFormatting sqref="R31:S39 K33:Q33 I31:J33 D31:H39 I36:Q39">
    <cfRule type="expression" dxfId="64" priority="37">
      <formula>$B$31="-"</formula>
    </cfRule>
  </conditionalFormatting>
  <conditionalFormatting sqref="H40:S40">
    <cfRule type="expression" dxfId="63" priority="36">
      <formula>$B$40="-"</formula>
    </cfRule>
  </conditionalFormatting>
  <conditionalFormatting sqref="H41:S41">
    <cfRule type="expression" dxfId="62" priority="35">
      <formula>$B$41="-"</formula>
    </cfRule>
  </conditionalFormatting>
  <conditionalFormatting sqref="H42:S42">
    <cfRule type="expression" dxfId="61" priority="34">
      <formula>$B$42="-"</formula>
    </cfRule>
  </conditionalFormatting>
  <conditionalFormatting sqref="D40:G42">
    <cfRule type="expression" dxfId="60" priority="33">
      <formula>$F$40="-"</formula>
    </cfRule>
  </conditionalFormatting>
  <conditionalFormatting sqref="D43:S44">
    <cfRule type="expression" dxfId="59" priority="32">
      <formula>$B$43="-"</formula>
    </cfRule>
  </conditionalFormatting>
  <conditionalFormatting sqref="I45:M45 N45:S48 I48:M48 D45:H48">
    <cfRule type="expression" dxfId="58" priority="31">
      <formula>$B$45="-"</formula>
    </cfRule>
  </conditionalFormatting>
  <conditionalFormatting sqref="I49:Q49 R49:S50 D49:H50">
    <cfRule type="expression" dxfId="57" priority="30">
      <formula>$B$49="-"</formula>
    </cfRule>
  </conditionalFormatting>
  <conditionalFormatting sqref="D51:S52">
    <cfRule type="expression" dxfId="56" priority="29">
      <formula>$B$51="-"</formula>
    </cfRule>
  </conditionalFormatting>
  <conditionalFormatting sqref="D53:S54">
    <cfRule type="expression" dxfId="55" priority="28">
      <formula>$B$53="-"</formula>
    </cfRule>
  </conditionalFormatting>
  <conditionalFormatting sqref="D55:S56">
    <cfRule type="expression" dxfId="54" priority="27">
      <formula>$B$55="-"</formula>
    </cfRule>
  </conditionalFormatting>
  <conditionalFormatting sqref="R57:S59 D57:J59">
    <cfRule type="expression" dxfId="53" priority="26">
      <formula>$B$57="-"</formula>
    </cfRule>
  </conditionalFormatting>
  <conditionalFormatting sqref="D60:S60 D61:H61 R61:S61">
    <cfRule type="expression" dxfId="52" priority="25">
      <formula>$B$60="-"</formula>
    </cfRule>
  </conditionalFormatting>
  <conditionalFormatting sqref="I62:Q62 R62:S63 D62:H63">
    <cfRule type="expression" dxfId="51" priority="24">
      <formula>$B$62="-"</formula>
    </cfRule>
  </conditionalFormatting>
  <conditionalFormatting sqref="I64:J67 R64:S68 D64:H68">
    <cfRule type="expression" dxfId="50" priority="23">
      <formula>$B$64="-"</formula>
    </cfRule>
  </conditionalFormatting>
  <conditionalFormatting sqref="R69:S70 D69:J70">
    <cfRule type="expression" dxfId="49" priority="22">
      <formula>$B$69="-"</formula>
    </cfRule>
  </conditionalFormatting>
  <conditionalFormatting sqref="I71:N71 O71:S72 D71:H72">
    <cfRule type="expression" dxfId="48" priority="21">
      <formula>$B$71="-"</formula>
    </cfRule>
  </conditionalFormatting>
  <conditionalFormatting sqref="D73:S74">
    <cfRule type="expression" dxfId="47" priority="20">
      <formula>$B$73="-"</formula>
    </cfRule>
  </conditionalFormatting>
  <conditionalFormatting sqref="I75:Q75 R75:S76 D75:H76">
    <cfRule type="expression" dxfId="46" priority="19">
      <formula>$B$75="-"</formula>
    </cfRule>
  </conditionalFormatting>
  <pageMargins left="0.70866141732283472" right="0.31496062992125984" top="0.35433070866141736" bottom="0.15748031496062992" header="0" footer="0.31496062992125984"/>
  <pageSetup paperSize="9" scale="43" fitToWidth="1" fitToHeight="2" orientation="portrait" usePrinterDefaults="1" r:id="rId1"/>
  <headerFooter>
    <oddHeader xml:space="preserve">&amp;R&amp;18&amp;P / &amp;N </oddHeader>
  </headerFooter>
  <rowBreaks count="1" manualBreakCount="1">
    <brk id="44" max="1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2B3E9D61-65C4-4B53-831E-C08D11AC104D}">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リスト!$S$4:$S$8</xm:f>
          </x14:formula1>
          <xm:sqref>S42</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リスト!$AB$21:$AB$22</xm:f>
          </x14:formula1>
          <xm:sqref>N63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Q76"/>
  <sheetViews>
    <sheetView tabSelected="1" view="pageBreakPreview" zoomScale="55" zoomScaleNormal="40" zoomScaleSheetLayoutView="55" workbookViewId="0">
      <selection activeCell="S5" sqref="S5"/>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426</v>
      </c>
      <c r="C2" s="51"/>
      <c r="D2" s="51"/>
      <c r="E2" s="51"/>
      <c r="F2" s="67"/>
      <c r="G2" s="67"/>
      <c r="H2" s="67"/>
      <c r="I2" s="100"/>
      <c r="J2" s="51"/>
      <c r="K2" s="51"/>
      <c r="L2" s="51"/>
      <c r="M2" s="51"/>
      <c r="N2" s="51"/>
      <c r="O2" s="51"/>
      <c r="P2" s="51"/>
      <c r="Q2" s="51"/>
      <c r="R2" s="51"/>
      <c r="S2" s="51"/>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352</v>
      </c>
      <c r="D3" s="50"/>
      <c r="E3" s="50"/>
      <c r="F3" s="253"/>
      <c r="G3" s="255"/>
      <c r="H3" s="255"/>
      <c r="I3" s="255"/>
      <c r="J3" s="263"/>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253"/>
      <c r="G4" s="255"/>
      <c r="H4" s="255"/>
      <c r="I4" s="255"/>
      <c r="J4" s="263"/>
      <c r="K4" s="70"/>
      <c r="L4" s="70"/>
      <c r="M4" s="70"/>
      <c r="N4" s="70"/>
      <c r="O4" s="70"/>
      <c r="P4" s="172" t="s">
        <v>381</v>
      </c>
      <c r="Q4" s="173"/>
      <c r="R4" s="180"/>
      <c r="S4" s="185">
        <f>SUM(G10:G76)</f>
        <v>38.700000000000003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254"/>
      <c r="G5" s="256"/>
      <c r="H5" s="256"/>
      <c r="I5" s="256"/>
      <c r="J5" s="264"/>
      <c r="K5" s="70"/>
      <c r="L5" s="70"/>
      <c r="M5" s="70"/>
      <c r="N5" s="70"/>
      <c r="O5" s="70"/>
      <c r="P5" s="172" t="s">
        <v>130</v>
      </c>
      <c r="Q5" s="173"/>
      <c r="R5" s="180"/>
      <c r="S5" s="185">
        <f>ROUND(S4*20/S3,4)</f>
        <v>17.2</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371</v>
      </c>
      <c r="G9" s="79" t="s">
        <v>317</v>
      </c>
      <c r="H9" s="91"/>
      <c r="I9" s="44" t="s">
        <v>37</v>
      </c>
      <c r="J9" s="44"/>
      <c r="K9" s="44"/>
      <c r="L9" s="44"/>
      <c r="M9" s="44"/>
      <c r="N9" s="44"/>
      <c r="O9" s="44"/>
      <c r="P9" s="44"/>
      <c r="Q9" s="44"/>
      <c r="R9" s="44"/>
      <c r="S9" s="44"/>
      <c r="T9" s="40"/>
      <c r="V9" s="192" t="s">
        <v>18</v>
      </c>
      <c r="AC9" s="212"/>
      <c r="AD9" s="212"/>
    </row>
    <row r="10" spans="1:43" ht="45" customHeight="1">
      <c r="A10" s="40"/>
      <c r="B10" s="249" t="s">
        <v>181</v>
      </c>
      <c r="C10" s="52" t="s">
        <v>182</v>
      </c>
      <c r="D10" s="55" t="s">
        <v>513</v>
      </c>
      <c r="E10" s="55"/>
      <c r="F10" s="73">
        <f>IF(AND(B10="○"),2,"-")</f>
        <v>2</v>
      </c>
      <c r="G10" s="80">
        <f>IF(AND(B10="○"),AQ11,"-")</f>
        <v>1</v>
      </c>
      <c r="H10" s="92"/>
      <c r="I10" s="101" t="s">
        <v>256</v>
      </c>
      <c r="J10" s="101"/>
      <c r="K10" s="269" t="s">
        <v>252</v>
      </c>
      <c r="L10" s="269"/>
      <c r="M10" s="269"/>
      <c r="N10" s="269"/>
      <c r="O10" s="269"/>
      <c r="P10" s="269"/>
      <c r="Q10" s="269"/>
      <c r="R10" s="181" t="s">
        <v>192</v>
      </c>
      <c r="S10" s="297" t="s">
        <v>203</v>
      </c>
      <c r="T10" s="40"/>
      <c r="V10" s="193">
        <f>IF(K10="",0,1)</f>
        <v>1</v>
      </c>
      <c r="X10" s="193">
        <f>IF(S10="",0,1)</f>
        <v>1</v>
      </c>
      <c r="Y10" s="196">
        <f>SUM(V10:X14)</f>
        <v>7</v>
      </c>
      <c r="Z10" s="198" t="s">
        <v>160</v>
      </c>
      <c r="AA10" s="202"/>
      <c r="AB10" s="203" t="s">
        <v>259</v>
      </c>
      <c r="AC10" s="213" t="s">
        <v>127</v>
      </c>
      <c r="AD10" s="215" t="s">
        <v>261</v>
      </c>
      <c r="AG10" s="231"/>
      <c r="AH10" s="231"/>
      <c r="AQ10" s="242" t="s">
        <v>25</v>
      </c>
    </row>
    <row r="11" spans="1:43" ht="45" customHeight="1">
      <c r="A11" s="40"/>
      <c r="B11" s="250"/>
      <c r="C11" s="53"/>
      <c r="D11" s="56"/>
      <c r="E11" s="56"/>
      <c r="F11" s="74"/>
      <c r="G11" s="80"/>
      <c r="H11" s="92"/>
      <c r="I11" s="102" t="s">
        <v>362</v>
      </c>
      <c r="J11" s="102"/>
      <c r="K11" s="270" t="s">
        <v>276</v>
      </c>
      <c r="L11" s="270"/>
      <c r="M11" s="270"/>
      <c r="N11" s="270"/>
      <c r="O11" s="270"/>
      <c r="P11" s="270"/>
      <c r="Q11" s="270"/>
      <c r="R11" s="181"/>
      <c r="S11" s="298"/>
      <c r="T11" s="40"/>
      <c r="V11" s="193">
        <f>IF(K11="",0,1)</f>
        <v>1</v>
      </c>
      <c r="AA11" s="202"/>
      <c r="AB11" s="204">
        <f>IF($S$10=AB10,2,0)</f>
        <v>0</v>
      </c>
      <c r="AC11" s="214">
        <f>IF($S$10=AC10,1,0)</f>
        <v>1</v>
      </c>
      <c r="AD11" s="216">
        <f>IF($S$10=AD10,0,0)</f>
        <v>0</v>
      </c>
      <c r="AG11" s="231"/>
      <c r="AH11" s="231"/>
      <c r="AQ11" s="243">
        <f>IF(Y10=7,SUM(AB11:AP11),0)</f>
        <v>1</v>
      </c>
    </row>
    <row r="12" spans="1:43" ht="45" customHeight="1">
      <c r="A12" s="40"/>
      <c r="B12" s="250"/>
      <c r="C12" s="53"/>
      <c r="D12" s="56"/>
      <c r="E12" s="56"/>
      <c r="F12" s="74"/>
      <c r="G12" s="80"/>
      <c r="H12" s="92"/>
      <c r="I12" s="103" t="s">
        <v>322</v>
      </c>
      <c r="J12" s="120"/>
      <c r="K12" s="271">
        <v>45017</v>
      </c>
      <c r="L12" s="281"/>
      <c r="M12" s="288"/>
      <c r="N12" s="44" t="s">
        <v>253</v>
      </c>
      <c r="O12" s="271">
        <v>45287</v>
      </c>
      <c r="P12" s="281"/>
      <c r="Q12" s="288"/>
      <c r="R12" s="181"/>
      <c r="S12" s="298"/>
      <c r="T12" s="40"/>
      <c r="V12" s="193">
        <f>IF(K12="",0,1)</f>
        <v>1</v>
      </c>
      <c r="W12" s="193">
        <f>IF(O12="",0,1)</f>
        <v>1</v>
      </c>
      <c r="AG12" s="231"/>
      <c r="AH12" s="231"/>
    </row>
    <row r="13" spans="1:43" ht="45" customHeight="1">
      <c r="A13" s="40"/>
      <c r="B13" s="250"/>
      <c r="C13" s="53"/>
      <c r="D13" s="56"/>
      <c r="E13" s="56"/>
      <c r="F13" s="74"/>
      <c r="G13" s="80"/>
      <c r="H13" s="92"/>
      <c r="I13" s="56" t="s">
        <v>193</v>
      </c>
      <c r="J13" s="56"/>
      <c r="K13" s="270" t="s">
        <v>257</v>
      </c>
      <c r="L13" s="270"/>
      <c r="M13" s="270"/>
      <c r="N13" s="270"/>
      <c r="O13" s="270"/>
      <c r="P13" s="270"/>
      <c r="Q13" s="270"/>
      <c r="R13" s="181"/>
      <c r="S13" s="298"/>
      <c r="T13" s="40"/>
      <c r="V13" s="193">
        <f>IF(K13="",0,1)</f>
        <v>1</v>
      </c>
      <c r="AH13" s="231"/>
    </row>
    <row r="14" spans="1:43" ht="45" customHeight="1">
      <c r="A14" s="40"/>
      <c r="B14" s="250"/>
      <c r="C14" s="53"/>
      <c r="D14" s="56"/>
      <c r="E14" s="56"/>
      <c r="F14" s="74"/>
      <c r="G14" s="81"/>
      <c r="H14" s="93"/>
      <c r="I14" s="56" t="s">
        <v>245</v>
      </c>
      <c r="J14" s="56"/>
      <c r="K14" s="270" t="s">
        <v>262</v>
      </c>
      <c r="L14" s="270"/>
      <c r="M14" s="270"/>
      <c r="N14" s="270"/>
      <c r="O14" s="270"/>
      <c r="P14" s="270"/>
      <c r="Q14" s="270"/>
      <c r="R14" s="182"/>
      <c r="S14" s="298"/>
      <c r="T14" s="40"/>
      <c r="V14" s="193">
        <f>IF(K14="",0,1)</f>
        <v>1</v>
      </c>
      <c r="W14" s="195"/>
      <c r="AA14" s="202"/>
      <c r="AG14" s="231"/>
      <c r="AH14" s="231"/>
    </row>
    <row r="15" spans="1:43" ht="45" customHeight="1">
      <c r="A15" s="40"/>
      <c r="B15" s="250" t="s">
        <v>181</v>
      </c>
      <c r="C15" s="53"/>
      <c r="D15" s="56" t="s">
        <v>514</v>
      </c>
      <c r="E15" s="56"/>
      <c r="F15" s="74">
        <f>IF(AND(B15="○"),3,"-")</f>
        <v>3</v>
      </c>
      <c r="G15" s="82">
        <f>IF(AND(B15="○"),AQ16,"-")</f>
        <v>3</v>
      </c>
      <c r="H15" s="94"/>
      <c r="I15" s="56" t="s">
        <v>244</v>
      </c>
      <c r="J15" s="56"/>
      <c r="K15" s="272" t="s">
        <v>23</v>
      </c>
      <c r="L15" s="272"/>
      <c r="M15" s="272"/>
      <c r="N15" s="272"/>
      <c r="O15" s="272"/>
      <c r="P15" s="272"/>
      <c r="Q15" s="272"/>
      <c r="R15" s="183" t="s">
        <v>296</v>
      </c>
      <c r="S15" s="298" t="s">
        <v>13</v>
      </c>
      <c r="T15" s="40"/>
      <c r="V15" s="193">
        <f>IF(AND(K15&lt;&gt;""),1,0)</f>
        <v>1</v>
      </c>
      <c r="X15" s="193">
        <f>IF(S15="",0,1)</f>
        <v>1</v>
      </c>
      <c r="Y15" s="196">
        <f>SUM(V15:X16)</f>
        <v>3</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250"/>
      <c r="C16" s="53"/>
      <c r="D16" s="56"/>
      <c r="E16" s="56"/>
      <c r="F16" s="74"/>
      <c r="G16" s="81"/>
      <c r="H16" s="93"/>
      <c r="I16" s="56" t="s">
        <v>136</v>
      </c>
      <c r="J16" s="56"/>
      <c r="K16" s="273">
        <v>86</v>
      </c>
      <c r="L16" s="282"/>
      <c r="M16" s="282"/>
      <c r="N16" s="282"/>
      <c r="O16" s="282"/>
      <c r="P16" s="282"/>
      <c r="Q16" s="160" t="s">
        <v>10</v>
      </c>
      <c r="R16" s="182" t="s">
        <v>61</v>
      </c>
      <c r="S16" s="298"/>
      <c r="T16" s="40"/>
      <c r="V16" s="193">
        <f>IF(AND(K16&lt;&gt;""),1,0)</f>
        <v>1</v>
      </c>
      <c r="W16" s="195"/>
      <c r="AB16" s="204">
        <f>IF($S$15=AB15,3,0)</f>
        <v>3</v>
      </c>
      <c r="AC16" s="214">
        <f>IF($S$15=AC15,2.5,0)</f>
        <v>0</v>
      </c>
      <c r="AD16" s="214">
        <f>IF($S$15=AD15,2,0)</f>
        <v>0</v>
      </c>
      <c r="AE16" s="214">
        <f>IF($S$15=AE15,1.5,0)</f>
        <v>0</v>
      </c>
      <c r="AF16" s="214">
        <f>IF($S$15=AF15,1,0)</f>
        <v>0</v>
      </c>
      <c r="AG16" s="214">
        <f>IF($S$15=AG15,0.5,0)</f>
        <v>0</v>
      </c>
      <c r="AH16" s="214">
        <f>IF($S$15=AH15,0,0)</f>
        <v>0</v>
      </c>
      <c r="AI16" s="216">
        <f>IF($S$15=AI15,-1,0)</f>
        <v>0</v>
      </c>
      <c r="AQ16" s="243">
        <f>IF(Y15=3,SUM(AB16:AP16),-1)</f>
        <v>3</v>
      </c>
    </row>
    <row r="17" spans="1:43" ht="45" customHeight="1">
      <c r="A17" s="40"/>
      <c r="B17" s="250" t="s">
        <v>181</v>
      </c>
      <c r="C17" s="53"/>
      <c r="D17" s="56" t="s">
        <v>240</v>
      </c>
      <c r="E17" s="56"/>
      <c r="F17" s="74">
        <f>IF(AND(B17="○"),1,"-")</f>
        <v>1</v>
      </c>
      <c r="G17" s="82">
        <f>IF(AND(B17="○"),AQ18,"-")</f>
        <v>1</v>
      </c>
      <c r="H17" s="94"/>
      <c r="I17" s="56" t="s">
        <v>384</v>
      </c>
      <c r="J17" s="56"/>
      <c r="K17" s="270" t="s">
        <v>387</v>
      </c>
      <c r="L17" s="270"/>
      <c r="M17" s="270"/>
      <c r="N17" s="270"/>
      <c r="O17" s="270"/>
      <c r="P17" s="270"/>
      <c r="Q17" s="270"/>
      <c r="R17" s="183" t="s">
        <v>296</v>
      </c>
      <c r="S17" s="298" t="s">
        <v>175</v>
      </c>
      <c r="T17" s="40"/>
      <c r="V17" s="193">
        <f>IF(K17="",0,1)</f>
        <v>1</v>
      </c>
      <c r="X17" s="193">
        <f>IF(S17="",0,1)</f>
        <v>1</v>
      </c>
      <c r="Y17" s="196">
        <f>SUM(V17:X18)</f>
        <v>3</v>
      </c>
      <c r="Z17" s="198" t="s">
        <v>43</v>
      </c>
      <c r="AA17" s="202"/>
      <c r="AB17" s="203" t="s">
        <v>175</v>
      </c>
      <c r="AC17" s="215" t="s">
        <v>299</v>
      </c>
      <c r="AG17" s="231"/>
      <c r="AH17" s="231"/>
      <c r="AQ17" s="242" t="s">
        <v>25</v>
      </c>
    </row>
    <row r="18" spans="1:43" ht="45" customHeight="1">
      <c r="A18" s="40"/>
      <c r="B18" s="250"/>
      <c r="C18" s="53"/>
      <c r="D18" s="56"/>
      <c r="E18" s="56"/>
      <c r="F18" s="74"/>
      <c r="G18" s="81"/>
      <c r="H18" s="93"/>
      <c r="I18" s="56" t="s">
        <v>91</v>
      </c>
      <c r="J18" s="56"/>
      <c r="K18" s="270" t="s">
        <v>23</v>
      </c>
      <c r="L18" s="270"/>
      <c r="M18" s="270"/>
      <c r="N18" s="270"/>
      <c r="O18" s="270"/>
      <c r="P18" s="270"/>
      <c r="Q18" s="270"/>
      <c r="R18" s="182" t="s">
        <v>61</v>
      </c>
      <c r="S18" s="298"/>
      <c r="T18" s="40"/>
      <c r="V18" s="193">
        <f>IF(K18="",0,1)</f>
        <v>1</v>
      </c>
      <c r="W18" s="195"/>
      <c r="AA18" s="202"/>
      <c r="AB18" s="204">
        <f>IF($S$17=AB17,1,0)</f>
        <v>1</v>
      </c>
      <c r="AC18" s="216">
        <f>IF($S$17=AC17,0,0)</f>
        <v>0</v>
      </c>
      <c r="AG18" s="231"/>
      <c r="AH18" s="231"/>
      <c r="AQ18" s="243">
        <f>IF(Y17=3,SUM(AB18:AP18),0)</f>
        <v>1</v>
      </c>
    </row>
    <row r="19" spans="1:43" ht="45" customHeight="1">
      <c r="A19" s="40"/>
      <c r="B19" s="250" t="s">
        <v>181</v>
      </c>
      <c r="C19" s="53"/>
      <c r="D19" s="56" t="s">
        <v>279</v>
      </c>
      <c r="E19" s="56"/>
      <c r="F19" s="74">
        <f>IF(AND(B19="○"),1,"-")</f>
        <v>1</v>
      </c>
      <c r="G19" s="82">
        <f>IF(AND(B19="○"),AQ20,"-")</f>
        <v>1</v>
      </c>
      <c r="H19" s="94"/>
      <c r="I19" s="56" t="s">
        <v>384</v>
      </c>
      <c r="J19" s="56"/>
      <c r="K19" s="270" t="s">
        <v>387</v>
      </c>
      <c r="L19" s="270"/>
      <c r="M19" s="270"/>
      <c r="N19" s="270"/>
      <c r="O19" s="270"/>
      <c r="P19" s="270"/>
      <c r="Q19" s="270"/>
      <c r="R19" s="183" t="s">
        <v>296</v>
      </c>
      <c r="S19" s="298" t="s">
        <v>542</v>
      </c>
      <c r="T19" s="40"/>
      <c r="V19" s="193">
        <f>IF(K19="",0,1)</f>
        <v>1</v>
      </c>
      <c r="X19" s="193">
        <f>IF(S19="",0,1)</f>
        <v>1</v>
      </c>
      <c r="Y19" s="196">
        <f>SUM(V19:X20)</f>
        <v>3</v>
      </c>
      <c r="Z19" s="198" t="s">
        <v>43</v>
      </c>
      <c r="AA19" s="202"/>
      <c r="AB19" s="203" t="s">
        <v>542</v>
      </c>
      <c r="AC19" s="213" t="s">
        <v>543</v>
      </c>
      <c r="AD19" s="215" t="s">
        <v>544</v>
      </c>
      <c r="AG19" s="231"/>
      <c r="AH19" s="231"/>
      <c r="AQ19" s="242" t="s">
        <v>25</v>
      </c>
    </row>
    <row r="20" spans="1:43" ht="45" customHeight="1">
      <c r="A20" s="40"/>
      <c r="B20" s="250"/>
      <c r="C20" s="53"/>
      <c r="D20" s="56"/>
      <c r="E20" s="56"/>
      <c r="F20" s="74"/>
      <c r="G20" s="81"/>
      <c r="H20" s="93"/>
      <c r="I20" s="56" t="s">
        <v>91</v>
      </c>
      <c r="J20" s="56"/>
      <c r="K20" s="270" t="s">
        <v>23</v>
      </c>
      <c r="L20" s="270"/>
      <c r="M20" s="270"/>
      <c r="N20" s="270"/>
      <c r="O20" s="270"/>
      <c r="P20" s="270"/>
      <c r="Q20" s="270"/>
      <c r="R20" s="182" t="s">
        <v>61</v>
      </c>
      <c r="S20" s="298"/>
      <c r="T20" s="40"/>
      <c r="V20" s="193">
        <f>IF(K20="",0,1)</f>
        <v>1</v>
      </c>
      <c r="W20" s="195"/>
      <c r="AA20" s="202"/>
      <c r="AB20" s="204">
        <f>IF($S$19=AB19,1,0)</f>
        <v>1</v>
      </c>
      <c r="AC20" s="214">
        <f>IF($S$19=AC19,0.5,0)</f>
        <v>0</v>
      </c>
      <c r="AD20" s="216">
        <f>IF($S$19=AD19,0,0)</f>
        <v>0</v>
      </c>
      <c r="AG20" s="231"/>
      <c r="AH20" s="231"/>
      <c r="AQ20" s="243">
        <f>IF(Y19=3,SUM(AB20:AP20),0)</f>
        <v>1</v>
      </c>
    </row>
    <row r="21" spans="1:43" ht="45" customHeight="1">
      <c r="A21" s="40"/>
      <c r="B21" s="250" t="s">
        <v>181</v>
      </c>
      <c r="C21" s="53"/>
      <c r="D21" s="56" t="s">
        <v>515</v>
      </c>
      <c r="E21" s="56"/>
      <c r="F21" s="74">
        <f>IF(AND(B21="○"),1,"-")</f>
        <v>1</v>
      </c>
      <c r="G21" s="82">
        <f>IF(AND(B21="○"),AQ22,"-")</f>
        <v>1</v>
      </c>
      <c r="H21" s="94"/>
      <c r="I21" s="56" t="s">
        <v>278</v>
      </c>
      <c r="J21" s="56"/>
      <c r="K21" s="56"/>
      <c r="L21" s="56"/>
      <c r="M21" s="56"/>
      <c r="N21" s="56"/>
      <c r="O21" s="56"/>
      <c r="P21" s="56"/>
      <c r="Q21" s="56"/>
      <c r="R21" s="184" t="s">
        <v>192</v>
      </c>
      <c r="S21" s="298" t="s">
        <v>399</v>
      </c>
      <c r="T21" s="40"/>
      <c r="X21" s="193">
        <f>IF(S21="",0,1)</f>
        <v>1</v>
      </c>
      <c r="Y21" s="196">
        <f>SUM(V21:X22)</f>
        <v>2</v>
      </c>
      <c r="Z21" s="198" t="s">
        <v>56</v>
      </c>
      <c r="AA21" s="202"/>
      <c r="AB21" s="203" t="s">
        <v>254</v>
      </c>
      <c r="AC21" s="215" t="s">
        <v>190</v>
      </c>
      <c r="AD21" s="223"/>
      <c r="AE21" s="203" t="s">
        <v>34</v>
      </c>
      <c r="AF21" s="215" t="s">
        <v>237</v>
      </c>
      <c r="AG21" s="223"/>
      <c r="AH21" s="231"/>
      <c r="AQ21" s="242" t="s">
        <v>25</v>
      </c>
    </row>
    <row r="22" spans="1:43" ht="45" customHeight="1">
      <c r="A22" s="40"/>
      <c r="B22" s="250"/>
      <c r="C22" s="53"/>
      <c r="D22" s="56"/>
      <c r="E22" s="56"/>
      <c r="F22" s="74"/>
      <c r="G22" s="81"/>
      <c r="H22" s="93"/>
      <c r="I22" s="56" t="s">
        <v>213</v>
      </c>
      <c r="J22" s="56"/>
      <c r="K22" s="56"/>
      <c r="L22" s="56"/>
      <c r="M22" s="56"/>
      <c r="N22" s="56"/>
      <c r="O22" s="56"/>
      <c r="P22" s="56"/>
      <c r="Q22" s="56"/>
      <c r="R22" s="184" t="s">
        <v>192</v>
      </c>
      <c r="S22" s="298" t="s">
        <v>401</v>
      </c>
      <c r="T22" s="40"/>
      <c r="X22" s="193">
        <f>IF(S22="",0,1)</f>
        <v>1</v>
      </c>
      <c r="AA22" s="202"/>
      <c r="AB22" s="204">
        <f>IF($S$21=AB21,0.5,0)</f>
        <v>0.5</v>
      </c>
      <c r="AC22" s="216">
        <f>IF($S$21=AC21,0,0)</f>
        <v>0</v>
      </c>
      <c r="AD22" s="223"/>
      <c r="AE22" s="204">
        <f>IF($S$22=AE21,0.5,0)</f>
        <v>0.5</v>
      </c>
      <c r="AF22" s="216">
        <f>IF($S$22=AF21,0,0)</f>
        <v>0</v>
      </c>
      <c r="AG22" s="231"/>
      <c r="AQ22" s="243">
        <f>IF(Y21=2,SUM(AB22:AP22),0)</f>
        <v>1</v>
      </c>
    </row>
    <row r="23" spans="1:43" ht="45" customHeight="1">
      <c r="A23" s="40"/>
      <c r="B23" s="250" t="s">
        <v>181</v>
      </c>
      <c r="C23" s="53"/>
      <c r="D23" s="56" t="s">
        <v>516</v>
      </c>
      <c r="E23" s="56"/>
      <c r="F23" s="74">
        <f>IF(AND(B23="○"),2,"-")</f>
        <v>2</v>
      </c>
      <c r="G23" s="82">
        <f>IF(AND(B23="○"),AQ24,"-")</f>
        <v>2</v>
      </c>
      <c r="H23" s="94"/>
      <c r="I23" s="104" t="s">
        <v>342</v>
      </c>
      <c r="J23" s="121"/>
      <c r="K23" s="121"/>
      <c r="L23" s="121"/>
      <c r="M23" s="121"/>
      <c r="N23" s="121"/>
      <c r="O23" s="121"/>
      <c r="P23" s="121"/>
      <c r="Q23" s="174"/>
      <c r="R23" s="183" t="s">
        <v>296</v>
      </c>
      <c r="S23" s="298" t="s">
        <v>503</v>
      </c>
      <c r="T23" s="40"/>
      <c r="X23" s="193">
        <f>IF(S23="",0,1)</f>
        <v>1</v>
      </c>
      <c r="Y23" s="196">
        <f>SUM(V23:X24)</f>
        <v>1</v>
      </c>
      <c r="Z23" s="198" t="s">
        <v>228</v>
      </c>
      <c r="AA23" s="202"/>
      <c r="AB23" s="205" t="s">
        <v>341</v>
      </c>
      <c r="AC23" s="213" t="s">
        <v>22</v>
      </c>
      <c r="AD23" s="215" t="s">
        <v>303</v>
      </c>
      <c r="AE23" s="230"/>
      <c r="AF23" s="203" t="s">
        <v>389</v>
      </c>
      <c r="AG23" s="213" t="s">
        <v>305</v>
      </c>
      <c r="AH23" s="215" t="s">
        <v>553</v>
      </c>
      <c r="AI23" s="230"/>
      <c r="AJ23" s="232" t="s">
        <v>76</v>
      </c>
      <c r="AK23" s="215" t="s">
        <v>391</v>
      </c>
      <c r="AL23" s="230"/>
      <c r="AM23" s="203" t="s">
        <v>392</v>
      </c>
      <c r="AN23" s="215" t="s">
        <v>320</v>
      </c>
      <c r="AO23" s="230"/>
      <c r="AQ23" s="242" t="s">
        <v>25</v>
      </c>
    </row>
    <row r="24" spans="1:43" ht="45" customHeight="1">
      <c r="A24" s="40"/>
      <c r="B24" s="250"/>
      <c r="C24" s="53"/>
      <c r="D24" s="56"/>
      <c r="E24" s="56"/>
      <c r="F24" s="74"/>
      <c r="G24" s="81"/>
      <c r="H24" s="93"/>
      <c r="I24" s="105"/>
      <c r="J24" s="122"/>
      <c r="K24" s="122"/>
      <c r="L24" s="122"/>
      <c r="M24" s="122"/>
      <c r="N24" s="122"/>
      <c r="O24" s="122"/>
      <c r="P24" s="122"/>
      <c r="Q24" s="175"/>
      <c r="R24" s="182" t="s">
        <v>61</v>
      </c>
      <c r="S24" s="298"/>
      <c r="T24" s="40"/>
      <c r="AA24" s="202"/>
      <c r="AB24" s="204">
        <f>IF($S$23=AB23,2,0)</f>
        <v>2</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2</v>
      </c>
    </row>
    <row r="25" spans="1:43" ht="45" customHeight="1">
      <c r="A25" s="40"/>
      <c r="B25" s="250" t="s">
        <v>181</v>
      </c>
      <c r="C25" s="53"/>
      <c r="D25" s="56" t="s">
        <v>517</v>
      </c>
      <c r="E25" s="56"/>
      <c r="F25" s="74">
        <f>IF(AND(B25="○"),2,"-")</f>
        <v>2</v>
      </c>
      <c r="G25" s="82">
        <f>IF(AND(B25="○"),AQ26,"-")</f>
        <v>2</v>
      </c>
      <c r="H25" s="94"/>
      <c r="I25" s="104" t="s">
        <v>342</v>
      </c>
      <c r="J25" s="121"/>
      <c r="K25" s="121"/>
      <c r="L25" s="121"/>
      <c r="M25" s="121"/>
      <c r="N25" s="121"/>
      <c r="O25" s="121"/>
      <c r="P25" s="121"/>
      <c r="Q25" s="174"/>
      <c r="R25" s="183" t="s">
        <v>296</v>
      </c>
      <c r="S25" s="298" t="s">
        <v>505</v>
      </c>
      <c r="T25" s="40"/>
      <c r="X25" s="193">
        <f>IF(S25="",0,1)</f>
        <v>1</v>
      </c>
      <c r="Y25" s="196">
        <f>SUM(V25:X26)</f>
        <v>1</v>
      </c>
      <c r="Z25" s="198" t="s">
        <v>228</v>
      </c>
      <c r="AA25" s="202"/>
      <c r="AB25" s="203" t="s">
        <v>218</v>
      </c>
      <c r="AC25" s="213" t="s">
        <v>402</v>
      </c>
      <c r="AD25" s="215" t="s">
        <v>275</v>
      </c>
      <c r="AE25" s="230"/>
      <c r="AF25" s="203" t="s">
        <v>350</v>
      </c>
      <c r="AG25" s="234" t="s">
        <v>202</v>
      </c>
      <c r="AH25" s="215" t="s">
        <v>265</v>
      </c>
      <c r="AI25" s="230"/>
      <c r="AO25" s="230"/>
      <c r="AQ25" s="242" t="s">
        <v>25</v>
      </c>
    </row>
    <row r="26" spans="1:43" ht="45" customHeight="1">
      <c r="A26" s="40"/>
      <c r="B26" s="250"/>
      <c r="C26" s="53"/>
      <c r="D26" s="56"/>
      <c r="E26" s="56"/>
      <c r="F26" s="74"/>
      <c r="G26" s="81"/>
      <c r="H26" s="93"/>
      <c r="I26" s="105"/>
      <c r="J26" s="122"/>
      <c r="K26" s="122"/>
      <c r="L26" s="122"/>
      <c r="M26" s="122"/>
      <c r="N26" s="122"/>
      <c r="O26" s="122"/>
      <c r="P26" s="122"/>
      <c r="Q26" s="175"/>
      <c r="R26" s="182" t="s">
        <v>61</v>
      </c>
      <c r="S26" s="298"/>
      <c r="T26" s="40"/>
      <c r="AA26" s="202"/>
      <c r="AB26" s="204">
        <f>IF($S$25=AB25,2,0)</f>
        <v>2</v>
      </c>
      <c r="AC26" s="214">
        <f>IF($S$25=AC25,1,0)</f>
        <v>0</v>
      </c>
      <c r="AD26" s="216">
        <f>IF($S$25=AD25,0,0)</f>
        <v>0</v>
      </c>
      <c r="AF26" s="204">
        <f>IF($S$25=AF25,2,0)</f>
        <v>0</v>
      </c>
      <c r="AG26" s="214">
        <f>IF($S$25=AG25,1,0)</f>
        <v>0</v>
      </c>
      <c r="AH26" s="216">
        <f>IF($S$25=AH25,0,0)</f>
        <v>0</v>
      </c>
      <c r="AQ26" s="243">
        <f>IF(Y25=1,SUM(AB26:AP26),0)</f>
        <v>2</v>
      </c>
    </row>
    <row r="27" spans="1:43" ht="45" customHeight="1">
      <c r="A27" s="40"/>
      <c r="B27" s="250" t="s">
        <v>181</v>
      </c>
      <c r="C27" s="53"/>
      <c r="D27" s="56" t="s">
        <v>518</v>
      </c>
      <c r="E27" s="56"/>
      <c r="F27" s="74">
        <f>IF(AND(B27="○"),2,"-")</f>
        <v>2</v>
      </c>
      <c r="G27" s="82">
        <f>IF(AND(B27="○"),AQ28,"-")</f>
        <v>2</v>
      </c>
      <c r="H27" s="94"/>
      <c r="I27" s="104" t="s">
        <v>342</v>
      </c>
      <c r="J27" s="121"/>
      <c r="K27" s="121"/>
      <c r="L27" s="121"/>
      <c r="M27" s="121"/>
      <c r="N27" s="121"/>
      <c r="O27" s="121"/>
      <c r="P27" s="121"/>
      <c r="Q27" s="174"/>
      <c r="R27" s="183" t="s">
        <v>296</v>
      </c>
      <c r="S27" s="298" t="s">
        <v>509</v>
      </c>
      <c r="T27" s="40"/>
      <c r="X27" s="193">
        <f>IF(S27="",0,1)</f>
        <v>1</v>
      </c>
      <c r="Y27" s="196">
        <f>SUM(V27:X28)</f>
        <v>1</v>
      </c>
      <c r="Z27" s="198" t="s">
        <v>228</v>
      </c>
      <c r="AA27" s="202"/>
      <c r="AB27" s="205" t="s">
        <v>404</v>
      </c>
      <c r="AC27" s="213" t="s">
        <v>405</v>
      </c>
      <c r="AD27" s="215" t="s">
        <v>183</v>
      </c>
      <c r="AE27" s="230"/>
      <c r="AF27" s="232" t="s">
        <v>361</v>
      </c>
      <c r="AG27" s="215" t="s">
        <v>186</v>
      </c>
      <c r="AI27" s="230"/>
      <c r="AL27" s="230"/>
      <c r="AO27" s="230"/>
      <c r="AQ27" s="242" t="s">
        <v>25</v>
      </c>
    </row>
    <row r="28" spans="1:43" ht="45" customHeight="1">
      <c r="A28" s="40"/>
      <c r="B28" s="250"/>
      <c r="C28" s="53"/>
      <c r="D28" s="56"/>
      <c r="E28" s="56"/>
      <c r="F28" s="74"/>
      <c r="G28" s="81"/>
      <c r="H28" s="93"/>
      <c r="I28" s="105"/>
      <c r="J28" s="122"/>
      <c r="K28" s="122"/>
      <c r="L28" s="122"/>
      <c r="M28" s="122"/>
      <c r="N28" s="122"/>
      <c r="O28" s="122"/>
      <c r="P28" s="122"/>
      <c r="Q28" s="175"/>
      <c r="R28" s="182" t="s">
        <v>61</v>
      </c>
      <c r="S28" s="298"/>
      <c r="T28" s="40"/>
      <c r="AA28" s="202"/>
      <c r="AB28" s="204">
        <f>IF($S$27=AB27,2,0)</f>
        <v>2</v>
      </c>
      <c r="AC28" s="214">
        <f>IF($S$27=AC27,1,0)</f>
        <v>0</v>
      </c>
      <c r="AD28" s="216">
        <f>IF($S$27=AD27,0,0)</f>
        <v>0</v>
      </c>
      <c r="AF28" s="204">
        <f>IF($S$27=AF27,2,0)</f>
        <v>0</v>
      </c>
      <c r="AG28" s="216">
        <f>IF($S$27=AG27,0,0)</f>
        <v>0</v>
      </c>
      <c r="AQ28" s="243">
        <f>IF(Y27=1,SUM(AB28:AP28),0)</f>
        <v>2</v>
      </c>
    </row>
    <row r="29" spans="1:43" ht="45" customHeight="1">
      <c r="A29" s="40"/>
      <c r="B29" s="250" t="s">
        <v>181</v>
      </c>
      <c r="C29" s="53"/>
      <c r="D29" s="56" t="s">
        <v>519</v>
      </c>
      <c r="E29" s="56"/>
      <c r="F29" s="74">
        <f>IF(AND(B29="○"),1,"-")</f>
        <v>1</v>
      </c>
      <c r="G29" s="82">
        <f>IF(AND(B29="○"),AQ30,"-")</f>
        <v>1</v>
      </c>
      <c r="H29" s="94"/>
      <c r="I29" s="106" t="s">
        <v>163</v>
      </c>
      <c r="J29" s="106"/>
      <c r="K29" s="270" t="s">
        <v>310</v>
      </c>
      <c r="L29" s="270"/>
      <c r="M29" s="270"/>
      <c r="N29" s="270"/>
      <c r="O29" s="270"/>
      <c r="P29" s="270"/>
      <c r="Q29" s="270"/>
      <c r="R29" s="183" t="s">
        <v>296</v>
      </c>
      <c r="S29" s="298" t="s">
        <v>208</v>
      </c>
      <c r="T29" s="40"/>
      <c r="V29" s="193">
        <f>IF(K29="",0,1)</f>
        <v>1</v>
      </c>
      <c r="X29" s="193">
        <f>IF(S29="",0,1)</f>
        <v>1</v>
      </c>
      <c r="Y29" s="196">
        <f>SUM(V29:X30)</f>
        <v>3</v>
      </c>
      <c r="Z29" s="198" t="s">
        <v>43</v>
      </c>
      <c r="AA29" s="202"/>
      <c r="AB29" s="205" t="s">
        <v>208</v>
      </c>
      <c r="AC29" s="213" t="s">
        <v>263</v>
      </c>
      <c r="AD29" s="215" t="s">
        <v>261</v>
      </c>
      <c r="AE29" s="230"/>
      <c r="AG29" s="231"/>
      <c r="AI29" s="230"/>
      <c r="AL29" s="230"/>
      <c r="AO29" s="230"/>
      <c r="AQ29" s="242" t="s">
        <v>25</v>
      </c>
    </row>
    <row r="30" spans="1:43" ht="45" customHeight="1">
      <c r="A30" s="40"/>
      <c r="B30" s="250"/>
      <c r="C30" s="53"/>
      <c r="D30" s="56"/>
      <c r="E30" s="56"/>
      <c r="F30" s="74"/>
      <c r="G30" s="81"/>
      <c r="H30" s="93"/>
      <c r="I30" s="106" t="s">
        <v>347</v>
      </c>
      <c r="J30" s="106"/>
      <c r="K30" s="270" t="s">
        <v>364</v>
      </c>
      <c r="L30" s="270"/>
      <c r="M30" s="270"/>
      <c r="N30" s="270"/>
      <c r="O30" s="270"/>
      <c r="P30" s="270"/>
      <c r="Q30" s="270"/>
      <c r="R30" s="182" t="s">
        <v>61</v>
      </c>
      <c r="S30" s="298"/>
      <c r="T30" s="40"/>
      <c r="V30" s="193">
        <f>IF(K30="",0,1)</f>
        <v>1</v>
      </c>
      <c r="W30" s="195"/>
      <c r="AA30" s="202"/>
      <c r="AB30" s="204">
        <f>IF($S$29=AB29,1,0)</f>
        <v>1</v>
      </c>
      <c r="AC30" s="214">
        <f>IF($S$29=AC29,0.5,0)</f>
        <v>0</v>
      </c>
      <c r="AD30" s="216">
        <f>IF($S$29=AD29,0,0)</f>
        <v>0</v>
      </c>
      <c r="AG30" s="231"/>
      <c r="AQ30" s="243">
        <f>IF(Y29=3,SUM(AB30:AP30),0)</f>
        <v>1</v>
      </c>
    </row>
    <row r="31" spans="1:43" ht="45" customHeight="1">
      <c r="A31" s="40"/>
      <c r="B31" s="251" t="s">
        <v>181</v>
      </c>
      <c r="C31" s="53"/>
      <c r="D31" s="57" t="s">
        <v>359</v>
      </c>
      <c r="E31" s="56" t="s">
        <v>520</v>
      </c>
      <c r="F31" s="75">
        <f>IF(AND(B31="○"),4,"-")</f>
        <v>4</v>
      </c>
      <c r="G31" s="83">
        <f>SUM(H31:H39)</f>
        <v>4</v>
      </c>
      <c r="H31" s="95">
        <f>IF(AND(B31="○"),AQ32,"-")</f>
        <v>1</v>
      </c>
      <c r="I31" s="60" t="s">
        <v>382</v>
      </c>
      <c r="J31" s="65"/>
      <c r="K31" s="270" t="s">
        <v>314</v>
      </c>
      <c r="L31" s="270"/>
      <c r="M31" s="270"/>
      <c r="N31" s="270"/>
      <c r="O31" s="270"/>
      <c r="P31" s="270"/>
      <c r="Q31" s="270"/>
      <c r="R31" s="183" t="s">
        <v>296</v>
      </c>
      <c r="S31" s="298" t="s">
        <v>86</v>
      </c>
      <c r="T31" s="40"/>
      <c r="V31" s="193">
        <f>IF(K31="",0,1)</f>
        <v>1</v>
      </c>
      <c r="X31" s="193">
        <f>IF(S31="",0,1)</f>
        <v>1</v>
      </c>
      <c r="Y31" s="196">
        <f>SUM(V31:X32)</f>
        <v>3</v>
      </c>
      <c r="Z31" s="198" t="s">
        <v>43</v>
      </c>
      <c r="AA31" s="202"/>
      <c r="AB31" s="203" t="s">
        <v>86</v>
      </c>
      <c r="AC31" s="213" t="s">
        <v>113</v>
      </c>
      <c r="AD31" s="215" t="s">
        <v>261</v>
      </c>
      <c r="AG31" s="231"/>
      <c r="AQ31" s="242" t="s">
        <v>25</v>
      </c>
    </row>
    <row r="32" spans="1:43" ht="45" customHeight="1">
      <c r="A32" s="40"/>
      <c r="B32" s="252"/>
      <c r="C32" s="53"/>
      <c r="D32" s="58"/>
      <c r="E32" s="56"/>
      <c r="F32" s="76"/>
      <c r="G32" s="84"/>
      <c r="H32" s="95"/>
      <c r="I32" s="56" t="s">
        <v>300</v>
      </c>
      <c r="J32" s="56"/>
      <c r="K32" s="270" t="s">
        <v>283</v>
      </c>
      <c r="L32" s="270"/>
      <c r="M32" s="270"/>
      <c r="N32" s="270"/>
      <c r="O32" s="270"/>
      <c r="P32" s="270"/>
      <c r="Q32" s="270"/>
      <c r="R32" s="182" t="s">
        <v>61</v>
      </c>
      <c r="S32" s="298"/>
      <c r="T32" s="40"/>
      <c r="V32" s="193">
        <f>IF(K32="",0,1)</f>
        <v>1</v>
      </c>
      <c r="AA32" s="202"/>
      <c r="AB32" s="204">
        <f>IF($S$31=AB31,1,0)</f>
        <v>1</v>
      </c>
      <c r="AC32" s="214">
        <f>IF($S$31=AC31,0.5,0)</f>
        <v>0</v>
      </c>
      <c r="AD32" s="216">
        <f>IF($S$31=AD31,0,0)</f>
        <v>0</v>
      </c>
      <c r="AG32" s="231"/>
      <c r="AQ32" s="243">
        <f>IF(Y31=3,SUM(AB32:AP32),0)</f>
        <v>1</v>
      </c>
    </row>
    <row r="33" spans="1:43" ht="45" customHeight="1">
      <c r="A33" s="40"/>
      <c r="B33" s="252"/>
      <c r="C33" s="53"/>
      <c r="D33" s="58"/>
      <c r="E33" s="56" t="s">
        <v>521</v>
      </c>
      <c r="F33" s="76"/>
      <c r="G33" s="84"/>
      <c r="H33" s="95">
        <f>IF(AND(B31="○"),AQ34,"-")</f>
        <v>1</v>
      </c>
      <c r="I33" s="56" t="s">
        <v>2</v>
      </c>
      <c r="J33" s="56" t="s">
        <v>407</v>
      </c>
      <c r="K33" s="138" t="s">
        <v>69</v>
      </c>
      <c r="L33" s="151"/>
      <c r="M33" s="151"/>
      <c r="N33" s="151"/>
      <c r="O33" s="151"/>
      <c r="P33" s="151"/>
      <c r="Q33" s="160"/>
      <c r="R33" s="183" t="s">
        <v>296</v>
      </c>
      <c r="S33" s="298" t="s">
        <v>75</v>
      </c>
      <c r="T33" s="40"/>
      <c r="X33" s="193">
        <f>IF(S33="",0,1)</f>
        <v>1</v>
      </c>
      <c r="Z33" s="199">
        <f>COUNTIF(Y34:Y35,3)</f>
        <v>2</v>
      </c>
      <c r="AA33" s="202"/>
      <c r="AB33" s="203" t="s">
        <v>75</v>
      </c>
      <c r="AC33" s="213" t="s">
        <v>93</v>
      </c>
      <c r="AD33" s="215" t="s">
        <v>94</v>
      </c>
      <c r="AG33" s="231"/>
      <c r="AQ33" s="242" t="s">
        <v>25</v>
      </c>
    </row>
    <row r="34" spans="1:43" ht="45" customHeight="1">
      <c r="A34" s="40"/>
      <c r="B34" s="252"/>
      <c r="C34" s="53"/>
      <c r="D34" s="58"/>
      <c r="E34" s="56"/>
      <c r="F34" s="76"/>
      <c r="G34" s="84"/>
      <c r="H34" s="95"/>
      <c r="I34" s="257" t="s">
        <v>408</v>
      </c>
      <c r="J34" s="257" t="s">
        <v>501</v>
      </c>
      <c r="K34" s="274">
        <v>45017</v>
      </c>
      <c r="L34" s="283"/>
      <c r="M34" s="283"/>
      <c r="N34" s="283"/>
      <c r="O34" s="283"/>
      <c r="P34" s="283"/>
      <c r="Q34" s="294"/>
      <c r="R34" s="181"/>
      <c r="S34" s="298"/>
      <c r="T34" s="40"/>
      <c r="V34" s="193">
        <f t="shared" ref="V34:X35" si="0">IF(I34="",0,1)</f>
        <v>1</v>
      </c>
      <c r="W34" s="193">
        <f t="shared" si="0"/>
        <v>1</v>
      </c>
      <c r="X34" s="193">
        <f t="shared" si="0"/>
        <v>1</v>
      </c>
      <c r="Y34" s="197">
        <f>SUM(V34:X34)</f>
        <v>3</v>
      </c>
      <c r="Z34" s="200" t="s">
        <v>43</v>
      </c>
      <c r="AA34" s="202"/>
      <c r="AB34" s="206">
        <f>IF(AND($S$33=AB33,$Z$33&gt;=2),1,0)</f>
        <v>1</v>
      </c>
      <c r="AC34" s="214">
        <f>IF(AND($S$33=AC33,$Z$33&gt;=1),0.5,0)</f>
        <v>0</v>
      </c>
      <c r="AD34" s="216">
        <f>IF(AND($S$33=AD33,$Z$33&gt;=0),0,0)</f>
        <v>0</v>
      </c>
      <c r="AG34" s="231"/>
      <c r="AQ34" s="243">
        <f>IF(X33=1,SUM(AB34:AP34),0)</f>
        <v>1</v>
      </c>
    </row>
    <row r="35" spans="1:43" ht="45" customHeight="1">
      <c r="A35" s="40"/>
      <c r="B35" s="252"/>
      <c r="C35" s="53"/>
      <c r="D35" s="58"/>
      <c r="E35" s="56"/>
      <c r="F35" s="76"/>
      <c r="G35" s="84"/>
      <c r="H35" s="95"/>
      <c r="I35" s="257" t="s">
        <v>343</v>
      </c>
      <c r="J35" s="257" t="s">
        <v>255</v>
      </c>
      <c r="K35" s="274">
        <v>45017</v>
      </c>
      <c r="L35" s="283"/>
      <c r="M35" s="283"/>
      <c r="N35" s="283"/>
      <c r="O35" s="283"/>
      <c r="P35" s="283"/>
      <c r="Q35" s="294"/>
      <c r="R35" s="182" t="s">
        <v>61</v>
      </c>
      <c r="S35" s="298"/>
      <c r="T35" s="40"/>
      <c r="V35" s="193">
        <f t="shared" si="0"/>
        <v>1</v>
      </c>
      <c r="W35" s="193">
        <f t="shared" si="0"/>
        <v>1</v>
      </c>
      <c r="X35" s="193">
        <f t="shared" si="0"/>
        <v>1</v>
      </c>
      <c r="Y35" s="197">
        <f>SUM(V35:X35)</f>
        <v>3</v>
      </c>
      <c r="Z35" s="200" t="s">
        <v>43</v>
      </c>
      <c r="AA35" s="202"/>
      <c r="AG35" s="231"/>
    </row>
    <row r="36" spans="1:43" ht="45" customHeight="1">
      <c r="A36" s="40"/>
      <c r="B36" s="252"/>
      <c r="C36" s="53"/>
      <c r="D36" s="58"/>
      <c r="E36" s="64" t="s">
        <v>522</v>
      </c>
      <c r="F36" s="76"/>
      <c r="G36" s="84"/>
      <c r="H36" s="95">
        <f>IF(AND(B31="○"),AQ37,"-")</f>
        <v>1</v>
      </c>
      <c r="I36" s="56" t="s">
        <v>188</v>
      </c>
      <c r="J36" s="56"/>
      <c r="K36" s="270" t="s">
        <v>149</v>
      </c>
      <c r="L36" s="270"/>
      <c r="M36" s="270"/>
      <c r="N36" s="270"/>
      <c r="O36" s="270"/>
      <c r="P36" s="270"/>
      <c r="Q36" s="270"/>
      <c r="R36" s="183" t="s">
        <v>296</v>
      </c>
      <c r="S36" s="298" t="s">
        <v>46</v>
      </c>
      <c r="T36" s="40"/>
      <c r="V36" s="193">
        <f>IF(K36="",0,1)</f>
        <v>1</v>
      </c>
      <c r="X36" s="193">
        <f>IF(S36="",0,1)</f>
        <v>1</v>
      </c>
      <c r="Y36" s="196">
        <f>SUM(V36:X37)</f>
        <v>3</v>
      </c>
      <c r="Z36" s="198" t="s">
        <v>43</v>
      </c>
      <c r="AA36" s="202"/>
      <c r="AB36" s="203" t="s">
        <v>46</v>
      </c>
      <c r="AC36" s="213" t="s">
        <v>97</v>
      </c>
      <c r="AD36" s="215" t="s">
        <v>36</v>
      </c>
      <c r="AH36" s="231"/>
      <c r="AQ36" s="242" t="s">
        <v>25</v>
      </c>
    </row>
    <row r="37" spans="1:43" ht="45" customHeight="1">
      <c r="A37" s="40"/>
      <c r="B37" s="252"/>
      <c r="C37" s="53"/>
      <c r="D37" s="58"/>
      <c r="E37" s="55"/>
      <c r="F37" s="76"/>
      <c r="G37" s="84"/>
      <c r="H37" s="95"/>
      <c r="I37" s="56"/>
      <c r="J37" s="56"/>
      <c r="K37" s="270" t="s">
        <v>65</v>
      </c>
      <c r="L37" s="270"/>
      <c r="M37" s="270"/>
      <c r="N37" s="270"/>
      <c r="O37" s="270"/>
      <c r="P37" s="270"/>
      <c r="Q37" s="270"/>
      <c r="R37" s="182" t="s">
        <v>61</v>
      </c>
      <c r="S37" s="298"/>
      <c r="T37" s="40"/>
      <c r="V37" s="193">
        <f>IF(K37="",0,1)</f>
        <v>1</v>
      </c>
      <c r="W37" s="195"/>
      <c r="AA37" s="202"/>
      <c r="AB37" s="204">
        <f>IF($S$36=AB36,1,0)</f>
        <v>1</v>
      </c>
      <c r="AC37" s="214">
        <f>IF($S$36=AC36,0.5,0)</f>
        <v>0</v>
      </c>
      <c r="AD37" s="216">
        <f>IF($S$36=AD36,0,0)</f>
        <v>0</v>
      </c>
      <c r="AH37" s="231"/>
      <c r="AQ37" s="244">
        <f>IF(Y36=3,SUM(AB37:AP37),0)</f>
        <v>1</v>
      </c>
    </row>
    <row r="38" spans="1:43" ht="45" customHeight="1">
      <c r="A38" s="40"/>
      <c r="B38" s="252"/>
      <c r="C38" s="53"/>
      <c r="D38" s="58"/>
      <c r="E38" s="64" t="s">
        <v>523</v>
      </c>
      <c r="F38" s="76"/>
      <c r="G38" s="84"/>
      <c r="H38" s="95">
        <f>IF(AND(B31="○"),AQ39,"-")</f>
        <v>1</v>
      </c>
      <c r="I38" s="60" t="s">
        <v>411</v>
      </c>
      <c r="J38" s="123"/>
      <c r="K38" s="123"/>
      <c r="L38" s="123"/>
      <c r="M38" s="123"/>
      <c r="N38" s="123"/>
      <c r="O38" s="123"/>
      <c r="P38" s="123"/>
      <c r="Q38" s="65"/>
      <c r="R38" s="183" t="s">
        <v>192</v>
      </c>
      <c r="S38" s="299" t="s">
        <v>30</v>
      </c>
      <c r="T38" s="40"/>
      <c r="V38" s="194"/>
      <c r="X38" s="193">
        <f>IF(S38="",0,1)</f>
        <v>1</v>
      </c>
      <c r="Y38" s="196">
        <f>SUM(V38:X39)</f>
        <v>1</v>
      </c>
      <c r="Z38" s="198" t="s">
        <v>228</v>
      </c>
      <c r="AA38" s="202"/>
      <c r="AB38" s="203" t="s">
        <v>30</v>
      </c>
      <c r="AC38" s="215" t="s">
        <v>17</v>
      </c>
      <c r="AQ38" s="242" t="s">
        <v>25</v>
      </c>
    </row>
    <row r="39" spans="1:43" ht="45" customHeight="1">
      <c r="A39" s="40"/>
      <c r="B39" s="249"/>
      <c r="C39" s="53"/>
      <c r="D39" s="59"/>
      <c r="E39" s="55"/>
      <c r="F39" s="73"/>
      <c r="G39" s="85"/>
      <c r="H39" s="95"/>
      <c r="I39" s="61"/>
      <c r="J39" s="124"/>
      <c r="K39" s="124"/>
      <c r="L39" s="124"/>
      <c r="M39" s="124"/>
      <c r="N39" s="124"/>
      <c r="O39" s="124"/>
      <c r="P39" s="124"/>
      <c r="Q39" s="66"/>
      <c r="R39" s="182"/>
      <c r="S39" s="297"/>
      <c r="T39" s="40"/>
      <c r="V39" s="194"/>
      <c r="W39" s="194"/>
      <c r="AA39" s="202"/>
      <c r="AB39" s="204">
        <f>IF($S$38=AB38,1,0)</f>
        <v>1</v>
      </c>
      <c r="AC39" s="216">
        <f>IF($S$38=AC38,0,0)</f>
        <v>0</v>
      </c>
      <c r="AD39" s="224"/>
      <c r="AQ39" s="244">
        <f>IF(Y38=1,SUM(AB39:AP39),0)</f>
        <v>1</v>
      </c>
    </row>
    <row r="40" spans="1:43" ht="45" customHeight="1">
      <c r="A40" s="40"/>
      <c r="B40" s="250" t="s">
        <v>181</v>
      </c>
      <c r="C40" s="53"/>
      <c r="D40" s="56" t="s">
        <v>524</v>
      </c>
      <c r="E40" s="56"/>
      <c r="F40" s="75">
        <f>IF(COUNTIF(B40:B42,"○")&gt;=1,COUNTIF(B40:B42,"○"),"-")</f>
        <v>3</v>
      </c>
      <c r="G40" s="86">
        <f>SUM(H40:H42)</f>
        <v>3</v>
      </c>
      <c r="H40" s="96">
        <f>IF(AND(B40="○"),SUM(AQ40),"-")</f>
        <v>1</v>
      </c>
      <c r="I40" s="106" t="s">
        <v>340</v>
      </c>
      <c r="J40" s="106"/>
      <c r="K40" s="106"/>
      <c r="L40" s="106"/>
      <c r="M40" s="106"/>
      <c r="N40" s="106"/>
      <c r="O40" s="106"/>
      <c r="P40" s="106"/>
      <c r="Q40" s="106"/>
      <c r="R40" s="184" t="s">
        <v>192</v>
      </c>
      <c r="S40" s="298" t="s">
        <v>103</v>
      </c>
      <c r="T40" s="40"/>
      <c r="X40" s="193">
        <f>IF(S40="",0,1)</f>
        <v>1</v>
      </c>
      <c r="Y40" s="196">
        <f>SUM(V40:X40)</f>
        <v>1</v>
      </c>
      <c r="Z40" s="198" t="s">
        <v>228</v>
      </c>
      <c r="AB40" s="203" t="s">
        <v>103</v>
      </c>
      <c r="AC40" s="213" t="s">
        <v>105</v>
      </c>
      <c r="AD40" s="215" t="s">
        <v>109</v>
      </c>
      <c r="AE40" s="203" t="s">
        <v>111</v>
      </c>
      <c r="AF40" s="213" t="s">
        <v>107</v>
      </c>
      <c r="AG40" s="213" t="s">
        <v>379</v>
      </c>
      <c r="AH40" s="215" t="s">
        <v>378</v>
      </c>
      <c r="AI40" s="203" t="s">
        <v>545</v>
      </c>
      <c r="AJ40" s="213" t="s">
        <v>221</v>
      </c>
      <c r="AK40" s="235" t="s">
        <v>109</v>
      </c>
      <c r="AL40" s="237" t="s">
        <v>294</v>
      </c>
      <c r="AM40" s="238" t="s">
        <v>295</v>
      </c>
      <c r="AP40" s="239" t="s">
        <v>25</v>
      </c>
      <c r="AQ40" s="245">
        <f>IF(Y40=1,SUM(AB41:AD41),0)</f>
        <v>1</v>
      </c>
    </row>
    <row r="41" spans="1:43" ht="45" customHeight="1">
      <c r="A41" s="40"/>
      <c r="B41" s="250" t="s">
        <v>181</v>
      </c>
      <c r="C41" s="53"/>
      <c r="D41" s="56"/>
      <c r="E41" s="56"/>
      <c r="F41" s="76"/>
      <c r="G41" s="87"/>
      <c r="H41" s="96">
        <f>IF(AND(B41="○"),SUM(AQ41),"-")</f>
        <v>1</v>
      </c>
      <c r="I41" s="106" t="s">
        <v>313</v>
      </c>
      <c r="J41" s="106"/>
      <c r="K41" s="106"/>
      <c r="L41" s="106"/>
      <c r="M41" s="106"/>
      <c r="N41" s="106"/>
      <c r="O41" s="106"/>
      <c r="P41" s="106"/>
      <c r="Q41" s="106"/>
      <c r="R41" s="184" t="s">
        <v>192</v>
      </c>
      <c r="S41" s="300" t="s">
        <v>111</v>
      </c>
      <c r="T41" s="40"/>
      <c r="X41" s="193">
        <f>IF(S41="",0,1)</f>
        <v>1</v>
      </c>
      <c r="Y41" s="196">
        <f>SUM(V41:X41)</f>
        <v>1</v>
      </c>
      <c r="Z41" s="198" t="s">
        <v>228</v>
      </c>
      <c r="AB41" s="204">
        <f>IF($S$40=AB40,1,0)</f>
        <v>1</v>
      </c>
      <c r="AC41" s="214">
        <f>IF($S$40=AC40,0.5,0)</f>
        <v>0</v>
      </c>
      <c r="AD41" s="216">
        <f>IF($S$40=AD40,0,0)</f>
        <v>0</v>
      </c>
      <c r="AE41" s="204">
        <f>IF($S$41=AE40,1,0)</f>
        <v>1</v>
      </c>
      <c r="AF41" s="233">
        <f>IF($S$41=AF40,0.75,0)</f>
        <v>0</v>
      </c>
      <c r="AG41" s="214">
        <f>IF($S$41=AG40,0.5,0)</f>
        <v>0</v>
      </c>
      <c r="AH41" s="216">
        <f>IF($S$41=AH40,0,0)</f>
        <v>0</v>
      </c>
      <c r="AI41" s="204">
        <f>IF($S$42=AI40,1,0)</f>
        <v>1</v>
      </c>
      <c r="AJ41" s="214">
        <f>IF($S$42=AJ40,0.5,0)</f>
        <v>0</v>
      </c>
      <c r="AK41" s="236">
        <f>IF($S$42=AK40,0,0)</f>
        <v>0</v>
      </c>
      <c r="AL41" s="204">
        <f>IF($S$42=AL40,1,0)</f>
        <v>0</v>
      </c>
      <c r="AM41" s="216">
        <f>IF($S$42=AM40,0.5,0)</f>
        <v>0</v>
      </c>
      <c r="AP41" s="240"/>
      <c r="AQ41" s="246">
        <f>IF(Y41=1,SUM(AE41:AH41),0)</f>
        <v>1</v>
      </c>
    </row>
    <row r="42" spans="1:43" ht="45" customHeight="1">
      <c r="A42" s="40"/>
      <c r="B42" s="250" t="s">
        <v>181</v>
      </c>
      <c r="C42" s="53"/>
      <c r="D42" s="56"/>
      <c r="E42" s="56"/>
      <c r="F42" s="73"/>
      <c r="G42" s="88"/>
      <c r="H42" s="96">
        <f>IF(AND(B42="○"),SUM(AQ42),"-")</f>
        <v>1</v>
      </c>
      <c r="I42" s="106" t="s">
        <v>147</v>
      </c>
      <c r="J42" s="106"/>
      <c r="K42" s="106"/>
      <c r="L42" s="106"/>
      <c r="M42" s="106"/>
      <c r="N42" s="106"/>
      <c r="O42" s="106"/>
      <c r="P42" s="106"/>
      <c r="Q42" s="106"/>
      <c r="R42" s="184" t="s">
        <v>192</v>
      </c>
      <c r="S42" s="301" t="s">
        <v>545</v>
      </c>
      <c r="T42" s="40"/>
      <c r="X42" s="193">
        <f>IF(S42="",0,1)</f>
        <v>1</v>
      </c>
      <c r="Y42" s="196">
        <f>SUM(V42:X42)</f>
        <v>1</v>
      </c>
      <c r="Z42" s="198" t="s">
        <v>228</v>
      </c>
      <c r="AC42" s="217"/>
      <c r="AD42" s="217"/>
      <c r="AP42" s="241"/>
      <c r="AQ42" s="247">
        <f>IF(Y42=1,SUM(AI41:AM41),0)</f>
        <v>1</v>
      </c>
    </row>
    <row r="43" spans="1:43" ht="45" customHeight="1">
      <c r="A43" s="40"/>
      <c r="B43" s="250" t="s">
        <v>181</v>
      </c>
      <c r="C43" s="53"/>
      <c r="D43" s="56" t="s">
        <v>525</v>
      </c>
      <c r="E43" s="56"/>
      <c r="F43" s="74">
        <f>IF(AND(B43="○"),1,"-")</f>
        <v>1</v>
      </c>
      <c r="G43" s="82">
        <f>IF(AND(B43="○"),AQ44,"-")</f>
        <v>1</v>
      </c>
      <c r="H43" s="94"/>
      <c r="I43" s="106" t="s">
        <v>67</v>
      </c>
      <c r="J43" s="106"/>
      <c r="K43" s="106"/>
      <c r="L43" s="106"/>
      <c r="M43" s="106"/>
      <c r="N43" s="106"/>
      <c r="O43" s="106"/>
      <c r="P43" s="106"/>
      <c r="Q43" s="106"/>
      <c r="R43" s="183" t="s">
        <v>296</v>
      </c>
      <c r="S43" s="298" t="s">
        <v>546</v>
      </c>
      <c r="T43" s="40"/>
      <c r="X43" s="193">
        <f>IF(S43="",0,1)</f>
        <v>1</v>
      </c>
      <c r="Y43" s="196">
        <f>SUM(V43:X43)</f>
        <v>1</v>
      </c>
      <c r="Z43" s="198" t="s">
        <v>228</v>
      </c>
      <c r="AA43" s="202"/>
      <c r="AB43" s="203" t="s">
        <v>546</v>
      </c>
      <c r="AC43" s="213" t="s">
        <v>118</v>
      </c>
      <c r="AD43" s="215" t="s">
        <v>109</v>
      </c>
      <c r="AG43" s="231"/>
      <c r="AQ43" s="248" t="s">
        <v>25</v>
      </c>
    </row>
    <row r="44" spans="1:43" ht="45" customHeight="1">
      <c r="A44" s="40"/>
      <c r="B44" s="250"/>
      <c r="C44" s="54"/>
      <c r="D44" s="56"/>
      <c r="E44" s="56"/>
      <c r="F44" s="74"/>
      <c r="G44" s="81"/>
      <c r="H44" s="93"/>
      <c r="I44" s="106"/>
      <c r="J44" s="106"/>
      <c r="K44" s="106"/>
      <c r="L44" s="106"/>
      <c r="M44" s="106"/>
      <c r="N44" s="106"/>
      <c r="O44" s="106"/>
      <c r="P44" s="106"/>
      <c r="Q44" s="106"/>
      <c r="R44" s="182" t="s">
        <v>61</v>
      </c>
      <c r="S44" s="298"/>
      <c r="T44" s="40"/>
      <c r="AA44" s="202"/>
      <c r="AB44" s="204">
        <f>IF($S$43=AB43,1,0)</f>
        <v>1</v>
      </c>
      <c r="AC44" s="214">
        <f>IF($S$43=AC43,0.5,0)</f>
        <v>0</v>
      </c>
      <c r="AD44" s="216">
        <f>IF($S$43=AD43,0,0)</f>
        <v>0</v>
      </c>
      <c r="AG44" s="231"/>
      <c r="AQ44" s="243">
        <f>IF(Y43=1,SUM(AB44:AO44),0)</f>
        <v>1</v>
      </c>
    </row>
    <row r="45" spans="1:43" ht="45" customHeight="1">
      <c r="A45" s="40"/>
      <c r="B45" s="250" t="s">
        <v>181</v>
      </c>
      <c r="C45" s="53" t="s">
        <v>344</v>
      </c>
      <c r="D45" s="56" t="s">
        <v>292</v>
      </c>
      <c r="E45" s="56"/>
      <c r="F45" s="74">
        <f>IF(AND(B43="○"),2,"-")</f>
        <v>2</v>
      </c>
      <c r="G45" s="82">
        <f>IF(AND(B45="○"),AQ46,"-")</f>
        <v>2</v>
      </c>
      <c r="H45" s="94"/>
      <c r="I45" s="108" t="s">
        <v>156</v>
      </c>
      <c r="J45" s="102" t="s">
        <v>157</v>
      </c>
      <c r="K45" s="138" t="s">
        <v>159</v>
      </c>
      <c r="L45" s="151"/>
      <c r="M45" s="160"/>
      <c r="N45" s="110" t="s">
        <v>168</v>
      </c>
      <c r="O45" s="126"/>
      <c r="P45" s="126"/>
      <c r="Q45" s="162"/>
      <c r="R45" s="183" t="s">
        <v>192</v>
      </c>
      <c r="S45" s="299" t="s">
        <v>165</v>
      </c>
      <c r="T45" s="40"/>
      <c r="X45" s="193">
        <f>IF(S45="",0,1)</f>
        <v>1</v>
      </c>
      <c r="Y45" s="196">
        <f>SUM(V45:X47)</f>
        <v>7</v>
      </c>
      <c r="Z45" s="198" t="s">
        <v>160</v>
      </c>
      <c r="AA45" s="202"/>
      <c r="AB45" s="203" t="s">
        <v>161</v>
      </c>
      <c r="AC45" s="213" t="s">
        <v>58</v>
      </c>
      <c r="AD45" s="215" t="s">
        <v>162</v>
      </c>
      <c r="AE45" s="203" t="s">
        <v>165</v>
      </c>
      <c r="AF45" s="213" t="s">
        <v>166</v>
      </c>
      <c r="AG45" s="215" t="s">
        <v>119</v>
      </c>
      <c r="AQ45" s="242" t="s">
        <v>25</v>
      </c>
    </row>
    <row r="46" spans="1:43" ht="45" customHeight="1">
      <c r="A46" s="40"/>
      <c r="B46" s="250"/>
      <c r="C46" s="53"/>
      <c r="D46" s="56"/>
      <c r="E46" s="56"/>
      <c r="F46" s="74"/>
      <c r="G46" s="80"/>
      <c r="H46" s="92"/>
      <c r="I46" s="258" t="s">
        <v>55</v>
      </c>
      <c r="J46" s="265">
        <v>264685000</v>
      </c>
      <c r="K46" s="275">
        <v>31</v>
      </c>
      <c r="L46" s="284"/>
      <c r="M46" s="289"/>
      <c r="N46" s="166">
        <f>ROUND(J46/K46,0)</f>
        <v>8538226</v>
      </c>
      <c r="O46" s="170"/>
      <c r="P46" s="170"/>
      <c r="Q46" s="177"/>
      <c r="R46" s="181"/>
      <c r="S46" s="302"/>
      <c r="T46" s="40"/>
      <c r="V46" s="193">
        <f t="shared" ref="V46:X47" si="1">IF(I46="",0,1)</f>
        <v>1</v>
      </c>
      <c r="W46" s="193">
        <f t="shared" si="1"/>
        <v>1</v>
      </c>
      <c r="X46" s="193">
        <f t="shared" si="1"/>
        <v>1</v>
      </c>
      <c r="Z46" s="201"/>
      <c r="AA46" s="202"/>
      <c r="AB46" s="204">
        <f>IF($S$45=AB45,2,0)</f>
        <v>0</v>
      </c>
      <c r="AC46" s="214">
        <f>IF($S$45=AC45,1,0)</f>
        <v>0</v>
      </c>
      <c r="AD46" s="216">
        <f>IF($S$45=AD45,0,0)</f>
        <v>0</v>
      </c>
      <c r="AE46" s="204">
        <f>IF($S$45=AE45,2,0)</f>
        <v>2</v>
      </c>
      <c r="AF46" s="214">
        <f>IF($S$45=AF45,1,0)</f>
        <v>0</v>
      </c>
      <c r="AG46" s="216">
        <f>IF($S$45=AG45,0,0)</f>
        <v>0</v>
      </c>
      <c r="AQ46" s="243">
        <f>IF(Y45=7,SUM(AB46:AP46),0)</f>
        <v>2</v>
      </c>
    </row>
    <row r="47" spans="1:43" ht="45" customHeight="1">
      <c r="A47" s="40"/>
      <c r="B47" s="250"/>
      <c r="C47" s="53"/>
      <c r="D47" s="56"/>
      <c r="E47" s="56"/>
      <c r="F47" s="74"/>
      <c r="G47" s="80"/>
      <c r="H47" s="92"/>
      <c r="I47" s="258" t="s">
        <v>387</v>
      </c>
      <c r="J47" s="265">
        <v>262131000</v>
      </c>
      <c r="K47" s="275">
        <v>30</v>
      </c>
      <c r="L47" s="284"/>
      <c r="M47" s="289"/>
      <c r="N47" s="166">
        <f>ROUND(J47/K47,0)</f>
        <v>8737700</v>
      </c>
      <c r="O47" s="170"/>
      <c r="P47" s="170"/>
      <c r="Q47" s="177"/>
      <c r="R47" s="181"/>
      <c r="S47" s="302"/>
      <c r="T47" s="40"/>
      <c r="V47" s="193">
        <f t="shared" si="1"/>
        <v>1</v>
      </c>
      <c r="W47" s="193">
        <f t="shared" si="1"/>
        <v>1</v>
      </c>
      <c r="X47" s="193">
        <f t="shared" si="1"/>
        <v>1</v>
      </c>
      <c r="Z47" s="201"/>
      <c r="AA47" s="202"/>
      <c r="AG47" s="231"/>
    </row>
    <row r="48" spans="1:43" ht="45" customHeight="1">
      <c r="A48" s="40"/>
      <c r="B48" s="250"/>
      <c r="C48" s="53"/>
      <c r="D48" s="56"/>
      <c r="E48" s="56"/>
      <c r="F48" s="74"/>
      <c r="G48" s="81"/>
      <c r="H48" s="93"/>
      <c r="I48" s="110" t="s">
        <v>70</v>
      </c>
      <c r="J48" s="126"/>
      <c r="K48" s="126"/>
      <c r="L48" s="126"/>
      <c r="M48" s="162"/>
      <c r="N48" s="110">
        <f>ROUND((((N47-N46)/N46)*100),2)</f>
        <v>2.34</v>
      </c>
      <c r="O48" s="126"/>
      <c r="P48" s="126"/>
      <c r="Q48" s="162"/>
      <c r="R48" s="182"/>
      <c r="S48" s="302"/>
      <c r="T48" s="40"/>
      <c r="AA48" s="202"/>
      <c r="AG48" s="231"/>
    </row>
    <row r="49" spans="1:43" ht="45" customHeight="1">
      <c r="A49" s="40"/>
      <c r="B49" s="250" t="s">
        <v>181</v>
      </c>
      <c r="C49" s="53"/>
      <c r="D49" s="56" t="s">
        <v>526</v>
      </c>
      <c r="E49" s="56"/>
      <c r="F49" s="74">
        <f>IF(AND(B49="○"),2,"-")</f>
        <v>2</v>
      </c>
      <c r="G49" s="82">
        <f>IF(AND(B49="○"),AQ50,"-")</f>
        <v>2</v>
      </c>
      <c r="H49" s="94"/>
      <c r="I49" s="106" t="s">
        <v>366</v>
      </c>
      <c r="J49" s="127" t="s">
        <v>137</v>
      </c>
      <c r="K49" s="141"/>
      <c r="L49" s="154"/>
      <c r="M49" s="127" t="s">
        <v>117</v>
      </c>
      <c r="N49" s="141"/>
      <c r="O49" s="141"/>
      <c r="P49" s="141"/>
      <c r="Q49" s="154"/>
      <c r="R49" s="183" t="s">
        <v>296</v>
      </c>
      <c r="S49" s="298" t="s">
        <v>365</v>
      </c>
      <c r="T49" s="40"/>
      <c r="X49" s="193">
        <f>IF(S49="",0,1)</f>
        <v>1</v>
      </c>
      <c r="Y49" s="196">
        <f>SUM(V49:X50)</f>
        <v>4</v>
      </c>
      <c r="Z49" s="198" t="s">
        <v>191</v>
      </c>
      <c r="AA49" s="202"/>
      <c r="AB49" s="203" t="s">
        <v>365</v>
      </c>
      <c r="AC49" s="213" t="s">
        <v>326</v>
      </c>
      <c r="AD49" s="215" t="s">
        <v>33</v>
      </c>
      <c r="AG49" s="231"/>
      <c r="AQ49" s="242" t="s">
        <v>25</v>
      </c>
    </row>
    <row r="50" spans="1:43" ht="45" customHeight="1">
      <c r="A50" s="40"/>
      <c r="B50" s="250"/>
      <c r="C50" s="53"/>
      <c r="D50" s="56"/>
      <c r="E50" s="56"/>
      <c r="F50" s="74"/>
      <c r="G50" s="81"/>
      <c r="H50" s="93"/>
      <c r="I50" s="259" t="s">
        <v>357</v>
      </c>
      <c r="J50" s="266" t="s">
        <v>5</v>
      </c>
      <c r="K50" s="276"/>
      <c r="L50" s="285"/>
      <c r="M50" s="290">
        <v>20</v>
      </c>
      <c r="N50" s="292"/>
      <c r="O50" s="292"/>
      <c r="P50" s="292"/>
      <c r="Q50" s="295"/>
      <c r="R50" s="182" t="s">
        <v>61</v>
      </c>
      <c r="S50" s="298"/>
      <c r="T50" s="40"/>
      <c r="V50" s="193">
        <f>IF(I50="",0,1)</f>
        <v>1</v>
      </c>
      <c r="W50" s="193">
        <f>IF(J50="",0,1)</f>
        <v>1</v>
      </c>
      <c r="X50" s="193">
        <f>IF(M50="",0,1)</f>
        <v>1</v>
      </c>
      <c r="AA50" s="202"/>
      <c r="AB50" s="204">
        <f>IF($S$49=AB49,2,0)</f>
        <v>2</v>
      </c>
      <c r="AC50" s="214">
        <f>IF($S$49=AC49,1,0)</f>
        <v>0</v>
      </c>
      <c r="AD50" s="216">
        <f>IF($S$49=AD49,0,0)</f>
        <v>0</v>
      </c>
      <c r="AG50" s="231"/>
      <c r="AQ50" s="243">
        <f>IF(Y49=4,SUM(AB50:AP50),0)</f>
        <v>2</v>
      </c>
    </row>
    <row r="51" spans="1:43" ht="45" customHeight="1">
      <c r="A51" s="40"/>
      <c r="B51" s="250" t="s">
        <v>181</v>
      </c>
      <c r="C51" s="53"/>
      <c r="D51" s="56" t="s">
        <v>302</v>
      </c>
      <c r="E51" s="56"/>
      <c r="F51" s="74">
        <f>IF(AND(B51="○"),2,"-")</f>
        <v>2</v>
      </c>
      <c r="G51" s="82">
        <f>IF(AND(B51="○"),AQ52,"-")</f>
        <v>2</v>
      </c>
      <c r="H51" s="94"/>
      <c r="I51" s="106" t="s">
        <v>335</v>
      </c>
      <c r="J51" s="106"/>
      <c r="K51" s="106"/>
      <c r="L51" s="106"/>
      <c r="M51" s="106"/>
      <c r="N51" s="106"/>
      <c r="O51" s="106"/>
      <c r="P51" s="106"/>
      <c r="Q51" s="106"/>
      <c r="R51" s="183" t="s">
        <v>296</v>
      </c>
      <c r="S51" s="298" t="s">
        <v>336</v>
      </c>
      <c r="T51" s="40"/>
      <c r="X51" s="193">
        <f>IF(S51="",0,1)</f>
        <v>1</v>
      </c>
      <c r="Y51" s="196">
        <f>SUM(V51:X52)</f>
        <v>1</v>
      </c>
      <c r="Z51" s="198" t="s">
        <v>228</v>
      </c>
      <c r="AA51" s="202"/>
      <c r="AB51" s="207" t="s">
        <v>336</v>
      </c>
      <c r="AC51" s="218" t="s">
        <v>242</v>
      </c>
      <c r="AD51" s="225" t="s">
        <v>248</v>
      </c>
      <c r="AQ51" s="242" t="s">
        <v>25</v>
      </c>
    </row>
    <row r="52" spans="1:43" ht="45" customHeight="1">
      <c r="A52" s="40"/>
      <c r="B52" s="250"/>
      <c r="C52" s="53"/>
      <c r="D52" s="56"/>
      <c r="E52" s="56"/>
      <c r="F52" s="74"/>
      <c r="G52" s="81"/>
      <c r="H52" s="93"/>
      <c r="I52" s="106"/>
      <c r="J52" s="106"/>
      <c r="K52" s="106"/>
      <c r="L52" s="106"/>
      <c r="M52" s="106"/>
      <c r="N52" s="106"/>
      <c r="O52" s="106"/>
      <c r="P52" s="106"/>
      <c r="Q52" s="106"/>
      <c r="R52" s="182" t="s">
        <v>61</v>
      </c>
      <c r="S52" s="298"/>
      <c r="T52" s="40"/>
      <c r="AA52" s="202"/>
      <c r="AB52" s="204">
        <f>IF($S$51=AB51,2,0)</f>
        <v>2</v>
      </c>
      <c r="AC52" s="214">
        <f>IF($S$51=AC51,1,0)</f>
        <v>0</v>
      </c>
      <c r="AD52" s="216">
        <f>IF($S$51=AD51,0,0)</f>
        <v>0</v>
      </c>
      <c r="AQ52" s="243">
        <f>IF(Y51=1,SUM(AB52:AP52),0)</f>
        <v>2</v>
      </c>
    </row>
    <row r="53" spans="1:43" ht="45" customHeight="1">
      <c r="A53" s="40"/>
      <c r="B53" s="250" t="s">
        <v>181</v>
      </c>
      <c r="C53" s="53"/>
      <c r="D53" s="56" t="s">
        <v>527</v>
      </c>
      <c r="E53" s="56"/>
      <c r="F53" s="74">
        <f>IF(AND(B53="○"),2,"-")</f>
        <v>2</v>
      </c>
      <c r="G53" s="82">
        <f>IF(AND(B53="○"),AQ54,"-")</f>
        <v>2</v>
      </c>
      <c r="H53" s="94"/>
      <c r="I53" s="106" t="s">
        <v>74</v>
      </c>
      <c r="J53" s="106"/>
      <c r="K53" s="106"/>
      <c r="L53" s="106"/>
      <c r="M53" s="106"/>
      <c r="N53" s="106"/>
      <c r="O53" s="106"/>
      <c r="P53" s="106"/>
      <c r="Q53" s="106"/>
      <c r="R53" s="183" t="s">
        <v>296</v>
      </c>
      <c r="S53" s="298" t="s">
        <v>79</v>
      </c>
      <c r="T53" s="40"/>
      <c r="X53" s="193">
        <f>IF(S53="",0,1)</f>
        <v>1</v>
      </c>
      <c r="Y53" s="196">
        <f>SUM(V53:X54)</f>
        <v>1</v>
      </c>
      <c r="Z53" s="198" t="s">
        <v>228</v>
      </c>
      <c r="AA53" s="202"/>
      <c r="AB53" s="208" t="s">
        <v>79</v>
      </c>
      <c r="AC53" s="219" t="s">
        <v>333</v>
      </c>
      <c r="AD53" s="226" t="s">
        <v>250</v>
      </c>
      <c r="AQ53" s="242" t="s">
        <v>25</v>
      </c>
    </row>
    <row r="54" spans="1:43" ht="45" customHeight="1">
      <c r="A54" s="40"/>
      <c r="B54" s="250"/>
      <c r="C54" s="53"/>
      <c r="D54" s="56"/>
      <c r="E54" s="56"/>
      <c r="F54" s="74"/>
      <c r="G54" s="81"/>
      <c r="H54" s="93"/>
      <c r="I54" s="106"/>
      <c r="J54" s="106"/>
      <c r="K54" s="106"/>
      <c r="L54" s="106"/>
      <c r="M54" s="106"/>
      <c r="N54" s="106"/>
      <c r="O54" s="106"/>
      <c r="P54" s="106"/>
      <c r="Q54" s="106"/>
      <c r="R54" s="182" t="s">
        <v>61</v>
      </c>
      <c r="S54" s="298"/>
      <c r="T54" s="40"/>
      <c r="AA54" s="202"/>
      <c r="AB54" s="204">
        <f>IF($S$53=AB53,2,0)</f>
        <v>2</v>
      </c>
      <c r="AC54" s="214">
        <f>IF($S$53=AC53,1,0)</f>
        <v>0</v>
      </c>
      <c r="AD54" s="216">
        <f>IF($S$53=AD53,0,0)</f>
        <v>0</v>
      </c>
      <c r="AQ54" s="243">
        <f>IF(Y53=1,SUM(AB54:AP54),0)</f>
        <v>2</v>
      </c>
    </row>
    <row r="55" spans="1:43" ht="45" customHeight="1">
      <c r="A55" s="40"/>
      <c r="B55" s="250" t="s">
        <v>181</v>
      </c>
      <c r="C55" s="53"/>
      <c r="D55" s="56" t="s">
        <v>528</v>
      </c>
      <c r="E55" s="56"/>
      <c r="F55" s="74">
        <f>IF(AND(B55="○"),2,"-")</f>
        <v>2</v>
      </c>
      <c r="G55" s="82">
        <f>IF(AND(B55="○"),AQ56,"-")</f>
        <v>2</v>
      </c>
      <c r="H55" s="94"/>
      <c r="I55" s="106" t="s">
        <v>308</v>
      </c>
      <c r="J55" s="106"/>
      <c r="K55" s="106"/>
      <c r="L55" s="106"/>
      <c r="M55" s="106"/>
      <c r="N55" s="106"/>
      <c r="O55" s="106"/>
      <c r="P55" s="106"/>
      <c r="Q55" s="106"/>
      <c r="R55" s="183" t="s">
        <v>296</v>
      </c>
      <c r="S55" s="298" t="s">
        <v>330</v>
      </c>
      <c r="T55" s="40"/>
      <c r="X55" s="193">
        <f>IF(S55="",0,1)</f>
        <v>1</v>
      </c>
      <c r="Y55" s="196">
        <f>SUM(V55:X56)</f>
        <v>1</v>
      </c>
      <c r="Z55" s="198" t="s">
        <v>228</v>
      </c>
      <c r="AA55" s="202"/>
      <c r="AB55" s="208" t="s">
        <v>330</v>
      </c>
      <c r="AC55" s="219" t="s">
        <v>297</v>
      </c>
      <c r="AD55" s="226" t="s">
        <v>331</v>
      </c>
      <c r="AQ55" s="242" t="s">
        <v>25</v>
      </c>
    </row>
    <row r="56" spans="1:43" ht="45" customHeight="1">
      <c r="A56" s="40"/>
      <c r="B56" s="250"/>
      <c r="C56" s="53"/>
      <c r="D56" s="56"/>
      <c r="E56" s="56"/>
      <c r="F56" s="74"/>
      <c r="G56" s="81"/>
      <c r="H56" s="93"/>
      <c r="I56" s="106"/>
      <c r="J56" s="106"/>
      <c r="K56" s="106"/>
      <c r="L56" s="106"/>
      <c r="M56" s="106"/>
      <c r="N56" s="106"/>
      <c r="O56" s="106"/>
      <c r="P56" s="106"/>
      <c r="Q56" s="106"/>
      <c r="R56" s="182" t="s">
        <v>61</v>
      </c>
      <c r="S56" s="298"/>
      <c r="T56" s="40"/>
      <c r="AA56" s="202"/>
      <c r="AB56" s="204">
        <f>IF($S$55=AB55,2,0)</f>
        <v>2</v>
      </c>
      <c r="AC56" s="214">
        <f>IF($S$55=AC55,1,0)</f>
        <v>0</v>
      </c>
      <c r="AD56" s="216">
        <f>IF($S$55=AD55,0,0)</f>
        <v>0</v>
      </c>
      <c r="AQ56" s="243">
        <f>IF(Y55=1,SUM(AB56:AP56),0)</f>
        <v>2</v>
      </c>
    </row>
    <row r="57" spans="1:43" ht="45" customHeight="1">
      <c r="A57" s="40"/>
      <c r="B57" s="250" t="s">
        <v>181</v>
      </c>
      <c r="C57" s="53"/>
      <c r="D57" s="56" t="s">
        <v>529</v>
      </c>
      <c r="E57" s="56"/>
      <c r="F57" s="74">
        <f>IF(AND(B57="○"),1,"-")</f>
        <v>1</v>
      </c>
      <c r="G57" s="82">
        <f>IF(AND(B57="○"),AQ58,"-")</f>
        <v>1</v>
      </c>
      <c r="H57" s="94"/>
      <c r="I57" s="102" t="s">
        <v>256</v>
      </c>
      <c r="J57" s="102"/>
      <c r="K57" s="270" t="s">
        <v>252</v>
      </c>
      <c r="L57" s="270"/>
      <c r="M57" s="270"/>
      <c r="N57" s="270"/>
      <c r="O57" s="270"/>
      <c r="P57" s="270"/>
      <c r="Q57" s="270"/>
      <c r="R57" s="183" t="s">
        <v>192</v>
      </c>
      <c r="S57" s="298" t="s">
        <v>243</v>
      </c>
      <c r="T57" s="40"/>
      <c r="V57" s="193">
        <f>IF(K57="",0,1)</f>
        <v>1</v>
      </c>
      <c r="X57" s="193">
        <f>IF(S57="",0,1)</f>
        <v>1</v>
      </c>
      <c r="Y57" s="196">
        <f>SUM(V57:X59)</f>
        <v>5</v>
      </c>
      <c r="Z57" s="198" t="s">
        <v>49</v>
      </c>
      <c r="AA57" s="202"/>
      <c r="AB57" s="207" t="s">
        <v>14</v>
      </c>
      <c r="AC57" s="218" t="s">
        <v>230</v>
      </c>
      <c r="AD57" s="225" t="s">
        <v>272</v>
      </c>
      <c r="AH57" s="231"/>
      <c r="AQ57" s="242" t="s">
        <v>25</v>
      </c>
    </row>
    <row r="58" spans="1:43" ht="45" customHeight="1">
      <c r="A58" s="40"/>
      <c r="B58" s="250"/>
      <c r="C58" s="53"/>
      <c r="D58" s="56"/>
      <c r="E58" s="56"/>
      <c r="F58" s="74"/>
      <c r="G58" s="80"/>
      <c r="H58" s="92"/>
      <c r="I58" s="103" t="s">
        <v>112</v>
      </c>
      <c r="J58" s="120"/>
      <c r="K58" s="271">
        <v>45017</v>
      </c>
      <c r="L58" s="281"/>
      <c r="M58" s="288"/>
      <c r="N58" s="44" t="s">
        <v>253</v>
      </c>
      <c r="O58" s="271">
        <v>45287</v>
      </c>
      <c r="P58" s="281"/>
      <c r="Q58" s="288"/>
      <c r="R58" s="181"/>
      <c r="S58" s="298"/>
      <c r="T58" s="40"/>
      <c r="V58" s="193">
        <f>IF(K58="",0,1)</f>
        <v>1</v>
      </c>
      <c r="W58" s="193">
        <f>IF(O58="",0,1)</f>
        <v>1</v>
      </c>
      <c r="AA58" s="202"/>
      <c r="AB58" s="204">
        <f>IF($S$57=AB57,1,0)</f>
        <v>1</v>
      </c>
      <c r="AC58" s="214">
        <f>IF($S$57=AC57,0.5,0)</f>
        <v>0</v>
      </c>
      <c r="AD58" s="216">
        <f>IF($S$57=AD57,0,0)</f>
        <v>0</v>
      </c>
      <c r="AG58" s="231"/>
      <c r="AH58" s="231"/>
      <c r="AQ58" s="243">
        <f>IF(Y57=5,SUM(AB58:AP58),0)</f>
        <v>1</v>
      </c>
    </row>
    <row r="59" spans="1:43" ht="45" customHeight="1">
      <c r="A59" s="40"/>
      <c r="B59" s="250"/>
      <c r="C59" s="53"/>
      <c r="D59" s="56"/>
      <c r="E59" s="56"/>
      <c r="F59" s="74"/>
      <c r="G59" s="81"/>
      <c r="H59" s="93"/>
      <c r="I59" s="56" t="s">
        <v>57</v>
      </c>
      <c r="J59" s="56"/>
      <c r="K59" s="270" t="s">
        <v>415</v>
      </c>
      <c r="L59" s="270"/>
      <c r="M59" s="270"/>
      <c r="N59" s="270"/>
      <c r="O59" s="270"/>
      <c r="P59" s="270"/>
      <c r="Q59" s="270"/>
      <c r="R59" s="182"/>
      <c r="S59" s="298"/>
      <c r="T59" s="40"/>
      <c r="V59" s="193">
        <f>IF(K59="",0,1)</f>
        <v>1</v>
      </c>
      <c r="W59" s="195"/>
      <c r="AA59" s="202"/>
      <c r="AG59" s="231"/>
      <c r="AH59" s="231"/>
    </row>
    <row r="60" spans="1:43" ht="45" customHeight="1">
      <c r="A60" s="40"/>
      <c r="B60" s="250" t="s">
        <v>181</v>
      </c>
      <c r="C60" s="53"/>
      <c r="D60" s="56" t="s">
        <v>530</v>
      </c>
      <c r="E60" s="56"/>
      <c r="F60" s="74">
        <f>IF(AND(B60="○"),0,"-")</f>
        <v>0</v>
      </c>
      <c r="G60" s="82">
        <f>IF(AND(B60="○"),AQ61,"-")</f>
        <v>0</v>
      </c>
      <c r="H60" s="94"/>
      <c r="I60" s="112" t="s">
        <v>122</v>
      </c>
      <c r="J60" s="112"/>
      <c r="K60" s="112" t="s">
        <v>158</v>
      </c>
      <c r="L60" s="112"/>
      <c r="M60" s="112"/>
      <c r="N60" s="112"/>
      <c r="O60" s="112"/>
      <c r="P60" s="112"/>
      <c r="Q60" s="112"/>
      <c r="R60" s="183" t="s">
        <v>296</v>
      </c>
      <c r="S60" s="298" t="s">
        <v>121</v>
      </c>
      <c r="T60" s="40"/>
      <c r="X60" s="193">
        <f>IF(S60="",0,1)</f>
        <v>1</v>
      </c>
      <c r="Y60" s="196">
        <f>SUM(V60:X61)</f>
        <v>3</v>
      </c>
      <c r="Z60" s="198" t="s">
        <v>43</v>
      </c>
      <c r="AA60" s="202"/>
      <c r="AB60" s="203" t="s">
        <v>121</v>
      </c>
      <c r="AC60" s="213" t="s">
        <v>123</v>
      </c>
      <c r="AD60" s="215" t="s">
        <v>99</v>
      </c>
      <c r="AG60" s="231"/>
      <c r="AQ60" s="242" t="s">
        <v>25</v>
      </c>
    </row>
    <row r="61" spans="1:43" ht="45" customHeight="1">
      <c r="A61" s="40"/>
      <c r="B61" s="250"/>
      <c r="C61" s="54"/>
      <c r="D61" s="56"/>
      <c r="E61" s="56"/>
      <c r="F61" s="74"/>
      <c r="G61" s="81"/>
      <c r="H61" s="93"/>
      <c r="I61" s="260" t="s">
        <v>368</v>
      </c>
      <c r="J61" s="260"/>
      <c r="K61" s="277">
        <v>44682</v>
      </c>
      <c r="L61" s="277"/>
      <c r="M61" s="277"/>
      <c r="N61" s="277"/>
      <c r="O61" s="277"/>
      <c r="P61" s="277"/>
      <c r="Q61" s="277"/>
      <c r="R61" s="182" t="s">
        <v>61</v>
      </c>
      <c r="S61" s="298"/>
      <c r="T61" s="40"/>
      <c r="V61" s="193">
        <f>IF(I61="",0,1)</f>
        <v>1</v>
      </c>
      <c r="W61" s="193">
        <f>IF(K61="",0,1)</f>
        <v>1</v>
      </c>
      <c r="AA61" s="202"/>
      <c r="AB61" s="204">
        <f>IF($S$60=AB60,0,0)</f>
        <v>0</v>
      </c>
      <c r="AC61" s="214">
        <f>IF($S$60=AC60,-1,0)</f>
        <v>0</v>
      </c>
      <c r="AD61" s="216">
        <f>IF($S$60=AD60,-2,0)</f>
        <v>0</v>
      </c>
      <c r="AG61" s="231"/>
      <c r="AQ61" s="243">
        <f>IF(Y60=3,SUM(AB61:AP61),-2)</f>
        <v>0</v>
      </c>
    </row>
    <row r="62" spans="1:43" ht="45" customHeight="1">
      <c r="A62" s="40"/>
      <c r="B62" s="250" t="s">
        <v>181</v>
      </c>
      <c r="C62" s="52" t="s">
        <v>64</v>
      </c>
      <c r="D62" s="60" t="s">
        <v>532</v>
      </c>
      <c r="E62" s="65"/>
      <c r="F62" s="74">
        <f>IF(AND(B62="○"),2,"-")</f>
        <v>2</v>
      </c>
      <c r="G62" s="89">
        <f>IF(AND(B62="○"),AQ63,"-")</f>
        <v>1.2</v>
      </c>
      <c r="H62" s="97"/>
      <c r="I62" s="114" t="s">
        <v>170</v>
      </c>
      <c r="J62" s="102" t="s">
        <v>169</v>
      </c>
      <c r="K62" s="144" t="s">
        <v>174</v>
      </c>
      <c r="L62" s="156"/>
      <c r="M62" s="164"/>
      <c r="N62" s="168" t="s">
        <v>227</v>
      </c>
      <c r="O62" s="144" t="s">
        <v>416</v>
      </c>
      <c r="P62" s="156"/>
      <c r="Q62" s="164"/>
      <c r="R62" s="183" t="s">
        <v>192</v>
      </c>
      <c r="S62" s="299" t="s">
        <v>78</v>
      </c>
      <c r="T62" s="40"/>
      <c r="V62" s="193">
        <f>IF(I63="",0,1)</f>
        <v>1</v>
      </c>
      <c r="W62" s="193">
        <f>IF(J63="",0,1)</f>
        <v>1</v>
      </c>
      <c r="X62" s="193">
        <f>IF(S62="",0,1)</f>
        <v>1</v>
      </c>
      <c r="Y62" s="196">
        <f>SUM(V62:X63)</f>
        <v>6</v>
      </c>
      <c r="Z62" s="198" t="s">
        <v>8</v>
      </c>
      <c r="AA62" s="202"/>
      <c r="AB62" s="203" t="s">
        <v>128</v>
      </c>
      <c r="AC62" s="213" t="s">
        <v>386</v>
      </c>
      <c r="AD62" s="213" t="s">
        <v>78</v>
      </c>
      <c r="AE62" s="213" t="s">
        <v>547</v>
      </c>
      <c r="AF62" s="215" t="s">
        <v>80</v>
      </c>
      <c r="AG62" s="231"/>
      <c r="AH62" s="203" t="s">
        <v>124</v>
      </c>
      <c r="AI62" s="213" t="s">
        <v>125</v>
      </c>
      <c r="AJ62" s="215" t="s">
        <v>26</v>
      </c>
      <c r="AQ62" s="242" t="s">
        <v>25</v>
      </c>
    </row>
    <row r="63" spans="1:43" ht="45" customHeight="1">
      <c r="A63" s="40"/>
      <c r="B63" s="250"/>
      <c r="C63" s="53"/>
      <c r="D63" s="61"/>
      <c r="E63" s="66"/>
      <c r="F63" s="74"/>
      <c r="G63" s="90"/>
      <c r="H63" s="98"/>
      <c r="I63" s="261" t="s">
        <v>171</v>
      </c>
      <c r="J63" s="267" t="s">
        <v>395</v>
      </c>
      <c r="K63" s="278">
        <v>34</v>
      </c>
      <c r="L63" s="286"/>
      <c r="M63" s="291"/>
      <c r="N63" s="293" t="s">
        <v>329</v>
      </c>
      <c r="O63" s="278" t="s">
        <v>54</v>
      </c>
      <c r="P63" s="286"/>
      <c r="Q63" s="291"/>
      <c r="R63" s="181"/>
      <c r="S63" s="302"/>
      <c r="T63" s="40"/>
      <c r="V63" s="193">
        <f t="shared" ref="V63:V68" si="2">IF(K63="",0,1)</f>
        <v>1</v>
      </c>
      <c r="W63" s="193">
        <f>IF(N63="",0,1)</f>
        <v>1</v>
      </c>
      <c r="X63" s="193">
        <f>IF(O63="",0,1)</f>
        <v>1</v>
      </c>
      <c r="Z63" s="201"/>
      <c r="AA63" s="202"/>
      <c r="AB63" s="204">
        <f>IF($S$62=AB62,2,0)</f>
        <v>0</v>
      </c>
      <c r="AC63" s="214">
        <f>IF($S$62=AC62,1.6,0)</f>
        <v>0</v>
      </c>
      <c r="AD63" s="214">
        <f>IF($S$62=AD62,1.2,0)</f>
        <v>1.2</v>
      </c>
      <c r="AE63" s="214">
        <f>IF($S$62=AE62,0.8,0)</f>
        <v>0</v>
      </c>
      <c r="AF63" s="216">
        <f>IF($S$62=AF62,0,0)</f>
        <v>0</v>
      </c>
      <c r="AG63" s="231"/>
      <c r="AH63" s="204">
        <f>IF($S$62=AH62,1.2,0)</f>
        <v>0</v>
      </c>
      <c r="AI63" s="214">
        <f>IF($S$62=AI62,0.6,0)</f>
        <v>0</v>
      </c>
      <c r="AJ63" s="216">
        <f>IF($S$62=AJ62,0,0)</f>
        <v>0</v>
      </c>
      <c r="AQ63" s="243">
        <f>IF(Y62=6,SUM(AB63:AP63),0)</f>
        <v>1.2</v>
      </c>
    </row>
    <row r="64" spans="1:43" ht="50.1" customHeight="1">
      <c r="A64" s="40"/>
      <c r="B64" s="250" t="s">
        <v>181</v>
      </c>
      <c r="C64" s="53"/>
      <c r="D64" s="56" t="s">
        <v>533</v>
      </c>
      <c r="E64" s="56"/>
      <c r="F64" s="74">
        <f>IF(AND(B64="○"),2,"-")</f>
        <v>2</v>
      </c>
      <c r="G64" s="82">
        <f>IF(AND(B64="○"),AQ65,"-")</f>
        <v>2</v>
      </c>
      <c r="H64" s="94"/>
      <c r="I64" s="56" t="s">
        <v>115</v>
      </c>
      <c r="J64" s="56"/>
      <c r="K64" s="272" t="s">
        <v>164</v>
      </c>
      <c r="L64" s="272"/>
      <c r="M64" s="272"/>
      <c r="N64" s="272"/>
      <c r="O64" s="272"/>
      <c r="P64" s="272"/>
      <c r="Q64" s="272"/>
      <c r="R64" s="183" t="s">
        <v>192</v>
      </c>
      <c r="S64" s="298" t="s">
        <v>259</v>
      </c>
      <c r="T64" s="40"/>
      <c r="V64" s="193">
        <f t="shared" si="2"/>
        <v>1</v>
      </c>
      <c r="X64" s="193">
        <f>IF(S64="",0,1)</f>
        <v>1</v>
      </c>
      <c r="Y64" s="196">
        <f>SUM(V64:X68)</f>
        <v>7</v>
      </c>
      <c r="Z64" s="198" t="s">
        <v>160</v>
      </c>
      <c r="AA64" s="202"/>
      <c r="AB64" s="203" t="s">
        <v>259</v>
      </c>
      <c r="AC64" s="213" t="s">
        <v>127</v>
      </c>
      <c r="AD64" s="215" t="s">
        <v>261</v>
      </c>
      <c r="AG64" s="231"/>
      <c r="AH64" s="231"/>
      <c r="AQ64" s="242" t="s">
        <v>25</v>
      </c>
    </row>
    <row r="65" spans="1:43" ht="45" customHeight="1">
      <c r="A65" s="40"/>
      <c r="B65" s="250"/>
      <c r="C65" s="53"/>
      <c r="D65" s="56"/>
      <c r="E65" s="56"/>
      <c r="F65" s="74"/>
      <c r="G65" s="80"/>
      <c r="H65" s="92"/>
      <c r="I65" s="102" t="s">
        <v>256</v>
      </c>
      <c r="J65" s="102"/>
      <c r="K65" s="270" t="s">
        <v>252</v>
      </c>
      <c r="L65" s="270"/>
      <c r="M65" s="270"/>
      <c r="N65" s="270"/>
      <c r="O65" s="270"/>
      <c r="P65" s="270"/>
      <c r="Q65" s="270"/>
      <c r="R65" s="181"/>
      <c r="S65" s="298"/>
      <c r="T65" s="40"/>
      <c r="V65" s="193">
        <f t="shared" si="2"/>
        <v>1</v>
      </c>
      <c r="Z65" s="201"/>
      <c r="AA65" s="202"/>
      <c r="AB65" s="204">
        <f>IF($S$64=AB64,2,0)</f>
        <v>2</v>
      </c>
      <c r="AC65" s="214">
        <f>IF($S$64=AC64,1,0)</f>
        <v>0</v>
      </c>
      <c r="AD65" s="216">
        <f>IF($S$64=AD64,0,0)</f>
        <v>0</v>
      </c>
      <c r="AG65" s="231"/>
      <c r="AH65" s="231"/>
      <c r="AQ65" s="243">
        <f>IF(Y64=7,SUM(AB65:AP65),0)</f>
        <v>2</v>
      </c>
    </row>
    <row r="66" spans="1:43" ht="45" customHeight="1">
      <c r="A66" s="40"/>
      <c r="B66" s="250"/>
      <c r="C66" s="53"/>
      <c r="D66" s="56"/>
      <c r="E66" s="56"/>
      <c r="F66" s="74"/>
      <c r="G66" s="80"/>
      <c r="H66" s="92"/>
      <c r="I66" s="102" t="s">
        <v>362</v>
      </c>
      <c r="J66" s="102"/>
      <c r="K66" s="270" t="s">
        <v>276</v>
      </c>
      <c r="L66" s="270"/>
      <c r="M66" s="270"/>
      <c r="N66" s="270"/>
      <c r="O66" s="270"/>
      <c r="P66" s="270"/>
      <c r="Q66" s="270"/>
      <c r="R66" s="181"/>
      <c r="S66" s="298"/>
      <c r="T66" s="40"/>
      <c r="V66" s="193">
        <f t="shared" si="2"/>
        <v>1</v>
      </c>
      <c r="Z66" s="201"/>
      <c r="AA66" s="202"/>
      <c r="AG66" s="231"/>
      <c r="AH66" s="231"/>
    </row>
    <row r="67" spans="1:43" ht="45" customHeight="1">
      <c r="A67" s="40"/>
      <c r="B67" s="250"/>
      <c r="C67" s="53"/>
      <c r="D67" s="56"/>
      <c r="E67" s="56"/>
      <c r="F67" s="74"/>
      <c r="G67" s="80"/>
      <c r="H67" s="92"/>
      <c r="I67" s="103" t="s">
        <v>322</v>
      </c>
      <c r="J67" s="120"/>
      <c r="K67" s="271">
        <v>45017</v>
      </c>
      <c r="L67" s="281"/>
      <c r="M67" s="288"/>
      <c r="N67" s="44" t="s">
        <v>253</v>
      </c>
      <c r="O67" s="271">
        <v>45287</v>
      </c>
      <c r="P67" s="281"/>
      <c r="Q67" s="288"/>
      <c r="R67" s="181"/>
      <c r="S67" s="298"/>
      <c r="T67" s="40"/>
      <c r="V67" s="193">
        <f t="shared" si="2"/>
        <v>1</v>
      </c>
      <c r="W67" s="193">
        <f>IF(O67="",0,1)</f>
        <v>1</v>
      </c>
      <c r="Z67" s="201"/>
      <c r="AA67" s="202"/>
      <c r="AG67" s="231"/>
      <c r="AH67" s="231"/>
    </row>
    <row r="68" spans="1:43" ht="45" customHeight="1">
      <c r="A68" s="40"/>
      <c r="B68" s="250"/>
      <c r="C68" s="53"/>
      <c r="D68" s="56"/>
      <c r="E68" s="56"/>
      <c r="F68" s="74"/>
      <c r="G68" s="81"/>
      <c r="H68" s="93"/>
      <c r="I68" s="56" t="s">
        <v>245</v>
      </c>
      <c r="J68" s="56"/>
      <c r="K68" s="270" t="s">
        <v>262</v>
      </c>
      <c r="L68" s="270"/>
      <c r="M68" s="270"/>
      <c r="N68" s="270"/>
      <c r="O68" s="270"/>
      <c r="P68" s="270"/>
      <c r="Q68" s="270"/>
      <c r="R68" s="182"/>
      <c r="S68" s="298"/>
      <c r="T68" s="40"/>
      <c r="V68" s="193">
        <f t="shared" si="2"/>
        <v>1</v>
      </c>
      <c r="W68" s="195"/>
      <c r="AA68" s="202"/>
      <c r="AG68" s="231"/>
      <c r="AH68" s="231"/>
    </row>
    <row r="69" spans="1:43" ht="45" customHeight="1">
      <c r="A69" s="40"/>
      <c r="B69" s="250" t="s">
        <v>181</v>
      </c>
      <c r="C69" s="53"/>
      <c r="D69" s="56" t="s">
        <v>466</v>
      </c>
      <c r="E69" s="56"/>
      <c r="F69" s="74">
        <f>IF(AND(B69="○"),3,"-")</f>
        <v>3</v>
      </c>
      <c r="G69" s="82">
        <f>IF(AND(B69="○"),AQ70,"-")</f>
        <v>0</v>
      </c>
      <c r="H69" s="94"/>
      <c r="I69" s="116" t="s">
        <v>29</v>
      </c>
      <c r="J69" s="130"/>
      <c r="K69" s="279" t="s">
        <v>23</v>
      </c>
      <c r="L69" s="287"/>
      <c r="M69" s="287"/>
      <c r="N69" s="287"/>
      <c r="O69" s="287"/>
      <c r="P69" s="287"/>
      <c r="Q69" s="296"/>
      <c r="R69" s="183" t="s">
        <v>192</v>
      </c>
      <c r="S69" s="298" t="s">
        <v>60</v>
      </c>
      <c r="T69" s="40"/>
      <c r="V69" s="193">
        <f>IF(AND(K69&lt;&gt;""),1,0)</f>
        <v>1</v>
      </c>
      <c r="X69" s="193">
        <f>IF(S69="",0,1)</f>
        <v>1</v>
      </c>
      <c r="Y69" s="196">
        <f>SUM(V69:X70)</f>
        <v>3</v>
      </c>
      <c r="Z69" s="198" t="s">
        <v>43</v>
      </c>
      <c r="AB69" s="203" t="s">
        <v>13</v>
      </c>
      <c r="AC69" s="213" t="s">
        <v>548</v>
      </c>
      <c r="AD69" s="213" t="s">
        <v>549</v>
      </c>
      <c r="AE69" s="213" t="s">
        <v>550</v>
      </c>
      <c r="AF69" s="213" t="s">
        <v>551</v>
      </c>
      <c r="AG69" s="213" t="s">
        <v>552</v>
      </c>
      <c r="AH69" s="215" t="s">
        <v>60</v>
      </c>
      <c r="AQ69" s="242" t="s">
        <v>25</v>
      </c>
    </row>
    <row r="70" spans="1:43" ht="45" customHeight="1">
      <c r="A70" s="40"/>
      <c r="B70" s="250"/>
      <c r="C70" s="53"/>
      <c r="D70" s="56"/>
      <c r="E70" s="56"/>
      <c r="F70" s="74"/>
      <c r="G70" s="81"/>
      <c r="H70" s="93"/>
      <c r="I70" s="56" t="s">
        <v>321</v>
      </c>
      <c r="J70" s="56"/>
      <c r="K70" s="273">
        <v>86</v>
      </c>
      <c r="L70" s="282"/>
      <c r="M70" s="282"/>
      <c r="N70" s="282"/>
      <c r="O70" s="282"/>
      <c r="P70" s="282"/>
      <c r="Q70" s="160" t="s">
        <v>10</v>
      </c>
      <c r="R70" s="182"/>
      <c r="S70" s="298"/>
      <c r="T70" s="40"/>
      <c r="V70" s="193">
        <f>IF(AND(K70&lt;&gt;""),1,0)</f>
        <v>1</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250" t="s">
        <v>181</v>
      </c>
      <c r="C71" s="53"/>
      <c r="D71" s="56" t="s">
        <v>534</v>
      </c>
      <c r="E71" s="56"/>
      <c r="F71" s="74">
        <f>IF(AND(B71="○"),1,"-")</f>
        <v>1</v>
      </c>
      <c r="G71" s="82">
        <f>IF(AND(B71="○"),AQ72,"-")</f>
        <v>0</v>
      </c>
      <c r="H71" s="94"/>
      <c r="I71" s="114" t="s">
        <v>268</v>
      </c>
      <c r="J71" s="114"/>
      <c r="K71" s="147" t="s">
        <v>293</v>
      </c>
      <c r="L71" s="147"/>
      <c r="M71" s="147" t="s">
        <v>304</v>
      </c>
      <c r="N71" s="147"/>
      <c r="O71" s="147" t="s">
        <v>301</v>
      </c>
      <c r="P71" s="147"/>
      <c r="Q71" s="147"/>
      <c r="R71" s="184" t="s">
        <v>192</v>
      </c>
      <c r="S71" s="298" t="s">
        <v>133</v>
      </c>
      <c r="T71" s="40"/>
      <c r="X71" s="193">
        <f>IF(S71="",0,1)</f>
        <v>1</v>
      </c>
      <c r="Y71" s="196">
        <f>SUM(V71:X72)</f>
        <v>4</v>
      </c>
      <c r="Z71" s="198" t="s">
        <v>191</v>
      </c>
      <c r="AA71" s="202"/>
      <c r="AB71" s="209" t="s">
        <v>143</v>
      </c>
      <c r="AC71" s="220" t="s">
        <v>145</v>
      </c>
      <c r="AD71" s="227" t="s">
        <v>133</v>
      </c>
      <c r="AE71" s="231"/>
      <c r="AF71" s="231"/>
      <c r="AG71" s="231"/>
      <c r="AQ71" s="242" t="s">
        <v>25</v>
      </c>
    </row>
    <row r="72" spans="1:43" ht="45" customHeight="1">
      <c r="A72" s="40"/>
      <c r="B72" s="250"/>
      <c r="C72" s="53"/>
      <c r="D72" s="56"/>
      <c r="E72" s="56"/>
      <c r="F72" s="74"/>
      <c r="G72" s="81"/>
      <c r="H72" s="93"/>
      <c r="I72" s="261" t="s">
        <v>354</v>
      </c>
      <c r="J72" s="261"/>
      <c r="K72" s="280">
        <v>50</v>
      </c>
      <c r="L72" s="280"/>
      <c r="M72" s="280">
        <v>50</v>
      </c>
      <c r="N72" s="280"/>
      <c r="O72" s="171">
        <f>M72/K72</f>
        <v>1</v>
      </c>
      <c r="P72" s="171"/>
      <c r="Q72" s="171"/>
      <c r="R72" s="184"/>
      <c r="S72" s="298"/>
      <c r="T72" s="40"/>
      <c r="V72" s="193">
        <f>IF(I72="",0,1)</f>
        <v>1</v>
      </c>
      <c r="W72" s="193">
        <f>IF(K72="",0,1)</f>
        <v>1</v>
      </c>
      <c r="X72" s="193">
        <f>IF(M72="",0,1)</f>
        <v>1</v>
      </c>
      <c r="Z72" s="201"/>
      <c r="AA72" s="202"/>
      <c r="AB72" s="210">
        <f>IF($S$71=AB71,1,0)</f>
        <v>0</v>
      </c>
      <c r="AC72" s="221">
        <f>IF($S$71=AC71,0.5,0)</f>
        <v>0</v>
      </c>
      <c r="AD72" s="228">
        <f>IF($S$71=AD71,0,0)</f>
        <v>0</v>
      </c>
      <c r="AE72" s="231"/>
      <c r="AF72" s="231"/>
      <c r="AG72" s="231"/>
      <c r="AQ72" s="243">
        <f>IF(Y71=4,SUM(AB72:AP72),0)</f>
        <v>0</v>
      </c>
    </row>
    <row r="73" spans="1:43" ht="45" customHeight="1">
      <c r="A73" s="40"/>
      <c r="B73" s="250" t="s">
        <v>181</v>
      </c>
      <c r="C73" s="53"/>
      <c r="D73" s="56" t="s">
        <v>535</v>
      </c>
      <c r="E73" s="56"/>
      <c r="F73" s="74">
        <f>IF(AND(B73="○"),2,"-")</f>
        <v>2</v>
      </c>
      <c r="G73" s="82">
        <f>IF(AND(B73="○"),AQ74,"-")</f>
        <v>2</v>
      </c>
      <c r="H73" s="94"/>
      <c r="I73" s="60" t="s">
        <v>95</v>
      </c>
      <c r="J73" s="123"/>
      <c r="K73" s="123"/>
      <c r="L73" s="123"/>
      <c r="M73" s="123"/>
      <c r="N73" s="123"/>
      <c r="O73" s="123"/>
      <c r="P73" s="123"/>
      <c r="Q73" s="65"/>
      <c r="R73" s="184" t="s">
        <v>296</v>
      </c>
      <c r="S73" s="298" t="s">
        <v>554</v>
      </c>
      <c r="T73" s="40"/>
      <c r="X73" s="193">
        <f>IF(S73="",0,1)</f>
        <v>1</v>
      </c>
      <c r="Y73" s="196">
        <f>SUM(V73:X74)</f>
        <v>1</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531</v>
      </c>
      <c r="AP73" s="215" t="s">
        <v>238</v>
      </c>
      <c r="AQ73" s="242" t="s">
        <v>25</v>
      </c>
    </row>
    <row r="74" spans="1:43" ht="45" customHeight="1">
      <c r="A74" s="40"/>
      <c r="B74" s="250"/>
      <c r="C74" s="53"/>
      <c r="D74" s="56"/>
      <c r="E74" s="56"/>
      <c r="F74" s="74"/>
      <c r="G74" s="81"/>
      <c r="H74" s="93"/>
      <c r="I74" s="61"/>
      <c r="J74" s="124"/>
      <c r="K74" s="124"/>
      <c r="L74" s="124"/>
      <c r="M74" s="124"/>
      <c r="N74" s="124"/>
      <c r="O74" s="124"/>
      <c r="P74" s="124"/>
      <c r="Q74" s="66"/>
      <c r="R74" s="184" t="s">
        <v>61</v>
      </c>
      <c r="S74" s="298"/>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2</v>
      </c>
      <c r="AP74" s="216">
        <f>IF($S$73=AP73,0,0)</f>
        <v>0</v>
      </c>
      <c r="AQ74" s="243">
        <f>IF(Y73=1,SUM(AB74:AP74),0)</f>
        <v>2</v>
      </c>
    </row>
    <row r="75" spans="1:43" ht="45" customHeight="1">
      <c r="A75" s="40"/>
      <c r="B75" s="250" t="s">
        <v>181</v>
      </c>
      <c r="C75" s="53"/>
      <c r="D75" s="56" t="s">
        <v>77</v>
      </c>
      <c r="E75" s="56"/>
      <c r="F75" s="74">
        <f>IF(AND(B75="○"),1,"-")</f>
        <v>1</v>
      </c>
      <c r="G75" s="82">
        <f>IF(AND(B75="○"),AQ76,"-")</f>
        <v>0.5</v>
      </c>
      <c r="H75" s="94"/>
      <c r="I75" s="114" t="s">
        <v>201</v>
      </c>
      <c r="J75" s="102" t="s">
        <v>398</v>
      </c>
      <c r="K75" s="56" t="s">
        <v>307</v>
      </c>
      <c r="L75" s="56"/>
      <c r="M75" s="56"/>
      <c r="N75" s="56"/>
      <c r="O75" s="56"/>
      <c r="P75" s="56"/>
      <c r="Q75" s="56"/>
      <c r="R75" s="184" t="s">
        <v>296</v>
      </c>
      <c r="S75" s="298" t="s">
        <v>212</v>
      </c>
      <c r="T75" s="40"/>
      <c r="V75" s="193">
        <f>IF(I76="",0,1)</f>
        <v>1</v>
      </c>
      <c r="W75" s="193">
        <f>IF(J76="",0,1)</f>
        <v>1</v>
      </c>
      <c r="X75" s="193">
        <f>IF(S75="",0,1)</f>
        <v>1</v>
      </c>
      <c r="Y75" s="196">
        <f>SUM(V75:X76)</f>
        <v>4</v>
      </c>
      <c r="Z75" s="198" t="s">
        <v>191</v>
      </c>
      <c r="AA75" s="202"/>
      <c r="AB75" s="211" t="s">
        <v>215</v>
      </c>
      <c r="AC75" s="222" t="s">
        <v>212</v>
      </c>
      <c r="AD75" s="229" t="s">
        <v>109</v>
      </c>
      <c r="AE75" s="231"/>
      <c r="AF75" s="231"/>
      <c r="AG75" s="231"/>
      <c r="AQ75" s="242" t="s">
        <v>25</v>
      </c>
    </row>
    <row r="76" spans="1:43" ht="45" customHeight="1">
      <c r="A76" s="40"/>
      <c r="B76" s="250"/>
      <c r="C76" s="54"/>
      <c r="D76" s="56"/>
      <c r="E76" s="56"/>
      <c r="F76" s="74"/>
      <c r="G76" s="81"/>
      <c r="H76" s="93"/>
      <c r="I76" s="262" t="s">
        <v>502</v>
      </c>
      <c r="J76" s="268" t="s">
        <v>283</v>
      </c>
      <c r="K76" s="270" t="s">
        <v>412</v>
      </c>
      <c r="L76" s="270"/>
      <c r="M76" s="270"/>
      <c r="N76" s="270"/>
      <c r="O76" s="270"/>
      <c r="P76" s="270"/>
      <c r="Q76" s="270"/>
      <c r="R76" s="184" t="s">
        <v>61</v>
      </c>
      <c r="S76" s="298"/>
      <c r="T76" s="40"/>
      <c r="V76" s="193">
        <f>IF(K76="",0,1)</f>
        <v>1</v>
      </c>
      <c r="Z76" s="201"/>
      <c r="AA76" s="202"/>
      <c r="AB76" s="204">
        <f>IF($S$75=AB75,1,0)</f>
        <v>0</v>
      </c>
      <c r="AC76" s="214">
        <f>IF($S$75=AC75,0.5,0)</f>
        <v>0.5</v>
      </c>
      <c r="AD76" s="216">
        <f>IF($S$75=AD75,0,0)</f>
        <v>0</v>
      </c>
      <c r="AE76" s="231"/>
      <c r="AF76" s="231"/>
      <c r="AG76" s="231"/>
      <c r="AQ76" s="243">
        <f>IF(Y75=4,SUM(AB76:AO76),0)</f>
        <v>0.5</v>
      </c>
    </row>
  </sheetData>
  <sheetProtection sheet="1" formatCells="0" formatColumns="0" formatRows="0" insertColumns="0" insertRows="0" insertHyperlinks="0" deleteColumns="0" deleteRows="0" sort="0" autoFilter="0" pivotTables="0"/>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44" priority="1">
      <formula>$B$75="-"</formula>
    </cfRule>
  </conditionalFormatting>
  <conditionalFormatting sqref="I72:N72">
    <cfRule type="expression" dxfId="43" priority="2">
      <formula>$B$71="-"</formula>
    </cfRule>
  </conditionalFormatting>
  <conditionalFormatting sqref="K64:Q68">
    <cfRule type="expression" dxfId="42" priority="4">
      <formula>$B$64="-"</formula>
    </cfRule>
  </conditionalFormatting>
  <conditionalFormatting sqref="K69:Q70">
    <cfRule type="expression" dxfId="41" priority="3">
      <formula>$B$69="-"</formula>
    </cfRule>
  </conditionalFormatting>
  <conditionalFormatting sqref="I63:Q63">
    <cfRule type="expression" dxfId="40" priority="5">
      <formula>$B$62="-"</formula>
    </cfRule>
  </conditionalFormatting>
  <conditionalFormatting sqref="I61:Q61">
    <cfRule type="expression" dxfId="39" priority="6">
      <formula>$B$60="-"</formula>
    </cfRule>
  </conditionalFormatting>
  <conditionalFormatting sqref="K57:Q59">
    <cfRule type="expression" dxfId="38" priority="8">
      <formula>$B$57="-"</formula>
    </cfRule>
  </conditionalFormatting>
  <conditionalFormatting sqref="I50:Q50">
    <cfRule type="expression" dxfId="37" priority="9">
      <formula>$B$49="-"</formula>
    </cfRule>
  </conditionalFormatting>
  <conditionalFormatting sqref="I46:M47">
    <cfRule type="expression" dxfId="36" priority="10">
      <formula>$B$45="-"</formula>
    </cfRule>
  </conditionalFormatting>
  <conditionalFormatting sqref="I34:Q35">
    <cfRule type="expression" dxfId="35" priority="11">
      <formula>$B$31="-"</formula>
    </cfRule>
  </conditionalFormatting>
  <conditionalFormatting sqref="K31:Q32">
    <cfRule type="expression" dxfId="34" priority="12">
      <formula>$B$31="-"</formula>
    </cfRule>
  </conditionalFormatting>
  <conditionalFormatting sqref="K19:S20">
    <cfRule type="expression" dxfId="33" priority="13">
      <formula>$B$19="-"</formula>
    </cfRule>
  </conditionalFormatting>
  <conditionalFormatting sqref="K17:S18">
    <cfRule type="expression" dxfId="32" priority="14">
      <formula>$B$17="-"</formula>
    </cfRule>
  </conditionalFormatting>
  <conditionalFormatting sqref="K15:S16">
    <cfRule type="expression" dxfId="31" priority="15">
      <formula>$B$15="-"</formula>
    </cfRule>
  </conditionalFormatting>
  <conditionalFormatting sqref="K10:Q14">
    <cfRule type="expression" dxfId="30" priority="16">
      <formula>$B$10="-"</formula>
    </cfRule>
  </conditionalFormatting>
  <conditionalFormatting sqref="I68:J68">
    <cfRule type="expression" dxfId="29" priority="17">
      <formula>$B$10="-"</formula>
    </cfRule>
  </conditionalFormatting>
  <conditionalFormatting sqref="R10:S14 D10:J14">
    <cfRule type="expression" dxfId="28" priority="45">
      <formula>$B$10="-"</formula>
    </cfRule>
  </conditionalFormatting>
  <conditionalFormatting sqref="D15:J16">
    <cfRule type="expression" dxfId="27" priority="44">
      <formula>$B$15="-"</formula>
    </cfRule>
  </conditionalFormatting>
  <conditionalFormatting sqref="D17:J18">
    <cfRule type="expression" dxfId="26" priority="43">
      <formula>$B$17="-"</formula>
    </cfRule>
  </conditionalFormatting>
  <conditionalFormatting sqref="D19:J20">
    <cfRule type="expression" dxfId="25" priority="42">
      <formula>$B$19="-"</formula>
    </cfRule>
  </conditionalFormatting>
  <conditionalFormatting sqref="D21:S22">
    <cfRule type="expression" dxfId="24" priority="41">
      <formula>$B$21="-"</formula>
    </cfRule>
  </conditionalFormatting>
  <conditionalFormatting sqref="D23:S24">
    <cfRule type="expression" dxfId="23" priority="40">
      <formula>$B$23="-"</formula>
    </cfRule>
  </conditionalFormatting>
  <conditionalFormatting sqref="D25:S26">
    <cfRule type="expression" dxfId="22" priority="39">
      <formula>$B$25="-"</formula>
    </cfRule>
  </conditionalFormatting>
  <conditionalFormatting sqref="D27:S28">
    <cfRule type="expression" dxfId="21" priority="38">
      <formula>$B$27="-"</formula>
    </cfRule>
  </conditionalFormatting>
  <conditionalFormatting sqref="D29:S30">
    <cfRule type="expression" dxfId="20" priority="37">
      <formula>$B$29="-"</formula>
    </cfRule>
  </conditionalFormatting>
  <conditionalFormatting sqref="R31:S39 K33:Q33 I31:J33 I36:Q39 D31:H39">
    <cfRule type="expression" dxfId="19" priority="36">
      <formula>$B$31="-"</formula>
    </cfRule>
  </conditionalFormatting>
  <conditionalFormatting sqref="H40:S40">
    <cfRule type="expression" dxfId="18" priority="35">
      <formula>$B$40="-"</formula>
    </cfRule>
  </conditionalFormatting>
  <conditionalFormatting sqref="H41:S41">
    <cfRule type="expression" dxfId="17" priority="34">
      <formula>$B$41="-"</formula>
    </cfRule>
  </conditionalFormatting>
  <conditionalFormatting sqref="H42:S42">
    <cfRule type="expression" dxfId="16" priority="33">
      <formula>$B$42="-"</formula>
    </cfRule>
  </conditionalFormatting>
  <conditionalFormatting sqref="D40:G42">
    <cfRule type="expression" dxfId="15" priority="32">
      <formula>$F$40="-"</formula>
    </cfRule>
  </conditionalFormatting>
  <conditionalFormatting sqref="D43:S44">
    <cfRule type="expression" dxfId="14" priority="31">
      <formula>$B$43="-"</formula>
    </cfRule>
  </conditionalFormatting>
  <conditionalFormatting sqref="I45:M45 N45:S48 I48:M48 D45:H48">
    <cfRule type="expression" dxfId="13" priority="30">
      <formula>$B$45="-"</formula>
    </cfRule>
  </conditionalFormatting>
  <conditionalFormatting sqref="I49:Q49 R49:S50 D49:H50">
    <cfRule type="expression" dxfId="12" priority="29">
      <formula>$B$49="-"</formula>
    </cfRule>
  </conditionalFormatting>
  <conditionalFormatting sqref="D51:S52">
    <cfRule type="expression" dxfId="11" priority="28">
      <formula>$B$51="-"</formula>
    </cfRule>
  </conditionalFormatting>
  <conditionalFormatting sqref="D53:S54">
    <cfRule type="expression" dxfId="10" priority="27">
      <formula>$B$53="-"</formula>
    </cfRule>
  </conditionalFormatting>
  <conditionalFormatting sqref="D55:S56">
    <cfRule type="expression" dxfId="9" priority="26">
      <formula>$B$55="-"</formula>
    </cfRule>
  </conditionalFormatting>
  <conditionalFormatting sqref="R57:S59 D57:J59">
    <cfRule type="expression" dxfId="8" priority="25">
      <formula>$B$57="-"</formula>
    </cfRule>
  </conditionalFormatting>
  <conditionalFormatting sqref="D60:S60 D61:H61 R61:S61">
    <cfRule type="expression" dxfId="7" priority="24">
      <formula>$B$60="-"</formula>
    </cfRule>
  </conditionalFormatting>
  <conditionalFormatting sqref="I62:Q62 R62:S63 D62:H63">
    <cfRule type="expression" dxfId="6" priority="23">
      <formula>$B$62="-"</formula>
    </cfRule>
  </conditionalFormatting>
  <conditionalFormatting sqref="I64:J67 R64:S68 D64:H68">
    <cfRule type="expression" dxfId="5" priority="22">
      <formula>$B$64="-"</formula>
    </cfRule>
  </conditionalFormatting>
  <conditionalFormatting sqref="R69:S70 D69:J70">
    <cfRule type="expression" dxfId="4" priority="21">
      <formula>$B$69="-"</formula>
    </cfRule>
  </conditionalFormatting>
  <conditionalFormatting sqref="I71:N71 O71:S72 D71:H72">
    <cfRule type="expression" dxfId="3" priority="20">
      <formula>$B$71="-"</formula>
    </cfRule>
  </conditionalFormatting>
  <conditionalFormatting sqref="D73:S74">
    <cfRule type="expression" dxfId="2" priority="19">
      <formula>$B$73="-"</formula>
    </cfRule>
  </conditionalFormatting>
  <conditionalFormatting sqref="I75:Q75 R75:S76 D75:H76">
    <cfRule type="expression" dxfId="1" priority="18">
      <formula>$B$75="-"</formula>
    </cfRule>
  </conditionalFormatting>
  <pageMargins left="0.7" right="0.30629921259842519" top="0.15944881889763782" bottom="0.15944881889763782" header="0.3" footer="0.3"/>
  <pageSetup paperSize="9" scale="44" fitToWidth="1" fitToHeight="1" orientation="portrait" usePrinterDefaults="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FB8B055E-6B80-446F-9C8B-F0B484394BA4}">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リスト!$AB$21:$AB$22</xm:f>
          </x14:formula1>
          <xm:sqref>N63</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リスト!$S$4:$S$8</xm:f>
          </x14:formula1>
          <xm:sqref>S42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0"/>
  <sheetViews>
    <sheetView showGridLines="0" view="pageBreakPreview" zoomScaleNormal="85" zoomScaleSheetLayoutView="100" workbookViewId="0">
      <selection activeCell="B28" sqref="B28:F32"/>
    </sheetView>
  </sheetViews>
  <sheetFormatPr defaultRowHeight="12"/>
  <cols>
    <col min="1" max="1" width="16.875" style="303" customWidth="1"/>
    <col min="2" max="2" width="16.125" style="303" customWidth="1"/>
    <col min="3" max="3" width="12.25" style="303" customWidth="1"/>
    <col min="4" max="4" width="15.625" style="303" customWidth="1"/>
    <col min="5" max="5" width="12.625" style="303" customWidth="1"/>
    <col min="6" max="6" width="12.25" style="303" customWidth="1"/>
    <col min="7" max="7" width="9" style="303" bestFit="1" customWidth="1"/>
    <col min="8" max="16384" width="9" style="303" customWidth="1"/>
  </cols>
  <sheetData>
    <row r="1" spans="1:11">
      <c r="A1" s="303" t="s">
        <v>63</v>
      </c>
    </row>
    <row r="2" spans="1:11">
      <c r="A2" s="305"/>
      <c r="B2" s="305"/>
      <c r="C2" s="305"/>
      <c r="D2" s="305"/>
      <c r="E2" s="305"/>
      <c r="F2" s="305"/>
    </row>
    <row r="3" spans="1:11" ht="21">
      <c r="A3" s="306" t="s">
        <v>442</v>
      </c>
      <c r="B3" s="306"/>
      <c r="C3" s="306"/>
      <c r="D3" s="306"/>
      <c r="E3" s="306"/>
      <c r="F3" s="306"/>
      <c r="G3" s="330"/>
      <c r="H3" s="330"/>
      <c r="I3" s="330"/>
      <c r="J3" s="330"/>
      <c r="K3" s="330"/>
    </row>
    <row r="4" spans="1:11">
      <c r="A4" s="305"/>
      <c r="B4" s="305"/>
      <c r="C4" s="305"/>
      <c r="D4" s="305"/>
      <c r="E4" s="305"/>
      <c r="F4" s="305"/>
    </row>
    <row r="5" spans="1:11" ht="13.5">
      <c r="A5" s="305"/>
      <c r="B5" s="315"/>
      <c r="C5" s="321"/>
      <c r="D5" s="325" t="s">
        <v>441</v>
      </c>
      <c r="E5" s="325"/>
      <c r="F5" s="325"/>
    </row>
    <row r="6" spans="1:11" s="304" customFormat="1" ht="13.5">
      <c r="A6" s="307"/>
      <c r="B6" s="316"/>
      <c r="C6" s="322"/>
      <c r="D6" s="316"/>
      <c r="E6" s="316"/>
      <c r="F6" s="316"/>
    </row>
    <row r="7" spans="1:11" s="304" customFormat="1" ht="13.5">
      <c r="A7" s="307" t="s">
        <v>11</v>
      </c>
      <c r="B7" s="307"/>
      <c r="C7" s="307"/>
      <c r="D7" s="307"/>
      <c r="E7" s="307"/>
      <c r="F7" s="307"/>
    </row>
    <row r="8" spans="1:11" s="304" customFormat="1" ht="19.5" customHeight="1">
      <c r="A8" s="308"/>
      <c r="B8" s="307" t="s">
        <v>339</v>
      </c>
      <c r="C8" s="307"/>
      <c r="D8" s="307"/>
      <c r="E8" s="307"/>
      <c r="F8" s="307"/>
    </row>
    <row r="9" spans="1:11" s="304" customFormat="1" ht="13.5">
      <c r="A9" s="307"/>
      <c r="B9" s="307"/>
      <c r="C9" s="307"/>
      <c r="D9" s="307"/>
      <c r="E9" s="307"/>
      <c r="F9" s="307"/>
    </row>
    <row r="10" spans="1:11" s="304" customFormat="1" ht="13.5">
      <c r="A10" s="307"/>
      <c r="B10" s="307"/>
      <c r="C10" s="317" t="s">
        <v>454</v>
      </c>
      <c r="D10" s="307"/>
      <c r="E10" s="307"/>
      <c r="F10" s="307"/>
    </row>
    <row r="11" spans="1:11" s="304" customFormat="1" ht="13.5">
      <c r="A11" s="307"/>
      <c r="B11" s="307"/>
      <c r="C11" s="307"/>
      <c r="D11" s="307" t="s">
        <v>456</v>
      </c>
      <c r="E11" s="307"/>
      <c r="F11" s="307"/>
    </row>
    <row r="12" spans="1:11" s="304" customFormat="1" ht="13.5">
      <c r="A12" s="307"/>
      <c r="B12" s="307"/>
      <c r="C12" s="307"/>
      <c r="D12" s="307" t="s">
        <v>457</v>
      </c>
      <c r="E12" s="307"/>
      <c r="F12" s="326"/>
    </row>
    <row r="13" spans="1:11" s="304" customFormat="1" ht="13.5">
      <c r="A13" s="307"/>
      <c r="B13" s="307"/>
      <c r="C13" s="307"/>
      <c r="D13" s="307"/>
      <c r="E13" s="307"/>
      <c r="F13" s="307"/>
    </row>
    <row r="14" spans="1:11" s="304" customFormat="1" ht="13.5">
      <c r="A14" s="307"/>
      <c r="B14" s="307"/>
      <c r="C14" s="307"/>
      <c r="D14" s="307"/>
      <c r="E14" s="307"/>
      <c r="F14" s="307"/>
    </row>
    <row r="15" spans="1:11" s="304" customFormat="1" ht="13.5">
      <c r="A15" s="307"/>
      <c r="B15" s="307"/>
      <c r="C15" s="307"/>
      <c r="D15" s="307"/>
      <c r="E15" s="307"/>
      <c r="F15" s="307"/>
    </row>
    <row r="16" spans="1:11" s="304" customFormat="1" ht="13.5">
      <c r="A16" s="309" t="s">
        <v>334</v>
      </c>
      <c r="B16" s="309"/>
      <c r="C16" s="309"/>
      <c r="D16" s="309"/>
      <c r="E16" s="309"/>
      <c r="F16" s="309"/>
    </row>
    <row r="17" spans="1:6" s="304" customFormat="1" ht="13.5">
      <c r="A17" s="309" t="s">
        <v>204</v>
      </c>
      <c r="B17" s="309"/>
      <c r="C17" s="309"/>
      <c r="D17" s="309"/>
      <c r="E17" s="309"/>
      <c r="F17" s="309"/>
    </row>
    <row r="18" spans="1:6" s="304" customFormat="1" ht="13.5">
      <c r="A18" s="307"/>
      <c r="B18" s="307"/>
      <c r="C18" s="307"/>
      <c r="D18" s="307"/>
      <c r="E18" s="307"/>
      <c r="F18" s="307"/>
    </row>
    <row r="19" spans="1:6" s="304" customFormat="1" ht="13.5">
      <c r="A19" s="307"/>
      <c r="B19" s="307"/>
      <c r="C19" s="307"/>
      <c r="D19" s="307"/>
      <c r="E19" s="307"/>
      <c r="F19" s="307"/>
    </row>
    <row r="20" spans="1:6" s="304" customFormat="1" ht="13.5">
      <c r="A20" s="310" t="s">
        <v>444</v>
      </c>
      <c r="B20" s="307" t="s">
        <v>424</v>
      </c>
      <c r="C20" s="307"/>
      <c r="D20" s="307"/>
      <c r="E20" s="307"/>
      <c r="F20" s="307"/>
    </row>
    <row r="21" spans="1:6" s="304" customFormat="1" ht="13.5">
      <c r="A21" s="307"/>
      <c r="B21" s="307"/>
      <c r="C21" s="307"/>
      <c r="D21" s="307"/>
      <c r="E21" s="307"/>
      <c r="F21" s="307"/>
    </row>
    <row r="22" spans="1:6" s="304" customFormat="1" ht="13.5">
      <c r="A22" s="310" t="s">
        <v>429</v>
      </c>
      <c r="B22" s="307"/>
      <c r="C22" s="307"/>
      <c r="D22" s="307"/>
      <c r="E22" s="307"/>
      <c r="F22" s="307"/>
    </row>
    <row r="23" spans="1:6" s="304" customFormat="1" ht="13.5">
      <c r="A23" s="307"/>
      <c r="B23" s="307"/>
      <c r="C23" s="307"/>
      <c r="D23" s="307"/>
      <c r="E23" s="307"/>
      <c r="F23" s="305"/>
    </row>
    <row r="24" spans="1:6" s="304" customFormat="1" ht="13.5">
      <c r="A24" s="310" t="s">
        <v>445</v>
      </c>
      <c r="B24" s="317" t="s">
        <v>390</v>
      </c>
      <c r="C24" s="307"/>
      <c r="D24" s="307" t="s">
        <v>59</v>
      </c>
      <c r="E24" s="307"/>
      <c r="F24" s="307"/>
    </row>
    <row r="25" spans="1:6" s="304" customFormat="1" ht="13.5">
      <c r="A25" s="307"/>
      <c r="B25" s="317" t="s">
        <v>390</v>
      </c>
      <c r="C25" s="307"/>
      <c r="D25" s="307" t="s">
        <v>59</v>
      </c>
      <c r="E25" s="307"/>
      <c r="F25" s="307"/>
    </row>
    <row r="26" spans="1:6" s="304" customFormat="1" ht="13.5">
      <c r="A26" s="307"/>
      <c r="B26" s="317" t="s">
        <v>390</v>
      </c>
      <c r="C26" s="307"/>
      <c r="D26" s="307" t="s">
        <v>458</v>
      </c>
      <c r="E26" s="307"/>
      <c r="F26" s="307" t="s">
        <v>59</v>
      </c>
    </row>
    <row r="27" spans="1:6" s="304" customFormat="1" ht="13.5">
      <c r="A27" s="307"/>
      <c r="B27" s="307"/>
      <c r="C27" s="307"/>
      <c r="D27" s="307"/>
      <c r="E27" s="307"/>
      <c r="F27" s="307"/>
    </row>
    <row r="28" spans="1:6" s="304" customFormat="1" ht="13.5">
      <c r="A28" s="310" t="s">
        <v>153</v>
      </c>
      <c r="B28" s="318"/>
      <c r="C28" s="323"/>
      <c r="D28" s="323"/>
      <c r="E28" s="323"/>
      <c r="F28" s="327"/>
    </row>
    <row r="29" spans="1:6" s="304" customFormat="1" ht="13.5">
      <c r="A29" s="311" t="s">
        <v>337</v>
      </c>
      <c r="B29" s="319"/>
      <c r="C29" s="309"/>
      <c r="D29" s="309"/>
      <c r="E29" s="309"/>
      <c r="F29" s="328"/>
    </row>
    <row r="30" spans="1:6" s="304" customFormat="1" ht="13.5">
      <c r="A30" s="307"/>
      <c r="B30" s="319"/>
      <c r="C30" s="309"/>
      <c r="D30" s="309"/>
      <c r="E30" s="309"/>
      <c r="F30" s="328"/>
    </row>
    <row r="31" spans="1:6" s="304" customFormat="1" ht="13.5">
      <c r="A31" s="307"/>
      <c r="B31" s="319"/>
      <c r="C31" s="309"/>
      <c r="D31" s="309"/>
      <c r="E31" s="309"/>
      <c r="F31" s="328"/>
    </row>
    <row r="32" spans="1:6" s="304" customFormat="1" ht="13.5">
      <c r="A32" s="307"/>
      <c r="B32" s="320"/>
      <c r="C32" s="324"/>
      <c r="D32" s="324"/>
      <c r="E32" s="324"/>
      <c r="F32" s="329"/>
    </row>
    <row r="33" spans="1:6" s="304" customFormat="1" ht="13.5">
      <c r="A33" s="307"/>
      <c r="B33" s="307"/>
      <c r="C33" s="307"/>
      <c r="D33" s="307"/>
      <c r="E33" s="307"/>
      <c r="F33" s="307"/>
    </row>
    <row r="34" spans="1:6" s="304" customFormat="1" ht="13.5">
      <c r="A34" s="307"/>
      <c r="B34" s="307"/>
      <c r="C34" s="307"/>
      <c r="D34" s="307"/>
      <c r="E34" s="307"/>
      <c r="F34" s="307"/>
    </row>
    <row r="35" spans="1:6" s="304" customFormat="1" ht="13.5">
      <c r="A35" s="312"/>
      <c r="B35" s="312"/>
      <c r="C35" s="312"/>
      <c r="D35" s="312"/>
      <c r="E35" s="312"/>
      <c r="F35" s="312"/>
    </row>
    <row r="36" spans="1:6" s="304" customFormat="1" ht="13.5">
      <c r="A36" s="307"/>
      <c r="B36" s="307"/>
      <c r="C36" s="307"/>
      <c r="D36" s="307"/>
      <c r="E36" s="307"/>
      <c r="F36" s="307"/>
    </row>
    <row r="37" spans="1:6" s="304" customFormat="1" ht="13.5">
      <c r="A37" s="307"/>
      <c r="B37" s="307"/>
      <c r="C37" s="307"/>
      <c r="D37" s="307"/>
      <c r="E37" s="307"/>
      <c r="F37" s="307"/>
    </row>
    <row r="38" spans="1:6" s="304" customFormat="1" ht="13.5">
      <c r="A38" s="307"/>
      <c r="B38" s="307"/>
      <c r="C38" s="307"/>
      <c r="D38" s="307"/>
      <c r="E38" s="307"/>
      <c r="F38" s="307"/>
    </row>
    <row r="39" spans="1:6" s="304" customFormat="1" ht="13.5">
      <c r="A39" s="307"/>
      <c r="B39" s="307"/>
      <c r="C39" s="307"/>
      <c r="D39" s="307"/>
      <c r="E39" s="307"/>
      <c r="F39" s="307"/>
    </row>
    <row r="40" spans="1:6" s="304" customFormat="1" ht="13.5">
      <c r="A40" s="309" t="s">
        <v>447</v>
      </c>
      <c r="B40" s="309"/>
      <c r="C40" s="309"/>
      <c r="D40" s="309"/>
      <c r="E40" s="309"/>
      <c r="F40" s="309"/>
    </row>
    <row r="41" spans="1:6" s="304" customFormat="1" ht="13.5">
      <c r="A41" s="307" t="s">
        <v>151</v>
      </c>
      <c r="B41" s="307"/>
      <c r="C41" s="307"/>
      <c r="D41" s="307"/>
      <c r="E41" s="307"/>
      <c r="F41" s="307"/>
    </row>
    <row r="42" spans="1:6" s="304" customFormat="1" ht="13.5">
      <c r="A42" s="307"/>
      <c r="B42" s="307"/>
      <c r="C42" s="307"/>
      <c r="D42" s="307"/>
      <c r="E42" s="307"/>
      <c r="F42" s="307"/>
    </row>
    <row r="43" spans="1:6" s="304" customFormat="1" ht="13.5">
      <c r="A43" s="307"/>
      <c r="B43" s="307"/>
      <c r="C43" s="307"/>
      <c r="D43" s="307"/>
      <c r="E43" s="307"/>
      <c r="F43" s="307"/>
    </row>
    <row r="44" spans="1:6" s="304" customFormat="1" ht="13.5">
      <c r="A44" s="307"/>
      <c r="B44" s="307"/>
      <c r="C44" s="307"/>
      <c r="D44" s="307"/>
      <c r="E44" s="307"/>
      <c r="F44" s="307"/>
    </row>
    <row r="45" spans="1:6" s="304" customFormat="1" ht="13.5">
      <c r="A45" s="307"/>
      <c r="B45" s="307"/>
      <c r="C45" s="307"/>
      <c r="D45" s="307"/>
      <c r="E45" s="307"/>
      <c r="F45" s="307"/>
    </row>
    <row r="46" spans="1:6" s="304" customFormat="1" ht="13.5">
      <c r="A46" s="307"/>
      <c r="B46" s="307"/>
      <c r="C46" s="307"/>
      <c r="D46" s="307"/>
      <c r="E46" s="307"/>
      <c r="F46" s="307"/>
    </row>
    <row r="47" spans="1:6" s="304" customFormat="1" ht="13.5">
      <c r="A47" s="307"/>
      <c r="B47" s="307"/>
      <c r="C47" s="307"/>
      <c r="D47" s="311" t="s">
        <v>441</v>
      </c>
      <c r="E47" s="311"/>
      <c r="F47" s="307"/>
    </row>
    <row r="48" spans="1:6" s="304" customFormat="1" ht="13.5">
      <c r="A48" s="307"/>
      <c r="B48" s="307"/>
      <c r="C48" s="307"/>
      <c r="D48" s="307"/>
      <c r="E48" s="307"/>
      <c r="F48" s="307"/>
    </row>
    <row r="49" spans="1:6" s="304" customFormat="1" ht="13.5">
      <c r="A49" s="307"/>
      <c r="B49" s="307"/>
      <c r="C49" s="307"/>
      <c r="D49" s="307"/>
      <c r="E49" s="307"/>
      <c r="F49" s="307"/>
    </row>
    <row r="50" spans="1:6" s="304" customFormat="1" ht="13.5">
      <c r="A50" s="307"/>
      <c r="B50" s="307"/>
      <c r="C50" s="307" t="s">
        <v>207</v>
      </c>
      <c r="D50" s="308"/>
      <c r="E50" s="311"/>
      <c r="F50" s="326"/>
    </row>
    <row r="51" spans="1:6" s="304" customFormat="1" ht="13.5">
      <c r="A51" s="307"/>
      <c r="B51" s="307"/>
      <c r="C51" s="307"/>
      <c r="D51" s="307"/>
      <c r="E51" s="307"/>
      <c r="F51" s="307"/>
    </row>
    <row r="52" spans="1:6" s="304" customFormat="1" ht="13.5">
      <c r="A52" s="307"/>
      <c r="B52" s="307"/>
      <c r="C52" s="307"/>
      <c r="D52" s="307"/>
      <c r="E52" s="307"/>
      <c r="F52" s="307"/>
    </row>
    <row r="53" spans="1:6" s="304" customFormat="1" ht="13.5">
      <c r="A53" s="307"/>
      <c r="B53" s="307"/>
      <c r="C53" s="307"/>
      <c r="D53" s="307"/>
      <c r="E53" s="307"/>
      <c r="F53" s="307"/>
    </row>
    <row r="54" spans="1:6" s="304" customFormat="1" ht="13.5">
      <c r="A54" s="305"/>
      <c r="B54" s="305"/>
      <c r="C54" s="305"/>
      <c r="D54" s="305"/>
      <c r="E54" s="305"/>
      <c r="F54" s="305"/>
    </row>
    <row r="55" spans="1:6" s="304" customFormat="1" ht="13.5">
      <c r="A55" s="313" t="s">
        <v>20</v>
      </c>
      <c r="B55" s="313"/>
      <c r="C55" s="313"/>
      <c r="D55" s="313"/>
      <c r="E55" s="313"/>
      <c r="F55" s="313"/>
    </row>
    <row r="56" spans="1:6">
      <c r="A56" s="313" t="s">
        <v>448</v>
      </c>
      <c r="B56" s="313"/>
      <c r="C56" s="313"/>
      <c r="D56" s="313"/>
      <c r="E56" s="313"/>
      <c r="F56" s="313"/>
    </row>
    <row r="57" spans="1:6" ht="13.5" customHeight="1">
      <c r="A57" s="313" t="s">
        <v>397</v>
      </c>
      <c r="B57" s="313"/>
      <c r="C57" s="313"/>
      <c r="D57" s="313"/>
      <c r="E57" s="313"/>
      <c r="F57" s="313"/>
    </row>
    <row r="58" spans="1:6" ht="13.5" customHeight="1">
      <c r="A58" s="313" t="s">
        <v>451</v>
      </c>
      <c r="B58" s="313"/>
      <c r="C58" s="313"/>
      <c r="D58" s="313"/>
      <c r="E58" s="313"/>
      <c r="F58" s="313"/>
    </row>
    <row r="59" spans="1:6" ht="12" customHeight="1">
      <c r="A59" s="314" t="s">
        <v>453</v>
      </c>
      <c r="B59" s="313"/>
      <c r="C59" s="313"/>
      <c r="D59" s="313"/>
      <c r="E59" s="313"/>
      <c r="F59" s="313"/>
    </row>
    <row r="60" spans="1:6">
      <c r="A60" s="305" t="s">
        <v>200</v>
      </c>
      <c r="B60" s="305"/>
      <c r="C60" s="305"/>
      <c r="D60" s="305"/>
      <c r="E60" s="305"/>
      <c r="F60" s="305"/>
    </row>
  </sheetData>
  <mergeCells count="14">
    <mergeCell ref="A3:F3"/>
    <mergeCell ref="D5:F5"/>
    <mergeCell ref="D6:F6"/>
    <mergeCell ref="A16:F16"/>
    <mergeCell ref="A17:F17"/>
    <mergeCell ref="A40:F40"/>
    <mergeCell ref="D47:E47"/>
    <mergeCell ref="D50:E50"/>
    <mergeCell ref="A55:F55"/>
    <mergeCell ref="A56:F56"/>
    <mergeCell ref="A57:F57"/>
    <mergeCell ref="A58:F58"/>
    <mergeCell ref="A59:F59"/>
    <mergeCell ref="B28:F32"/>
  </mergeCells>
  <phoneticPr fontId="24"/>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K50"/>
  <sheetViews>
    <sheetView view="pageBreakPreview" topLeftCell="A19" zoomScale="85" zoomScaleSheetLayoutView="85" workbookViewId="0">
      <selection activeCell="F43" sqref="F43:G44"/>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c r="B1" s="332" t="s">
        <v>476</v>
      </c>
    </row>
    <row r="2" spans="2:8">
      <c r="B2" s="333" t="s">
        <v>459</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233</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468</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471</v>
      </c>
      <c r="F19" s="346"/>
      <c r="G19" s="346"/>
      <c r="H19" s="346"/>
    </row>
    <row r="20" spans="2:11" ht="15" customHeight="1"/>
    <row r="21" spans="2:11">
      <c r="B21" s="331" t="s">
        <v>98</v>
      </c>
    </row>
    <row r="22" spans="2:11" ht="18" customHeight="1">
      <c r="C22" s="346" t="s">
        <v>461</v>
      </c>
    </row>
    <row r="23" spans="2:11" ht="18" customHeight="1">
      <c r="C23" s="346" t="s">
        <v>450</v>
      </c>
    </row>
    <row r="24" spans="2:11" ht="18" customHeight="1">
      <c r="C24" s="346" t="s">
        <v>463</v>
      </c>
      <c r="K24" s="346"/>
    </row>
    <row r="25" spans="2:11">
      <c r="H25" s="364" t="s">
        <v>185</v>
      </c>
    </row>
    <row r="26" spans="2:11" ht="27.75">
      <c r="B26" s="338"/>
      <c r="C26" s="338"/>
      <c r="D26" s="338"/>
      <c r="E26" s="338"/>
      <c r="F26" s="352" t="s">
        <v>473</v>
      </c>
      <c r="G26" s="352" t="s">
        <v>348</v>
      </c>
      <c r="H26" s="365" t="s">
        <v>409</v>
      </c>
    </row>
    <row r="27" spans="2:11" ht="15.95" customHeight="1">
      <c r="B27" s="339" t="s">
        <v>414</v>
      </c>
      <c r="C27" s="339"/>
      <c r="D27" s="339"/>
      <c r="E27" s="339"/>
      <c r="F27" s="353"/>
      <c r="G27" s="353"/>
      <c r="H27" s="366" t="s">
        <v>195</v>
      </c>
    </row>
    <row r="28" spans="2:11" ht="15.95" customHeight="1">
      <c r="B28" s="340"/>
      <c r="C28" s="340"/>
      <c r="D28" s="340"/>
      <c r="E28" s="340"/>
      <c r="F28" s="354"/>
      <c r="G28" s="354"/>
      <c r="H28" s="367"/>
    </row>
    <row r="29" spans="2:11" ht="15.95" customHeight="1">
      <c r="B29" s="340" t="s">
        <v>394</v>
      </c>
      <c r="C29" s="347" t="s">
        <v>266</v>
      </c>
      <c r="D29" s="347"/>
      <c r="E29" s="347"/>
      <c r="F29" s="354"/>
      <c r="G29" s="354"/>
      <c r="H29" s="368" t="s">
        <v>474</v>
      </c>
    </row>
    <row r="30" spans="2:11" ht="15.95" customHeight="1">
      <c r="B30" s="340"/>
      <c r="C30" s="347"/>
      <c r="D30" s="347"/>
      <c r="E30" s="347"/>
      <c r="F30" s="354"/>
      <c r="G30" s="354"/>
      <c r="H30" s="368"/>
    </row>
    <row r="31" spans="2:11" ht="15.95" customHeight="1">
      <c r="B31" s="340"/>
      <c r="C31" s="347" t="s">
        <v>101</v>
      </c>
      <c r="D31" s="347"/>
      <c r="E31" s="347"/>
      <c r="F31" s="354"/>
      <c r="G31" s="354"/>
      <c r="H31" s="368" t="s">
        <v>474</v>
      </c>
    </row>
    <row r="32" spans="2:11" ht="15.95" customHeight="1">
      <c r="B32" s="340"/>
      <c r="C32" s="347"/>
      <c r="D32" s="347"/>
      <c r="E32" s="347"/>
      <c r="F32" s="354"/>
      <c r="G32" s="354"/>
      <c r="H32" s="368"/>
    </row>
    <row r="33" spans="2:8" ht="15.95" customHeight="1">
      <c r="B33" s="340"/>
      <c r="C33" s="347" t="s">
        <v>464</v>
      </c>
      <c r="D33" s="347"/>
      <c r="E33" s="347"/>
      <c r="F33" s="354"/>
      <c r="G33" s="354"/>
      <c r="H33" s="368" t="s">
        <v>474</v>
      </c>
    </row>
    <row r="34" spans="2:8" ht="15.95" customHeight="1">
      <c r="B34" s="340"/>
      <c r="C34" s="347"/>
      <c r="D34" s="347"/>
      <c r="E34" s="347"/>
      <c r="F34" s="354"/>
      <c r="G34" s="354"/>
      <c r="H34" s="368"/>
    </row>
    <row r="35" spans="2:8" ht="15.95" customHeight="1">
      <c r="B35" s="340"/>
      <c r="C35" s="347" t="s">
        <v>465</v>
      </c>
      <c r="D35" s="347"/>
      <c r="E35" s="347"/>
      <c r="F35" s="354"/>
      <c r="G35" s="354"/>
      <c r="H35" s="368" t="s">
        <v>474</v>
      </c>
    </row>
    <row r="36" spans="2:8" ht="15.95" customHeight="1">
      <c r="B36" s="340"/>
      <c r="C36" s="347"/>
      <c r="D36" s="347"/>
      <c r="E36" s="347"/>
      <c r="F36" s="354"/>
      <c r="G36" s="354"/>
      <c r="H36" s="368"/>
    </row>
    <row r="37" spans="2:8" ht="15.95" customHeight="1">
      <c r="B37" s="340"/>
      <c r="C37" s="347" t="s">
        <v>104</v>
      </c>
      <c r="D37" s="347"/>
      <c r="E37" s="347"/>
      <c r="F37" s="354"/>
      <c r="G37" s="354"/>
      <c r="H37" s="368" t="s">
        <v>474</v>
      </c>
    </row>
    <row r="38" spans="2:8" ht="15.95" customHeight="1">
      <c r="B38" s="340"/>
      <c r="C38" s="347"/>
      <c r="D38" s="347"/>
      <c r="E38" s="347"/>
      <c r="F38" s="354"/>
      <c r="G38" s="354"/>
      <c r="H38" s="368"/>
    </row>
    <row r="39" spans="2:8" ht="15.95" customHeight="1">
      <c r="B39" s="340"/>
      <c r="C39" s="347" t="s">
        <v>467</v>
      </c>
      <c r="D39" s="347"/>
      <c r="E39" s="347"/>
      <c r="F39" s="354"/>
      <c r="G39" s="354"/>
      <c r="H39" s="368" t="s">
        <v>475</v>
      </c>
    </row>
    <row r="40" spans="2:8" ht="15.95" customHeight="1">
      <c r="B40" s="340"/>
      <c r="C40" s="347"/>
      <c r="D40" s="347"/>
      <c r="E40" s="347"/>
      <c r="F40" s="354"/>
      <c r="G40" s="354"/>
      <c r="H40" s="368"/>
    </row>
    <row r="41" spans="2:8" ht="15.95" customHeight="1">
      <c r="B41" s="340"/>
      <c r="C41" s="347" t="s">
        <v>383</v>
      </c>
      <c r="D41" s="347"/>
      <c r="E41" s="347"/>
      <c r="F41" s="354"/>
      <c r="G41" s="354"/>
      <c r="H41" s="368" t="s">
        <v>223</v>
      </c>
    </row>
    <row r="42" spans="2:8" ht="15.95" customHeight="1">
      <c r="B42" s="340"/>
      <c r="C42" s="347"/>
      <c r="D42" s="347"/>
      <c r="E42" s="347"/>
      <c r="F42" s="354"/>
      <c r="G42" s="354"/>
      <c r="H42" s="368"/>
    </row>
    <row r="43" spans="2:8" ht="9.9499999999999993" customHeight="1">
      <c r="B43" s="341" t="s">
        <v>428</v>
      </c>
      <c r="C43" s="348"/>
      <c r="D43" s="348"/>
      <c r="E43" s="350"/>
      <c r="F43" s="355">
        <f>F27-F29-F31-F33-F35-F37-F39-F41</f>
        <v>0</v>
      </c>
      <c r="G43" s="355">
        <f>G27-G29-G31-G33-G35-G37-G39-G41</f>
        <v>0</v>
      </c>
      <c r="H43" s="369"/>
    </row>
    <row r="44" spans="2:8" ht="9.9499999999999993" customHeight="1">
      <c r="B44" s="342"/>
      <c r="C44" s="349"/>
      <c r="D44" s="349"/>
      <c r="E44" s="351"/>
      <c r="F44" s="355"/>
      <c r="G44" s="355"/>
      <c r="H44" s="369"/>
    </row>
    <row r="45" spans="2:8" ht="9.9499999999999993" customHeight="1">
      <c r="B45" s="341" t="s">
        <v>460</v>
      </c>
      <c r="C45" s="348"/>
      <c r="D45" s="348"/>
      <c r="E45" s="350"/>
      <c r="F45" s="356"/>
      <c r="G45" s="356"/>
      <c r="H45" s="370"/>
    </row>
    <row r="46" spans="2:8" ht="9.9499999999999993" customHeight="1">
      <c r="B46" s="342"/>
      <c r="C46" s="349"/>
      <c r="D46" s="349"/>
      <c r="E46" s="351"/>
      <c r="F46" s="356"/>
      <c r="G46" s="356"/>
      <c r="H46" s="370"/>
    </row>
    <row r="47" spans="2:8" ht="9.9499999999999993" customHeight="1">
      <c r="B47" s="341" t="s">
        <v>231</v>
      </c>
      <c r="C47" s="348"/>
      <c r="D47" s="348"/>
      <c r="E47" s="350"/>
      <c r="F47" s="357" t="e">
        <f>ROUNDUP(F43/F45,0)</f>
        <v>#DIV/0!</v>
      </c>
      <c r="G47" s="357" t="e">
        <f>ROUNDUP(G43/G45,0)</f>
        <v>#DIV/0!</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t="e">
        <f>ROUND((G47-F47)/F47,4)</f>
        <v>#DIV/0!</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K50"/>
  <sheetViews>
    <sheetView view="pageBreakPreview" topLeftCell="A7" zoomScale="85" zoomScaleSheetLayoutView="85" workbookViewId="0">
      <selection activeCell="S21" sqref="S21"/>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ht="14.25">
      <c r="B1" s="332" t="s">
        <v>476</v>
      </c>
      <c r="H1" s="346" t="s">
        <v>536</v>
      </c>
    </row>
    <row r="2" spans="2:8">
      <c r="B2" s="333" t="s">
        <v>459</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537</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t="s">
        <v>455</v>
      </c>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468</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471</v>
      </c>
      <c r="F19" s="346"/>
      <c r="G19" s="346"/>
      <c r="H19" s="346"/>
    </row>
    <row r="20" spans="2:11" ht="15" customHeight="1"/>
    <row r="21" spans="2:11">
      <c r="B21" s="331" t="s">
        <v>98</v>
      </c>
    </row>
    <row r="22" spans="2:11" ht="18" customHeight="1">
      <c r="C22" s="346" t="s">
        <v>461</v>
      </c>
    </row>
    <row r="23" spans="2:11" ht="18" customHeight="1">
      <c r="C23" s="346" t="s">
        <v>450</v>
      </c>
    </row>
    <row r="24" spans="2:11" ht="18" customHeight="1">
      <c r="C24" s="346" t="s">
        <v>463</v>
      </c>
      <c r="K24" s="346"/>
    </row>
    <row r="25" spans="2:11">
      <c r="H25" s="364" t="s">
        <v>185</v>
      </c>
    </row>
    <row r="26" spans="2:11" ht="27.75">
      <c r="B26" s="338"/>
      <c r="C26" s="338"/>
      <c r="D26" s="338"/>
      <c r="E26" s="338"/>
      <c r="F26" s="352" t="s">
        <v>473</v>
      </c>
      <c r="G26" s="352" t="s">
        <v>348</v>
      </c>
      <c r="H26" s="365" t="s">
        <v>409</v>
      </c>
    </row>
    <row r="27" spans="2:11" ht="15.95" customHeight="1">
      <c r="B27" s="339" t="s">
        <v>414</v>
      </c>
      <c r="C27" s="339"/>
      <c r="D27" s="339"/>
      <c r="E27" s="339"/>
      <c r="F27" s="353">
        <v>214685000</v>
      </c>
      <c r="G27" s="353">
        <v>202131000</v>
      </c>
      <c r="H27" s="366" t="s">
        <v>195</v>
      </c>
    </row>
    <row r="28" spans="2:11" ht="15.95" customHeight="1">
      <c r="B28" s="340"/>
      <c r="C28" s="340"/>
      <c r="D28" s="340"/>
      <c r="E28" s="340"/>
      <c r="F28" s="354"/>
      <c r="G28" s="354"/>
      <c r="H28" s="367"/>
    </row>
    <row r="29" spans="2:11" ht="15.95" customHeight="1">
      <c r="B29" s="340" t="s">
        <v>394</v>
      </c>
      <c r="C29" s="347" t="s">
        <v>266</v>
      </c>
      <c r="D29" s="347"/>
      <c r="E29" s="347"/>
      <c r="F29" s="354"/>
      <c r="G29" s="354"/>
      <c r="H29" s="368" t="s">
        <v>474</v>
      </c>
    </row>
    <row r="30" spans="2:11" ht="15.95" customHeight="1">
      <c r="B30" s="340"/>
      <c r="C30" s="347"/>
      <c r="D30" s="347"/>
      <c r="E30" s="347"/>
      <c r="F30" s="354"/>
      <c r="G30" s="354"/>
      <c r="H30" s="368"/>
    </row>
    <row r="31" spans="2:11" ht="15.95" customHeight="1">
      <c r="B31" s="340"/>
      <c r="C31" s="347" t="s">
        <v>101</v>
      </c>
      <c r="D31" s="347"/>
      <c r="E31" s="347"/>
      <c r="F31" s="354"/>
      <c r="G31" s="354"/>
      <c r="H31" s="368" t="s">
        <v>474</v>
      </c>
    </row>
    <row r="32" spans="2:11" ht="15.95" customHeight="1">
      <c r="B32" s="340"/>
      <c r="C32" s="347"/>
      <c r="D32" s="347"/>
      <c r="E32" s="347"/>
      <c r="F32" s="354"/>
      <c r="G32" s="354"/>
      <c r="H32" s="368"/>
    </row>
    <row r="33" spans="2:8" ht="15.95" customHeight="1">
      <c r="B33" s="340"/>
      <c r="C33" s="347" t="s">
        <v>464</v>
      </c>
      <c r="D33" s="347"/>
      <c r="E33" s="347"/>
      <c r="F33" s="354"/>
      <c r="G33" s="354"/>
      <c r="H33" s="368" t="s">
        <v>474</v>
      </c>
    </row>
    <row r="34" spans="2:8" ht="15.95" customHeight="1">
      <c r="B34" s="340"/>
      <c r="C34" s="347"/>
      <c r="D34" s="347"/>
      <c r="E34" s="347"/>
      <c r="F34" s="354"/>
      <c r="G34" s="354"/>
      <c r="H34" s="368"/>
    </row>
    <row r="35" spans="2:8" ht="15.95" customHeight="1">
      <c r="B35" s="340"/>
      <c r="C35" s="347" t="s">
        <v>465</v>
      </c>
      <c r="D35" s="347"/>
      <c r="E35" s="347"/>
      <c r="F35" s="354"/>
      <c r="G35" s="354"/>
      <c r="H35" s="368" t="s">
        <v>474</v>
      </c>
    </row>
    <row r="36" spans="2:8" ht="15.95" customHeight="1">
      <c r="B36" s="340"/>
      <c r="C36" s="347"/>
      <c r="D36" s="347"/>
      <c r="E36" s="347"/>
      <c r="F36" s="354"/>
      <c r="G36" s="354"/>
      <c r="H36" s="368"/>
    </row>
    <row r="37" spans="2:8" ht="15.95" customHeight="1">
      <c r="B37" s="340"/>
      <c r="C37" s="347" t="s">
        <v>104</v>
      </c>
      <c r="D37" s="347"/>
      <c r="E37" s="347"/>
      <c r="F37" s="354"/>
      <c r="G37" s="354"/>
      <c r="H37" s="368" t="s">
        <v>474</v>
      </c>
    </row>
    <row r="38" spans="2:8" ht="15.95" customHeight="1">
      <c r="B38" s="340"/>
      <c r="C38" s="347"/>
      <c r="D38" s="347"/>
      <c r="E38" s="347"/>
      <c r="F38" s="354"/>
      <c r="G38" s="354"/>
      <c r="H38" s="368"/>
    </row>
    <row r="39" spans="2:8" ht="15.95" customHeight="1">
      <c r="B39" s="340"/>
      <c r="C39" s="347" t="s">
        <v>467</v>
      </c>
      <c r="D39" s="347"/>
      <c r="E39" s="347"/>
      <c r="F39" s="354">
        <v>50000000</v>
      </c>
      <c r="G39" s="354">
        <v>40000000</v>
      </c>
      <c r="H39" s="368" t="s">
        <v>475</v>
      </c>
    </row>
    <row r="40" spans="2:8" ht="15.95" customHeight="1">
      <c r="B40" s="340"/>
      <c r="C40" s="347"/>
      <c r="D40" s="347"/>
      <c r="E40" s="347"/>
      <c r="F40" s="354"/>
      <c r="G40" s="354"/>
      <c r="H40" s="368"/>
    </row>
    <row r="41" spans="2:8" ht="15.95" customHeight="1">
      <c r="B41" s="340"/>
      <c r="C41" s="347" t="s">
        <v>383</v>
      </c>
      <c r="D41" s="347"/>
      <c r="E41" s="347"/>
      <c r="F41" s="354"/>
      <c r="G41" s="354"/>
      <c r="H41" s="368" t="s">
        <v>223</v>
      </c>
    </row>
    <row r="42" spans="2:8" ht="15.95" customHeight="1">
      <c r="B42" s="340"/>
      <c r="C42" s="347"/>
      <c r="D42" s="347"/>
      <c r="E42" s="347"/>
      <c r="F42" s="354"/>
      <c r="G42" s="354"/>
      <c r="H42" s="368"/>
    </row>
    <row r="43" spans="2:8" ht="9.9499999999999993" customHeight="1">
      <c r="B43" s="341" t="s">
        <v>428</v>
      </c>
      <c r="C43" s="348"/>
      <c r="D43" s="348"/>
      <c r="E43" s="350"/>
      <c r="F43" s="355">
        <f>F27-F29-F31-F33-F35-F37-F39-F41</f>
        <v>164685000</v>
      </c>
      <c r="G43" s="355">
        <f>G27-G29-G31-G33-G35-G37-G39-G41</f>
        <v>162131000</v>
      </c>
      <c r="H43" s="369"/>
    </row>
    <row r="44" spans="2:8" ht="9.9499999999999993" customHeight="1">
      <c r="B44" s="342"/>
      <c r="C44" s="349"/>
      <c r="D44" s="349"/>
      <c r="E44" s="351"/>
      <c r="F44" s="355"/>
      <c r="G44" s="355"/>
      <c r="H44" s="369"/>
    </row>
    <row r="45" spans="2:8" ht="9.9499999999999993" customHeight="1">
      <c r="B45" s="341" t="s">
        <v>460</v>
      </c>
      <c r="C45" s="348"/>
      <c r="D45" s="348"/>
      <c r="E45" s="350"/>
      <c r="F45" s="356">
        <v>31</v>
      </c>
      <c r="G45" s="356">
        <v>30</v>
      </c>
      <c r="H45" s="370"/>
    </row>
    <row r="46" spans="2:8" ht="9.9499999999999993" customHeight="1">
      <c r="B46" s="342"/>
      <c r="C46" s="349"/>
      <c r="D46" s="349"/>
      <c r="E46" s="351"/>
      <c r="F46" s="356"/>
      <c r="G46" s="356"/>
      <c r="H46" s="370"/>
    </row>
    <row r="47" spans="2:8" ht="9.9499999999999993" customHeight="1">
      <c r="B47" s="341" t="s">
        <v>231</v>
      </c>
      <c r="C47" s="348"/>
      <c r="D47" s="348"/>
      <c r="E47" s="350"/>
      <c r="F47" s="357">
        <f>ROUNDUP(F43/F45,0)</f>
        <v>5312420</v>
      </c>
      <c r="G47" s="357">
        <f>ROUNDUP(G43/G45,0)</f>
        <v>5404367</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f>ROUND((G47-F47)/F47,4)</f>
        <v>1.7299999999999999e-002</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17"/>
  <sheetViews>
    <sheetView zoomScale="80" zoomScaleNormal="80" zoomScaleSheetLayoutView="75" workbookViewId="0">
      <selection activeCell="A11" sqref="A11:B13"/>
    </sheetView>
  </sheetViews>
  <sheetFormatPr defaultRowHeight="12"/>
  <cols>
    <col min="1" max="1" width="58.125" style="372" customWidth="1"/>
    <col min="2" max="2" width="28.875" style="372" customWidth="1"/>
    <col min="3" max="16384" width="9" style="372" customWidth="1"/>
  </cols>
  <sheetData>
    <row r="1" spans="1:2" ht="15" customHeight="1">
      <c r="A1" s="373" t="s">
        <v>482</v>
      </c>
      <c r="B1" s="373"/>
    </row>
    <row r="2" spans="1:2" ht="15" customHeight="1">
      <c r="A2" s="374" t="s">
        <v>481</v>
      </c>
      <c r="B2" s="374"/>
    </row>
    <row r="3" spans="1:2" ht="15" customHeight="1">
      <c r="A3" s="374"/>
      <c r="B3" s="374"/>
    </row>
    <row r="4" spans="1:2" ht="15" customHeight="1">
      <c r="A4" s="375"/>
      <c r="B4" s="383" t="s">
        <v>480</v>
      </c>
    </row>
    <row r="5" spans="1:2" ht="15" customHeight="1">
      <c r="A5" s="375"/>
      <c r="B5" s="384" t="s">
        <v>306</v>
      </c>
    </row>
    <row r="6" spans="1:2" ht="15" customHeight="1">
      <c r="A6" s="375"/>
      <c r="B6" s="375"/>
    </row>
    <row r="7" spans="1:2" ht="15" customHeight="1">
      <c r="A7" s="375" t="s">
        <v>85</v>
      </c>
      <c r="B7" s="375"/>
    </row>
    <row r="8" spans="1:2" ht="21.75" customHeight="1">
      <c r="A8" s="376"/>
      <c r="B8" s="385"/>
    </row>
    <row r="9" spans="1:2" ht="15" customHeight="1">
      <c r="A9" s="375"/>
      <c r="B9" s="375"/>
    </row>
    <row r="10" spans="1:2" ht="15" customHeight="1">
      <c r="A10" s="377" t="s">
        <v>472</v>
      </c>
      <c r="B10" s="386"/>
    </row>
    <row r="11" spans="1:2" ht="99.95" customHeight="1">
      <c r="A11" s="378" t="s">
        <v>479</v>
      </c>
      <c r="B11" s="387"/>
    </row>
    <row r="12" spans="1:2" ht="120" customHeight="1">
      <c r="A12" s="379"/>
      <c r="B12" s="388"/>
    </row>
    <row r="13" spans="1:2" ht="402.75" customHeight="1">
      <c r="A13" s="380"/>
      <c r="B13" s="389"/>
    </row>
    <row r="14" spans="1:2" ht="30" customHeight="1">
      <c r="A14" s="381" t="s">
        <v>110</v>
      </c>
      <c r="B14" s="381"/>
    </row>
    <row r="15" spans="1:2">
      <c r="A15" s="382"/>
      <c r="B15" s="382"/>
    </row>
    <row r="16" spans="1:2">
      <c r="A16" s="382"/>
      <c r="B16" s="382"/>
    </row>
    <row r="17" spans="1:4">
      <c r="A17" s="382"/>
      <c r="B17" s="382"/>
      <c r="D17" s="390"/>
    </row>
  </sheetData>
  <mergeCells count="5">
    <mergeCell ref="A2:B2"/>
    <mergeCell ref="A8:B8"/>
    <mergeCell ref="A10:B10"/>
    <mergeCell ref="A14:B14"/>
    <mergeCell ref="A11:B13"/>
  </mergeCells>
  <phoneticPr fontId="3"/>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X21"/>
  <sheetViews>
    <sheetView zoomScale="80" zoomScaleNormal="80" workbookViewId="0">
      <selection activeCell="C6" sqref="C6"/>
    </sheetView>
  </sheetViews>
  <sheetFormatPr defaultRowHeight="12"/>
  <cols>
    <col min="1" max="49" width="2.625" style="391" customWidth="1"/>
    <col min="50" max="50" width="3.5" style="391" customWidth="1"/>
    <col min="51" max="56" width="2.625" style="391" customWidth="1"/>
    <col min="57" max="16384" width="9" style="391" customWidth="1"/>
  </cols>
  <sheetData>
    <row r="1" spans="1:50" s="392" customFormat="1" ht="15" customHeight="1">
      <c r="A1" s="394" t="s">
        <v>96</v>
      </c>
      <c r="AX1" s="442"/>
    </row>
    <row r="2" spans="1:50" s="392" customFormat="1" ht="15" customHeight="1">
      <c r="A2" s="395" t="s">
        <v>487</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row>
    <row r="3" spans="1:50" s="392" customFormat="1" ht="15" customHeight="1">
      <c r="A3" s="395"/>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row>
    <row r="4" spans="1:50" ht="15" customHeight="1">
      <c r="AD4" s="383" t="s">
        <v>480</v>
      </c>
      <c r="AE4" s="383"/>
      <c r="AF4" s="383"/>
      <c r="AG4" s="383"/>
      <c r="AH4" s="383"/>
      <c r="AI4" s="383"/>
      <c r="AJ4" s="383"/>
      <c r="AK4" s="383"/>
      <c r="AL4" s="383"/>
      <c r="AM4" s="383"/>
      <c r="AN4" s="383"/>
      <c r="AO4" s="383"/>
      <c r="AP4" s="383"/>
      <c r="AQ4" s="383"/>
      <c r="AR4" s="383"/>
      <c r="AS4" s="383"/>
      <c r="AT4" s="383"/>
      <c r="AU4" s="383"/>
      <c r="AV4" s="383"/>
      <c r="AW4" s="383"/>
      <c r="AX4" s="383"/>
    </row>
    <row r="5" spans="1:50" ht="15" customHeight="1">
      <c r="AD5" s="384" t="s">
        <v>197</v>
      </c>
      <c r="AE5" s="384"/>
      <c r="AF5" s="384"/>
      <c r="AG5" s="384"/>
      <c r="AH5" s="384"/>
      <c r="AI5" s="384"/>
      <c r="AJ5" s="384"/>
      <c r="AK5" s="384"/>
      <c r="AL5" s="384"/>
      <c r="AM5" s="384"/>
      <c r="AN5" s="384"/>
      <c r="AO5" s="384"/>
      <c r="AP5" s="384"/>
      <c r="AQ5" s="384"/>
      <c r="AR5" s="384"/>
      <c r="AS5" s="384"/>
      <c r="AT5" s="384"/>
      <c r="AU5" s="384"/>
      <c r="AV5" s="384"/>
      <c r="AW5" s="384"/>
      <c r="AX5" s="384"/>
    </row>
    <row r="6" spans="1:50" ht="15" customHeight="1">
      <c r="AD6" s="439"/>
      <c r="AE6" s="439"/>
      <c r="AF6" s="439"/>
      <c r="AG6" s="439"/>
      <c r="AH6" s="439"/>
      <c r="AI6" s="439"/>
      <c r="AJ6" s="439"/>
      <c r="AK6" s="439"/>
      <c r="AL6" s="439"/>
      <c r="AM6" s="439"/>
      <c r="AN6" s="439"/>
      <c r="AO6" s="439"/>
      <c r="AP6" s="439"/>
      <c r="AQ6" s="439"/>
      <c r="AR6" s="439"/>
      <c r="AS6" s="439"/>
      <c r="AT6" s="439"/>
      <c r="AU6" s="439"/>
      <c r="AV6" s="439"/>
      <c r="AW6" s="439"/>
      <c r="AX6" s="439"/>
    </row>
    <row r="7" spans="1:50" s="393" customFormat="1" ht="15" customHeight="1">
      <c r="A7" s="396" t="s">
        <v>406</v>
      </c>
      <c r="B7" s="402"/>
      <c r="C7" s="402"/>
      <c r="D7" s="402"/>
      <c r="E7" s="409"/>
      <c r="F7" s="414" t="s">
        <v>452</v>
      </c>
      <c r="G7" s="409"/>
      <c r="H7" s="414" t="s">
        <v>324</v>
      </c>
      <c r="I7" s="402"/>
      <c r="J7" s="402"/>
      <c r="K7" s="409"/>
      <c r="L7" s="424" t="s">
        <v>443</v>
      </c>
      <c r="M7" s="429"/>
      <c r="N7" s="434"/>
      <c r="O7" s="429" t="s">
        <v>377</v>
      </c>
      <c r="P7" s="429"/>
      <c r="Q7" s="434"/>
      <c r="R7" s="424" t="s">
        <v>315</v>
      </c>
      <c r="S7" s="429"/>
      <c r="T7" s="434"/>
      <c r="U7" s="424" t="s">
        <v>102</v>
      </c>
      <c r="V7" s="429"/>
      <c r="W7" s="434"/>
      <c r="X7" s="424" t="s">
        <v>351</v>
      </c>
      <c r="Y7" s="429"/>
      <c r="Z7" s="434"/>
      <c r="AA7" s="424" t="s">
        <v>486</v>
      </c>
      <c r="AB7" s="429"/>
      <c r="AC7" s="434"/>
      <c r="AD7" s="424" t="s">
        <v>349</v>
      </c>
      <c r="AE7" s="429"/>
      <c r="AF7" s="434"/>
      <c r="AG7" s="424" t="s">
        <v>15</v>
      </c>
      <c r="AH7" s="429"/>
      <c r="AI7" s="434"/>
      <c r="AJ7" s="424" t="s">
        <v>376</v>
      </c>
      <c r="AK7" s="429"/>
      <c r="AL7" s="434"/>
      <c r="AM7" s="424" t="s">
        <v>52</v>
      </c>
      <c r="AN7" s="429"/>
      <c r="AO7" s="434"/>
      <c r="AP7" s="424" t="s">
        <v>393</v>
      </c>
      <c r="AQ7" s="429"/>
      <c r="AR7" s="434"/>
      <c r="AS7" s="424" t="s">
        <v>485</v>
      </c>
      <c r="AT7" s="429"/>
      <c r="AU7" s="434"/>
      <c r="AV7" s="414" t="s">
        <v>42</v>
      </c>
      <c r="AW7" s="402"/>
      <c r="AX7" s="443"/>
    </row>
    <row r="8" spans="1:50" s="393" customFormat="1" ht="15" customHeight="1">
      <c r="A8" s="397"/>
      <c r="B8" s="403"/>
      <c r="C8" s="403"/>
      <c r="D8" s="403"/>
      <c r="E8" s="410"/>
      <c r="F8" s="415"/>
      <c r="G8" s="410"/>
      <c r="H8" s="415"/>
      <c r="I8" s="403"/>
      <c r="J8" s="403"/>
      <c r="K8" s="410"/>
      <c r="L8" s="425" t="s">
        <v>484</v>
      </c>
      <c r="M8" s="430"/>
      <c r="N8" s="435"/>
      <c r="O8" s="425" t="s">
        <v>484</v>
      </c>
      <c r="P8" s="430"/>
      <c r="Q8" s="435"/>
      <c r="R8" s="425" t="s">
        <v>484</v>
      </c>
      <c r="S8" s="430"/>
      <c r="T8" s="435"/>
      <c r="U8" s="425" t="s">
        <v>484</v>
      </c>
      <c r="V8" s="430"/>
      <c r="W8" s="435"/>
      <c r="X8" s="425" t="s">
        <v>484</v>
      </c>
      <c r="Y8" s="430"/>
      <c r="Z8" s="435"/>
      <c r="AA8" s="425" t="s">
        <v>484</v>
      </c>
      <c r="AB8" s="430"/>
      <c r="AC8" s="435"/>
      <c r="AD8" s="425" t="s">
        <v>484</v>
      </c>
      <c r="AE8" s="430"/>
      <c r="AF8" s="435"/>
      <c r="AG8" s="425" t="s">
        <v>484</v>
      </c>
      <c r="AH8" s="430"/>
      <c r="AI8" s="435"/>
      <c r="AJ8" s="425" t="s">
        <v>484</v>
      </c>
      <c r="AK8" s="430"/>
      <c r="AL8" s="435"/>
      <c r="AM8" s="425" t="s">
        <v>484</v>
      </c>
      <c r="AN8" s="430"/>
      <c r="AO8" s="435"/>
      <c r="AP8" s="425" t="s">
        <v>484</v>
      </c>
      <c r="AQ8" s="430"/>
      <c r="AR8" s="435"/>
      <c r="AS8" s="425" t="s">
        <v>484</v>
      </c>
      <c r="AT8" s="430"/>
      <c r="AU8" s="435"/>
      <c r="AV8" s="415"/>
      <c r="AW8" s="403"/>
      <c r="AX8" s="444"/>
    </row>
    <row r="9" spans="1:50" ht="30" customHeight="1">
      <c r="A9" s="398"/>
      <c r="B9" s="404"/>
      <c r="C9" s="404"/>
      <c r="D9" s="404"/>
      <c r="E9" s="404"/>
      <c r="F9" s="416"/>
      <c r="G9" s="420"/>
      <c r="H9" s="416"/>
      <c r="I9" s="404"/>
      <c r="J9" s="404"/>
      <c r="K9" s="420"/>
      <c r="L9" s="426"/>
      <c r="M9" s="431"/>
      <c r="N9" s="436"/>
      <c r="O9" s="426"/>
      <c r="P9" s="431"/>
      <c r="Q9" s="436"/>
      <c r="R9" s="426"/>
      <c r="S9" s="431"/>
      <c r="T9" s="436"/>
      <c r="U9" s="426"/>
      <c r="V9" s="431"/>
      <c r="W9" s="436"/>
      <c r="X9" s="426"/>
      <c r="Y9" s="431"/>
      <c r="Z9" s="436"/>
      <c r="AA9" s="426"/>
      <c r="AB9" s="431"/>
      <c r="AC9" s="436"/>
      <c r="AD9" s="426"/>
      <c r="AE9" s="431"/>
      <c r="AF9" s="436"/>
      <c r="AG9" s="426"/>
      <c r="AH9" s="431"/>
      <c r="AI9" s="436"/>
      <c r="AJ9" s="426"/>
      <c r="AK9" s="431"/>
      <c r="AL9" s="436"/>
      <c r="AM9" s="426"/>
      <c r="AN9" s="431"/>
      <c r="AO9" s="436"/>
      <c r="AP9" s="426"/>
      <c r="AQ9" s="431"/>
      <c r="AR9" s="436"/>
      <c r="AS9" s="426"/>
      <c r="AT9" s="431"/>
      <c r="AU9" s="436"/>
      <c r="AV9" s="418"/>
      <c r="AW9" s="422"/>
      <c r="AX9" s="445"/>
    </row>
    <row r="10" spans="1:50" ht="30" customHeight="1">
      <c r="A10" s="398"/>
      <c r="B10" s="404"/>
      <c r="C10" s="404"/>
      <c r="D10" s="404"/>
      <c r="E10" s="404"/>
      <c r="F10" s="416"/>
      <c r="G10" s="420"/>
      <c r="H10" s="416"/>
      <c r="I10" s="404"/>
      <c r="J10" s="404"/>
      <c r="K10" s="420"/>
      <c r="L10" s="427"/>
      <c r="M10" s="432"/>
      <c r="N10" s="437"/>
      <c r="O10" s="427"/>
      <c r="P10" s="432"/>
      <c r="Q10" s="437"/>
      <c r="R10" s="427"/>
      <c r="S10" s="432"/>
      <c r="T10" s="437"/>
      <c r="U10" s="427"/>
      <c r="V10" s="432"/>
      <c r="W10" s="437"/>
      <c r="X10" s="427"/>
      <c r="Y10" s="432"/>
      <c r="Z10" s="437"/>
      <c r="AA10" s="427"/>
      <c r="AB10" s="432"/>
      <c r="AC10" s="437"/>
      <c r="AD10" s="427"/>
      <c r="AE10" s="432"/>
      <c r="AF10" s="437"/>
      <c r="AG10" s="427"/>
      <c r="AH10" s="432"/>
      <c r="AI10" s="437"/>
      <c r="AJ10" s="427"/>
      <c r="AK10" s="432"/>
      <c r="AL10" s="437"/>
      <c r="AM10" s="427"/>
      <c r="AN10" s="432"/>
      <c r="AO10" s="437"/>
      <c r="AP10" s="427"/>
      <c r="AQ10" s="432"/>
      <c r="AR10" s="437"/>
      <c r="AS10" s="427"/>
      <c r="AT10" s="432"/>
      <c r="AU10" s="437"/>
      <c r="AV10" s="416"/>
      <c r="AW10" s="404"/>
      <c r="AX10" s="446"/>
    </row>
    <row r="11" spans="1:50" ht="30" customHeight="1">
      <c r="A11" s="398"/>
      <c r="B11" s="404"/>
      <c r="C11" s="404"/>
      <c r="D11" s="404"/>
      <c r="E11" s="404"/>
      <c r="F11" s="416"/>
      <c r="G11" s="420"/>
      <c r="H11" s="416"/>
      <c r="I11" s="404"/>
      <c r="J11" s="404"/>
      <c r="K11" s="420"/>
      <c r="L11" s="426"/>
      <c r="M11" s="431"/>
      <c r="N11" s="436"/>
      <c r="O11" s="426"/>
      <c r="P11" s="431"/>
      <c r="Q11" s="436"/>
      <c r="R11" s="426"/>
      <c r="S11" s="431"/>
      <c r="T11" s="436"/>
      <c r="U11" s="426"/>
      <c r="V11" s="431"/>
      <c r="W11" s="436"/>
      <c r="X11" s="426"/>
      <c r="Y11" s="431"/>
      <c r="Z11" s="436"/>
      <c r="AA11" s="426"/>
      <c r="AB11" s="431"/>
      <c r="AC11" s="436"/>
      <c r="AD11" s="426"/>
      <c r="AE11" s="431"/>
      <c r="AF11" s="436"/>
      <c r="AG11" s="426"/>
      <c r="AH11" s="431"/>
      <c r="AI11" s="436"/>
      <c r="AJ11" s="426"/>
      <c r="AK11" s="431"/>
      <c r="AL11" s="436"/>
      <c r="AM11" s="426"/>
      <c r="AN11" s="431"/>
      <c r="AO11" s="436"/>
      <c r="AP11" s="426"/>
      <c r="AQ11" s="431"/>
      <c r="AR11" s="436"/>
      <c r="AS11" s="426"/>
      <c r="AT11" s="431"/>
      <c r="AU11" s="436"/>
      <c r="AV11" s="418"/>
      <c r="AW11" s="422"/>
      <c r="AX11" s="445"/>
    </row>
    <row r="12" spans="1:50" ht="30" customHeight="1">
      <c r="A12" s="398"/>
      <c r="B12" s="404"/>
      <c r="C12" s="404"/>
      <c r="D12" s="404"/>
      <c r="E12" s="404"/>
      <c r="F12" s="416"/>
      <c r="G12" s="420"/>
      <c r="H12" s="416"/>
      <c r="I12" s="404"/>
      <c r="J12" s="404"/>
      <c r="K12" s="420"/>
      <c r="L12" s="427"/>
      <c r="M12" s="432"/>
      <c r="N12" s="437"/>
      <c r="O12" s="427"/>
      <c r="P12" s="432"/>
      <c r="Q12" s="437"/>
      <c r="R12" s="427"/>
      <c r="S12" s="432"/>
      <c r="T12" s="437"/>
      <c r="U12" s="427"/>
      <c r="V12" s="432"/>
      <c r="W12" s="437"/>
      <c r="X12" s="427"/>
      <c r="Y12" s="432"/>
      <c r="Z12" s="437"/>
      <c r="AA12" s="427"/>
      <c r="AB12" s="432"/>
      <c r="AC12" s="437"/>
      <c r="AD12" s="427"/>
      <c r="AE12" s="432"/>
      <c r="AF12" s="437"/>
      <c r="AG12" s="427"/>
      <c r="AH12" s="432"/>
      <c r="AI12" s="437"/>
      <c r="AJ12" s="427"/>
      <c r="AK12" s="432"/>
      <c r="AL12" s="437"/>
      <c r="AM12" s="427"/>
      <c r="AN12" s="432"/>
      <c r="AO12" s="437"/>
      <c r="AP12" s="427"/>
      <c r="AQ12" s="432"/>
      <c r="AR12" s="437"/>
      <c r="AS12" s="427"/>
      <c r="AT12" s="432"/>
      <c r="AU12" s="437"/>
      <c r="AV12" s="416"/>
      <c r="AW12" s="404"/>
      <c r="AX12" s="446"/>
    </row>
    <row r="13" spans="1:50" ht="30" customHeight="1">
      <c r="A13" s="398"/>
      <c r="B13" s="404"/>
      <c r="C13" s="404"/>
      <c r="D13" s="404"/>
      <c r="E13" s="404"/>
      <c r="F13" s="416"/>
      <c r="G13" s="420"/>
      <c r="H13" s="416"/>
      <c r="I13" s="404"/>
      <c r="J13" s="404"/>
      <c r="K13" s="420"/>
      <c r="L13" s="426"/>
      <c r="M13" s="431"/>
      <c r="N13" s="436"/>
      <c r="O13" s="426"/>
      <c r="P13" s="431"/>
      <c r="Q13" s="436"/>
      <c r="R13" s="426"/>
      <c r="S13" s="431"/>
      <c r="T13" s="436"/>
      <c r="U13" s="426"/>
      <c r="V13" s="431"/>
      <c r="W13" s="436"/>
      <c r="X13" s="426"/>
      <c r="Y13" s="431"/>
      <c r="Z13" s="436"/>
      <c r="AA13" s="426"/>
      <c r="AB13" s="431"/>
      <c r="AC13" s="436"/>
      <c r="AD13" s="426"/>
      <c r="AE13" s="431"/>
      <c r="AF13" s="436"/>
      <c r="AG13" s="426"/>
      <c r="AH13" s="431"/>
      <c r="AI13" s="436"/>
      <c r="AJ13" s="426"/>
      <c r="AK13" s="431"/>
      <c r="AL13" s="436"/>
      <c r="AM13" s="426"/>
      <c r="AN13" s="431"/>
      <c r="AO13" s="436"/>
      <c r="AP13" s="426"/>
      <c r="AQ13" s="431"/>
      <c r="AR13" s="436"/>
      <c r="AS13" s="426"/>
      <c r="AT13" s="431"/>
      <c r="AU13" s="436"/>
      <c r="AV13" s="418"/>
      <c r="AW13" s="422"/>
      <c r="AX13" s="445"/>
    </row>
    <row r="14" spans="1:50" ht="30" customHeight="1">
      <c r="A14" s="398"/>
      <c r="B14" s="404"/>
      <c r="C14" s="404"/>
      <c r="D14" s="404"/>
      <c r="E14" s="404"/>
      <c r="F14" s="416"/>
      <c r="G14" s="420"/>
      <c r="H14" s="416"/>
      <c r="I14" s="404"/>
      <c r="J14" s="404"/>
      <c r="K14" s="420"/>
      <c r="L14" s="427"/>
      <c r="M14" s="432"/>
      <c r="N14" s="437"/>
      <c r="O14" s="427"/>
      <c r="P14" s="432"/>
      <c r="Q14" s="437"/>
      <c r="R14" s="427"/>
      <c r="S14" s="432"/>
      <c r="T14" s="437"/>
      <c r="U14" s="427"/>
      <c r="V14" s="432"/>
      <c r="W14" s="437"/>
      <c r="X14" s="427"/>
      <c r="Y14" s="432"/>
      <c r="Z14" s="437"/>
      <c r="AA14" s="427"/>
      <c r="AB14" s="432"/>
      <c r="AC14" s="437"/>
      <c r="AD14" s="427"/>
      <c r="AE14" s="432"/>
      <c r="AF14" s="437"/>
      <c r="AG14" s="427"/>
      <c r="AH14" s="432"/>
      <c r="AI14" s="437"/>
      <c r="AJ14" s="427"/>
      <c r="AK14" s="432"/>
      <c r="AL14" s="437"/>
      <c r="AM14" s="427"/>
      <c r="AN14" s="432"/>
      <c r="AO14" s="437"/>
      <c r="AP14" s="427"/>
      <c r="AQ14" s="432"/>
      <c r="AR14" s="437"/>
      <c r="AS14" s="427"/>
      <c r="AT14" s="432"/>
      <c r="AU14" s="437"/>
      <c r="AV14" s="416"/>
      <c r="AW14" s="404"/>
      <c r="AX14" s="446"/>
    </row>
    <row r="15" spans="1:50" ht="30" customHeight="1">
      <c r="A15" s="398"/>
      <c r="B15" s="404"/>
      <c r="C15" s="404"/>
      <c r="D15" s="404"/>
      <c r="E15" s="404"/>
      <c r="F15" s="416"/>
      <c r="G15" s="420"/>
      <c r="H15" s="416"/>
      <c r="I15" s="404"/>
      <c r="J15" s="404"/>
      <c r="K15" s="420"/>
      <c r="L15" s="428"/>
      <c r="M15" s="433"/>
      <c r="N15" s="438"/>
      <c r="O15" s="428"/>
      <c r="P15" s="433"/>
      <c r="Q15" s="438"/>
      <c r="R15" s="428"/>
      <c r="S15" s="433"/>
      <c r="T15" s="438"/>
      <c r="U15" s="428"/>
      <c r="V15" s="433"/>
      <c r="W15" s="438"/>
      <c r="X15" s="428"/>
      <c r="Y15" s="433"/>
      <c r="Z15" s="438"/>
      <c r="AA15" s="428"/>
      <c r="AB15" s="433"/>
      <c r="AC15" s="438"/>
      <c r="AD15" s="428"/>
      <c r="AE15" s="433"/>
      <c r="AF15" s="438"/>
      <c r="AG15" s="428"/>
      <c r="AH15" s="433"/>
      <c r="AI15" s="438"/>
      <c r="AJ15" s="428"/>
      <c r="AK15" s="433"/>
      <c r="AL15" s="438"/>
      <c r="AM15" s="428"/>
      <c r="AN15" s="433"/>
      <c r="AO15" s="438"/>
      <c r="AP15" s="428"/>
      <c r="AQ15" s="433"/>
      <c r="AR15" s="438"/>
      <c r="AS15" s="428"/>
      <c r="AT15" s="433"/>
      <c r="AU15" s="438"/>
      <c r="AV15" s="440"/>
      <c r="AW15" s="441"/>
      <c r="AX15" s="447"/>
    </row>
    <row r="16" spans="1:50" ht="30" customHeight="1">
      <c r="A16" s="399" t="s">
        <v>483</v>
      </c>
      <c r="B16" s="405"/>
      <c r="C16" s="405"/>
      <c r="D16" s="405"/>
      <c r="E16" s="411"/>
      <c r="F16" s="417"/>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48"/>
    </row>
    <row r="17" spans="1:50" ht="30" customHeight="1">
      <c r="A17" s="400"/>
      <c r="B17" s="406"/>
      <c r="C17" s="406"/>
      <c r="D17" s="408"/>
      <c r="E17" s="412"/>
      <c r="F17" s="418"/>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2"/>
      <c r="AX17" s="445"/>
    </row>
    <row r="18" spans="1:50" ht="30" customHeight="1">
      <c r="A18" s="400"/>
      <c r="B18" s="406"/>
      <c r="C18" s="406"/>
      <c r="D18" s="406"/>
      <c r="E18" s="412"/>
      <c r="F18" s="418"/>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45"/>
    </row>
    <row r="19" spans="1:50" ht="30" customHeight="1">
      <c r="A19" s="400"/>
      <c r="B19" s="406"/>
      <c r="C19" s="406"/>
      <c r="D19" s="406"/>
      <c r="E19" s="412"/>
      <c r="F19" s="418"/>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2"/>
      <c r="AU19" s="422"/>
      <c r="AV19" s="422"/>
      <c r="AW19" s="422"/>
      <c r="AX19" s="445"/>
    </row>
    <row r="20" spans="1:50" ht="30" customHeight="1">
      <c r="A20" s="400"/>
      <c r="B20" s="406"/>
      <c r="C20" s="406"/>
      <c r="D20" s="406"/>
      <c r="E20" s="412"/>
      <c r="F20" s="418"/>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45"/>
    </row>
    <row r="21" spans="1:50" ht="30" customHeight="1">
      <c r="A21" s="401"/>
      <c r="B21" s="407"/>
      <c r="C21" s="407"/>
      <c r="D21" s="407"/>
      <c r="E21" s="413"/>
      <c r="F21" s="419"/>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49"/>
    </row>
    <row r="22" spans="1:50" ht="30" customHeight="1"/>
    <row r="23" spans="1:50" ht="30" customHeight="1"/>
    <row r="24" spans="1:50" ht="30" customHeight="1"/>
    <row r="25" spans="1:50" ht="30" customHeight="1"/>
    <row r="26" spans="1:50" ht="30" customHeight="1"/>
    <row r="27" spans="1:50" ht="30" customHeight="1"/>
    <row r="28" spans="1:50" ht="30" customHeight="1"/>
    <row r="29" spans="1:50" ht="20.100000000000001" customHeight="1"/>
    <row r="30" spans="1:50" ht="20.100000000000001" customHeight="1"/>
    <row r="31" spans="1:50" ht="20.100000000000001" customHeight="1"/>
    <row r="32" spans="1:5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61">
    <mergeCell ref="A2:AX2"/>
    <mergeCell ref="AD4:AX4"/>
    <mergeCell ref="AD5:AX5"/>
    <mergeCell ref="L7:N7"/>
    <mergeCell ref="O7:Q7"/>
    <mergeCell ref="R7:T7"/>
    <mergeCell ref="U7:W7"/>
    <mergeCell ref="X7:Z7"/>
    <mergeCell ref="AA7:AC7"/>
    <mergeCell ref="AD7:AF7"/>
    <mergeCell ref="AG7:AI7"/>
    <mergeCell ref="AJ7:AL7"/>
    <mergeCell ref="AM7:AO7"/>
    <mergeCell ref="AP7:AR7"/>
    <mergeCell ref="AS7:AU7"/>
    <mergeCell ref="L8:N8"/>
    <mergeCell ref="O8:Q8"/>
    <mergeCell ref="R8:T8"/>
    <mergeCell ref="U8:W8"/>
    <mergeCell ref="X8:Z8"/>
    <mergeCell ref="AA8:AC8"/>
    <mergeCell ref="AD8:AF8"/>
    <mergeCell ref="AG8:AI8"/>
    <mergeCell ref="AJ8:AL8"/>
    <mergeCell ref="AM8:AO8"/>
    <mergeCell ref="AP8:AR8"/>
    <mergeCell ref="AS8:AU8"/>
    <mergeCell ref="A9:E9"/>
    <mergeCell ref="F9:G9"/>
    <mergeCell ref="H9:K9"/>
    <mergeCell ref="AV9:AX9"/>
    <mergeCell ref="A10:E10"/>
    <mergeCell ref="F10:G10"/>
    <mergeCell ref="H10:K10"/>
    <mergeCell ref="AV10:AX10"/>
    <mergeCell ref="A11:E11"/>
    <mergeCell ref="F11:G11"/>
    <mergeCell ref="H11:K11"/>
    <mergeCell ref="AV11:AX11"/>
    <mergeCell ref="A12:E12"/>
    <mergeCell ref="F12:G12"/>
    <mergeCell ref="H12:K12"/>
    <mergeCell ref="AV12:AX12"/>
    <mergeCell ref="A13:E13"/>
    <mergeCell ref="F13:G13"/>
    <mergeCell ref="H13:K13"/>
    <mergeCell ref="AV13:AX13"/>
    <mergeCell ref="A14:E14"/>
    <mergeCell ref="F14:G14"/>
    <mergeCell ref="H14:K14"/>
    <mergeCell ref="AV14:AX14"/>
    <mergeCell ref="A15:E15"/>
    <mergeCell ref="F15:G15"/>
    <mergeCell ref="H15:K15"/>
    <mergeCell ref="AV15:AX15"/>
    <mergeCell ref="A7:E8"/>
    <mergeCell ref="F7:G8"/>
    <mergeCell ref="H7:K8"/>
    <mergeCell ref="AV7:AX8"/>
    <mergeCell ref="A16:E21"/>
    <mergeCell ref="F16:AX21"/>
  </mergeCells>
  <phoneticPr fontId="3"/>
  <pageMargins left="0.78740157480314965" right="0.78740157480314965" top="0.78740157480314965" bottom="0.78740157480314965" header="0" footer="0"/>
  <pageSetup paperSize="9" scale="8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D17"/>
  <sheetViews>
    <sheetView view="pageBreakPreview" zoomScale="75" zoomScaleNormal="80" zoomScaleSheetLayoutView="75" workbookViewId="0">
      <selection activeCell="C6" sqref="C6"/>
    </sheetView>
  </sheetViews>
  <sheetFormatPr defaultRowHeight="12"/>
  <cols>
    <col min="1" max="1" width="58.125" style="372" customWidth="1"/>
    <col min="2" max="2" width="28.875" style="372" customWidth="1"/>
    <col min="3" max="16384" width="9" style="372" customWidth="1"/>
  </cols>
  <sheetData>
    <row r="1" spans="1:2" ht="15" customHeight="1">
      <c r="A1" s="373" t="s">
        <v>491</v>
      </c>
      <c r="B1" s="453" t="s">
        <v>440</v>
      </c>
    </row>
    <row r="2" spans="1:2" ht="15" customHeight="1">
      <c r="A2" s="374" t="s">
        <v>134</v>
      </c>
      <c r="B2" s="374"/>
    </row>
    <row r="3" spans="1:2" ht="15" customHeight="1">
      <c r="A3" s="374"/>
      <c r="B3" s="374"/>
    </row>
    <row r="4" spans="1:2" ht="15" customHeight="1">
      <c r="A4" s="375"/>
      <c r="B4" s="383" t="s">
        <v>480</v>
      </c>
    </row>
    <row r="5" spans="1:2" ht="15" customHeight="1">
      <c r="A5" s="375"/>
      <c r="B5" s="384" t="s">
        <v>306</v>
      </c>
    </row>
    <row r="6" spans="1:2" ht="15" customHeight="1">
      <c r="A6" s="375"/>
      <c r="B6" s="384" t="s">
        <v>490</v>
      </c>
    </row>
    <row r="7" spans="1:2" ht="15" customHeight="1">
      <c r="A7" s="375"/>
      <c r="B7" s="384" t="s">
        <v>400</v>
      </c>
    </row>
    <row r="8" spans="1:2" ht="15" customHeight="1">
      <c r="A8" s="375"/>
      <c r="B8" s="375"/>
    </row>
    <row r="9" spans="1:2" s="450" customFormat="1" ht="30" customHeight="1">
      <c r="A9" s="451" t="s">
        <v>489</v>
      </c>
      <c r="B9" s="454"/>
    </row>
    <row r="10" spans="1:2" ht="99.75" customHeight="1">
      <c r="A10" s="378" t="s">
        <v>488</v>
      </c>
      <c r="B10" s="387"/>
    </row>
    <row r="11" spans="1:2" ht="120" customHeight="1">
      <c r="A11" s="379"/>
      <c r="B11" s="388"/>
    </row>
    <row r="12" spans="1:2" ht="374.25" customHeight="1">
      <c r="A12" s="380"/>
      <c r="B12" s="389"/>
    </row>
    <row r="13" spans="1:2" ht="51.75" customHeight="1">
      <c r="A13" s="452" t="s">
        <v>73</v>
      </c>
      <c r="B13" s="452"/>
    </row>
    <row r="14" spans="1:2">
      <c r="A14" s="382"/>
      <c r="B14" s="382"/>
    </row>
    <row r="15" spans="1:2">
      <c r="A15" s="382"/>
      <c r="B15" s="382"/>
    </row>
    <row r="16" spans="1:2">
      <c r="A16" s="382"/>
      <c r="B16" s="382"/>
    </row>
    <row r="17" spans="4:4">
      <c r="D17" s="390"/>
    </row>
  </sheetData>
  <mergeCells count="4">
    <mergeCell ref="A2:B2"/>
    <mergeCell ref="A9:B9"/>
    <mergeCell ref="A13:B13"/>
    <mergeCell ref="A10:B12"/>
  </mergeCells>
  <phoneticPr fontId="3"/>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確認資料提出ﾁｪｯｸﾘｽﾄ</vt:lpstr>
      <vt:lpstr>自己評価様式</vt:lpstr>
      <vt:lpstr>自己評価様式 (作成例)</vt:lpstr>
      <vt:lpstr>別記様式１</vt:lpstr>
      <vt:lpstr>別記様式２</vt:lpstr>
      <vt:lpstr>別記様式２ (作成例)</vt:lpstr>
      <vt:lpstr>別記様式4-1</vt:lpstr>
      <vt:lpstr>別記様式4-2</vt:lpstr>
      <vt:lpstr>別記様式5</vt:lpstr>
      <vt:lpstr>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加賀谷　直樹</dc:creator>
  <cp:lastModifiedBy>加賀谷　直樹</cp:lastModifiedBy>
  <cp:lastPrinted>2023-08-08T01:57:13Z</cp:lastPrinted>
  <dcterms:created xsi:type="dcterms:W3CDTF">2022-09-12T04:00:07Z</dcterms:created>
  <dcterms:modified xsi:type="dcterms:W3CDTF">2023-09-28T08:47:03Z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2023-09-28T08:47:03Z</vt:filetime>
  </property>
</Properties>
</file>