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8.11.9\homes\admin\02koueikigyo\02 業務\01 共通業務\03 各種調査・照会\03 決算状況調査\R04年度作業\13 公営企業概要作成\01 概要冊子作成データ\07公開後の修正\R5.11.30_R4速報と同時に訂正\"/>
    </mc:Choice>
  </mc:AlternateContent>
  <xr:revisionPtr revIDLastSave="0" documentId="13_ncr:1_{20040062-BF85-49B3-AAE1-396BC461DACB}" xr6:coauthVersionLast="47" xr6:coauthVersionMax="47" xr10:uidLastSave="{00000000-0000-0000-0000-000000000000}"/>
  <bookViews>
    <workbookView xWindow="28680" yWindow="-120" windowWidth="29040" windowHeight="15840" activeTab="2" xr2:uid="{00000000-000D-0000-FFFF-FFFF00000000}"/>
  </bookViews>
  <sheets>
    <sheet name="01表" sheetId="18" r:id="rId1"/>
    <sheet name="30表" sheetId="17" r:id="rId2"/>
    <sheet name="20表" sheetId="4" r:id="rId3"/>
    <sheet name="21表の1" sheetId="7" r:id="rId4"/>
    <sheet name="21表の2" sheetId="39" r:id="rId5"/>
    <sheet name="22表" sheetId="10" r:id="rId6"/>
    <sheet name="23表の１" sheetId="13" r:id="rId7"/>
    <sheet name="23表の２" sheetId="35" r:id="rId8"/>
    <sheet name="24表" sheetId="16" r:id="rId9"/>
    <sheet name="25表の1" sheetId="30" r:id="rId10"/>
    <sheet name="25表の2" sheetId="1" r:id="rId11"/>
    <sheet name="40表" sheetId="32" r:id="rId12"/>
    <sheet name="（入力用）" sheetId="37" state="hidden" r:id="rId13"/>
    <sheet name="Sheet1" sheetId="38" state="hidden" r:id="rId14"/>
  </sheets>
  <definedNames>
    <definedName name="_xlnm.Print_Area" localSheetId="12">'（入力用）'!$D:$AE</definedName>
    <definedName name="_xlnm.Print_Area" localSheetId="0">'01表'!$A$1:$AF$111</definedName>
    <definedName name="_xlnm.Print_Area" localSheetId="2">'20表'!$A$1:$AH$110</definedName>
    <definedName name="_xlnm.Print_Area" localSheetId="3">'21表の1'!$A$1:$AF$109</definedName>
    <definedName name="_xlnm.Print_Area" localSheetId="4">'21表の2'!$A$1:$AF$59</definedName>
    <definedName name="_xlnm.Print_Area" localSheetId="5">'22表'!$A$1:$AG$126</definedName>
    <definedName name="_xlnm.Print_Area" localSheetId="6">'23表の１'!$A$1:$AI$70</definedName>
    <definedName name="_xlnm.Print_Area" localSheetId="7">'23表の２'!$A$1:$AI$66</definedName>
    <definedName name="_xlnm.Print_Area" localSheetId="8">'24表'!$A$1:$R$64</definedName>
    <definedName name="_xlnm.Print_Area" localSheetId="9">'25表の1'!$A$1:$AF$70</definedName>
    <definedName name="_xlnm.Print_Area" localSheetId="10">'25表の2'!$A$1:$AG$134</definedName>
    <definedName name="_xlnm.Print_Area" localSheetId="1">'30表'!$A$1:$AG$66</definedName>
    <definedName name="_xlnm.Print_Area" localSheetId="11">'40表'!$A$1:$AH$136</definedName>
    <definedName name="_xlnm.Print_Area" localSheetId="13">Sheet1!$A$1:$AI$184</definedName>
    <definedName name="_xlnm.Print_Titles" localSheetId="0">'01表'!$A:$F,'01表'!$1:$6</definedName>
    <definedName name="_xlnm.Print_Titles" localSheetId="2">'20表'!$A:$H</definedName>
    <definedName name="_xlnm.Print_Titles" localSheetId="3">'21表の1'!$A:$F</definedName>
    <definedName name="_xlnm.Print_Titles" localSheetId="4">'21表の2'!$A:$F</definedName>
    <definedName name="_xlnm.Print_Titles" localSheetId="5">'22表'!$A:$G</definedName>
    <definedName name="_xlnm.Print_Titles" localSheetId="6">'23表の１'!$A:$I</definedName>
    <definedName name="_xlnm.Print_Titles" localSheetId="7">'23表の２'!$A:$I</definedName>
    <definedName name="_xlnm.Print_Titles" localSheetId="9">'25表の1'!$A:$F</definedName>
    <definedName name="_xlnm.Print_Titles" localSheetId="10">'25表の2'!$A:$G,'25表の2'!$1:$7</definedName>
    <definedName name="_xlnm.Print_Titles" localSheetId="1">'30表'!$A:$G</definedName>
    <definedName name="_xlnm.Print_Titles" localSheetId="11">'40表'!$A:$H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36" i="32" l="1"/>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H13" i="32"/>
  <c r="AH12" i="32"/>
  <c r="AH11" i="32"/>
  <c r="AH10" i="32"/>
  <c r="AH9" i="32"/>
  <c r="AH8" i="32"/>
  <c r="AH7" i="32"/>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F70" i="30"/>
  <c r="AF69" i="30"/>
  <c r="AF68" i="30"/>
  <c r="AF67" i="30"/>
  <c r="AF66" i="30"/>
  <c r="AF65" i="30"/>
  <c r="AF64" i="30"/>
  <c r="AF63" i="30"/>
  <c r="AF62" i="30"/>
  <c r="AF61" i="30"/>
  <c r="AF60" i="30"/>
  <c r="AF59" i="30"/>
  <c r="AF58" i="30"/>
  <c r="AF57" i="30"/>
  <c r="AF56" i="30"/>
  <c r="AF55" i="30"/>
  <c r="AF54" i="30"/>
  <c r="AF53" i="30"/>
  <c r="AF52" i="30"/>
  <c r="AF51" i="30"/>
  <c r="AF50" i="30"/>
  <c r="AF49" i="30"/>
  <c r="AF48" i="30"/>
  <c r="AF47" i="30"/>
  <c r="AF46" i="30"/>
  <c r="AF45" i="30"/>
  <c r="AF44" i="30"/>
  <c r="AF43" i="30"/>
  <c r="AF42" i="30"/>
  <c r="AF41" i="30"/>
  <c r="AF40" i="30"/>
  <c r="AF39" i="30"/>
  <c r="AF38" i="30"/>
  <c r="AF37" i="30"/>
  <c r="AF36" i="30"/>
  <c r="AF35" i="30"/>
  <c r="AF34" i="30"/>
  <c r="AF33" i="30"/>
  <c r="AF32" i="30"/>
  <c r="AF31" i="30"/>
  <c r="AF30" i="30"/>
  <c r="AF29" i="30"/>
  <c r="AF28" i="30"/>
  <c r="AF27" i="30"/>
  <c r="AF26" i="30"/>
  <c r="AF25" i="30"/>
  <c r="AF24" i="30"/>
  <c r="AF23" i="30"/>
  <c r="AF22" i="30"/>
  <c r="AF21" i="30"/>
  <c r="AF20" i="30"/>
  <c r="AF19" i="30"/>
  <c r="AF18" i="30"/>
  <c r="AF17" i="30"/>
  <c r="AF16" i="30"/>
  <c r="AF15" i="30"/>
  <c r="AF14" i="30"/>
  <c r="AF13" i="30"/>
  <c r="AF12" i="30"/>
  <c r="AF11" i="30"/>
  <c r="AF10" i="30"/>
  <c r="AF9" i="30"/>
  <c r="AF8" i="30"/>
  <c r="Q93" i="16"/>
  <c r="Q91" i="16"/>
  <c r="G81" i="16"/>
  <c r="O62" i="16"/>
  <c r="O61" i="16"/>
  <c r="O60" i="16"/>
  <c r="O59" i="16"/>
  <c r="O58" i="16"/>
  <c r="O57" i="16"/>
  <c r="O56" i="16"/>
  <c r="O55" i="16"/>
  <c r="O54" i="16"/>
  <c r="O53" i="16"/>
  <c r="O52" i="16"/>
  <c r="O51" i="16"/>
  <c r="O50" i="16"/>
  <c r="O49" i="16"/>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AI14" i="35"/>
  <c r="AI13" i="35"/>
  <c r="AI12" i="35"/>
  <c r="AI11" i="35"/>
  <c r="AI10" i="35"/>
  <c r="AI9" i="35"/>
  <c r="AI70" i="13"/>
  <c r="AI69" i="13"/>
  <c r="AI68" i="13"/>
  <c r="AI67" i="13"/>
  <c r="AI66" i="13"/>
  <c r="AI65" i="13"/>
  <c r="AI64" i="13"/>
  <c r="AI63" i="13"/>
  <c r="AI62" i="13"/>
  <c r="AI61" i="13"/>
  <c r="AI60" i="13"/>
  <c r="AI59" i="13"/>
  <c r="AI58" i="13"/>
  <c r="AI57" i="13"/>
  <c r="AI56" i="13"/>
  <c r="AI55" i="13"/>
  <c r="AI54" i="13"/>
  <c r="AI53" i="13"/>
  <c r="AI52" i="13"/>
  <c r="AI51" i="13"/>
  <c r="AI50" i="13"/>
  <c r="AI49" i="13"/>
  <c r="AI48" i="13"/>
  <c r="AI47" i="13"/>
  <c r="AI46" i="13"/>
  <c r="AI45" i="13"/>
  <c r="AI44" i="13"/>
  <c r="AI43" i="13"/>
  <c r="AI42" i="13"/>
  <c r="AI41" i="13"/>
  <c r="AI40" i="13"/>
  <c r="AI39" i="13"/>
  <c r="AI38" i="13"/>
  <c r="AI37" i="13"/>
  <c r="AI36" i="13"/>
  <c r="AI35" i="13"/>
  <c r="AI34" i="13"/>
  <c r="AI33" i="13"/>
  <c r="AI32" i="13"/>
  <c r="AI31" i="13"/>
  <c r="AI30" i="13"/>
  <c r="AI29" i="13"/>
  <c r="AI28" i="13"/>
  <c r="AI27" i="13"/>
  <c r="AI26" i="13"/>
  <c r="AI25" i="13"/>
  <c r="AI24" i="13"/>
  <c r="AI23" i="13"/>
  <c r="AI22" i="13"/>
  <c r="AI21" i="13"/>
  <c r="AI20" i="13"/>
  <c r="AI19" i="13"/>
  <c r="AI18" i="13"/>
  <c r="AI17" i="13"/>
  <c r="AI16" i="13"/>
  <c r="AI15" i="13"/>
  <c r="AI14" i="13"/>
  <c r="AI13" i="13"/>
  <c r="AI12" i="13"/>
  <c r="AI11" i="13"/>
  <c r="AI10" i="13"/>
  <c r="AI9" i="13"/>
  <c r="AF125" i="10"/>
  <c r="AE125" i="10"/>
  <c r="AD125" i="10"/>
  <c r="AC125" i="10"/>
  <c r="AB125" i="10"/>
  <c r="AA125" i="10"/>
  <c r="Z125" i="10"/>
  <c r="Y125" i="10"/>
  <c r="X125" i="10"/>
  <c r="W125" i="10"/>
  <c r="V125" i="10"/>
  <c r="U125" i="10"/>
  <c r="T125" i="10"/>
  <c r="S125" i="10"/>
  <c r="R125" i="10"/>
  <c r="Q125" i="10"/>
  <c r="P125" i="10"/>
  <c r="O125" i="10"/>
  <c r="N125" i="10"/>
  <c r="M125" i="10"/>
  <c r="L125" i="10"/>
  <c r="K125" i="10"/>
  <c r="J125" i="10"/>
  <c r="I125" i="10"/>
  <c r="H125" i="10"/>
  <c r="AF124" i="10"/>
  <c r="AE124" i="10"/>
  <c r="AD124" i="10"/>
  <c r="AC124" i="10"/>
  <c r="AB124" i="10"/>
  <c r="AA124" i="10"/>
  <c r="Z124" i="10"/>
  <c r="Y124" i="10"/>
  <c r="X124" i="10"/>
  <c r="W124" i="10"/>
  <c r="V124" i="10"/>
  <c r="U124" i="10"/>
  <c r="T124" i="10"/>
  <c r="S124" i="10"/>
  <c r="R124" i="10"/>
  <c r="Q124" i="10"/>
  <c r="P124" i="10"/>
  <c r="O124" i="10"/>
  <c r="N124" i="10"/>
  <c r="M124" i="10"/>
  <c r="L124" i="10"/>
  <c r="K124" i="10"/>
  <c r="J124" i="10"/>
  <c r="I124" i="10"/>
  <c r="H124" i="10"/>
  <c r="AF123" i="10"/>
  <c r="AE123" i="10"/>
  <c r="AD123" i="10"/>
  <c r="AC123" i="10"/>
  <c r="AB123" i="10"/>
  <c r="AA123" i="10"/>
  <c r="Z123" i="10"/>
  <c r="Y123" i="10"/>
  <c r="X123" i="10"/>
  <c r="W123" i="10"/>
  <c r="V123" i="10"/>
  <c r="U123" i="10"/>
  <c r="T123" i="10"/>
  <c r="S123" i="10"/>
  <c r="R123" i="10"/>
  <c r="Q123" i="10"/>
  <c r="P123" i="10"/>
  <c r="O123" i="10"/>
  <c r="N123" i="10"/>
  <c r="M123" i="10"/>
  <c r="L123" i="10"/>
  <c r="K123" i="10"/>
  <c r="J123" i="10"/>
  <c r="I123" i="10"/>
  <c r="H123" i="10"/>
  <c r="AF122" i="10"/>
  <c r="AE122" i="10"/>
  <c r="AD122" i="10"/>
  <c r="AC122" i="10"/>
  <c r="AB122" i="10"/>
  <c r="AA122" i="10"/>
  <c r="Z122" i="10"/>
  <c r="Y122" i="10"/>
  <c r="X122" i="10"/>
  <c r="W122" i="10"/>
  <c r="V122" i="10"/>
  <c r="U122" i="10"/>
  <c r="T122" i="10"/>
  <c r="S122" i="10"/>
  <c r="R122" i="10"/>
  <c r="Q122" i="10"/>
  <c r="P122" i="10"/>
  <c r="O122" i="10"/>
  <c r="N122" i="10"/>
  <c r="M122" i="10"/>
  <c r="L122" i="10"/>
  <c r="K122" i="10"/>
  <c r="J122" i="10"/>
  <c r="I122" i="10"/>
  <c r="H122" i="10"/>
  <c r="AF121" i="10"/>
  <c r="AE121" i="10"/>
  <c r="AD121" i="10"/>
  <c r="AC121" i="10"/>
  <c r="AB121" i="10"/>
  <c r="AA121" i="10"/>
  <c r="Z121" i="10"/>
  <c r="Y121" i="10"/>
  <c r="X121" i="10"/>
  <c r="W121" i="10"/>
  <c r="V121" i="10"/>
  <c r="U121" i="10"/>
  <c r="T121" i="10"/>
  <c r="S121" i="10"/>
  <c r="R121" i="10"/>
  <c r="Q121" i="10"/>
  <c r="P121" i="10"/>
  <c r="O121" i="10"/>
  <c r="N121" i="10"/>
  <c r="M121" i="10"/>
  <c r="L121" i="10"/>
  <c r="K121" i="10"/>
  <c r="J121" i="10"/>
  <c r="I121" i="10"/>
  <c r="H121" i="10"/>
  <c r="AF120" i="10"/>
  <c r="AE120" i="10"/>
  <c r="AD120" i="10"/>
  <c r="AC120" i="10"/>
  <c r="AB120" i="10"/>
  <c r="AA120" i="10"/>
  <c r="Z120" i="10"/>
  <c r="Y120" i="10"/>
  <c r="X120" i="10"/>
  <c r="W120" i="10"/>
  <c r="V120" i="10"/>
  <c r="U120" i="10"/>
  <c r="T120" i="10"/>
  <c r="S120" i="10"/>
  <c r="R120" i="10"/>
  <c r="Q120" i="10"/>
  <c r="P120" i="10"/>
  <c r="O120" i="10"/>
  <c r="N120" i="10"/>
  <c r="M120" i="10"/>
  <c r="L120" i="10"/>
  <c r="K120" i="10"/>
  <c r="J120" i="10"/>
  <c r="I120" i="10"/>
  <c r="H120" i="10"/>
  <c r="AF119" i="10"/>
  <c r="AE119" i="10"/>
  <c r="AD119" i="10"/>
  <c r="AC119" i="10"/>
  <c r="AB119" i="10"/>
  <c r="AA119" i="10"/>
  <c r="Z119" i="10"/>
  <c r="Y119" i="10"/>
  <c r="X119" i="10"/>
  <c r="W119" i="10"/>
  <c r="V119" i="10"/>
  <c r="U119" i="10"/>
  <c r="T119" i="10"/>
  <c r="S119" i="10"/>
  <c r="R119" i="10"/>
  <c r="Q119" i="10"/>
  <c r="P119" i="10"/>
  <c r="O119" i="10"/>
  <c r="N119" i="10"/>
  <c r="M119" i="10"/>
  <c r="L119" i="10"/>
  <c r="K119" i="10"/>
  <c r="J119" i="10"/>
  <c r="I119" i="10"/>
  <c r="H119" i="10"/>
  <c r="AF118" i="10"/>
  <c r="AE118" i="10"/>
  <c r="AD118" i="10"/>
  <c r="AC118" i="10"/>
  <c r="AB118" i="10"/>
  <c r="AA118" i="10"/>
  <c r="Z118" i="10"/>
  <c r="Y118" i="10"/>
  <c r="X118" i="10"/>
  <c r="W118" i="10"/>
  <c r="V118" i="10"/>
  <c r="U118" i="10"/>
  <c r="T118" i="10"/>
  <c r="S118" i="10"/>
  <c r="R118" i="10"/>
  <c r="Q118" i="10"/>
  <c r="P118" i="10"/>
  <c r="O118" i="10"/>
  <c r="N118" i="10"/>
  <c r="M118" i="10"/>
  <c r="L118" i="10"/>
  <c r="K118" i="10"/>
  <c r="J118" i="10"/>
  <c r="I118" i="10"/>
  <c r="H118" i="10"/>
  <c r="AF117" i="10"/>
  <c r="AE117" i="10"/>
  <c r="AD117" i="10"/>
  <c r="AC117" i="10"/>
  <c r="AB117" i="10"/>
  <c r="AA117" i="10"/>
  <c r="Z117" i="10"/>
  <c r="Y117" i="10"/>
  <c r="X117" i="10"/>
  <c r="W117" i="10"/>
  <c r="V117" i="10"/>
  <c r="U117" i="10"/>
  <c r="T117" i="10"/>
  <c r="S117" i="10"/>
  <c r="R117" i="10"/>
  <c r="Q117" i="10"/>
  <c r="P117" i="10"/>
  <c r="O117" i="10"/>
  <c r="N117" i="10"/>
  <c r="M117" i="10"/>
  <c r="L117" i="10"/>
  <c r="K117" i="10"/>
  <c r="J117" i="10"/>
  <c r="I117" i="10"/>
  <c r="H117"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H116" i="10"/>
  <c r="AF115" i="10"/>
  <c r="AE115" i="10"/>
  <c r="AD115" i="10"/>
  <c r="AC115" i="10"/>
  <c r="AB115" i="10"/>
  <c r="AA115" i="10"/>
  <c r="Z115" i="10"/>
  <c r="Y115" i="10"/>
  <c r="X115" i="10"/>
  <c r="W115" i="10"/>
  <c r="V115" i="10"/>
  <c r="U115" i="10"/>
  <c r="T115" i="10"/>
  <c r="S115" i="10"/>
  <c r="R115" i="10"/>
  <c r="Q115" i="10"/>
  <c r="P115" i="10"/>
  <c r="O115" i="10"/>
  <c r="N115" i="10"/>
  <c r="M115" i="10"/>
  <c r="L115" i="10"/>
  <c r="K115" i="10"/>
  <c r="J115" i="10"/>
  <c r="I115" i="10"/>
  <c r="H115" i="10"/>
  <c r="AF114" i="10"/>
  <c r="AE114" i="10"/>
  <c r="AD114" i="10"/>
  <c r="AC114" i="10"/>
  <c r="AB114" i="10"/>
  <c r="AA114" i="10"/>
  <c r="Z114" i="10"/>
  <c r="Y114" i="10"/>
  <c r="X114" i="10"/>
  <c r="W114" i="10"/>
  <c r="V114" i="10"/>
  <c r="U114" i="10"/>
  <c r="T114" i="10"/>
  <c r="S114" i="10"/>
  <c r="R114" i="10"/>
  <c r="Q114" i="10"/>
  <c r="P114" i="10"/>
  <c r="O114" i="10"/>
  <c r="N114" i="10"/>
  <c r="M114" i="10"/>
  <c r="L114" i="10"/>
  <c r="K114" i="10"/>
  <c r="J114" i="10"/>
  <c r="I114" i="10"/>
  <c r="H114" i="10"/>
  <c r="AF113" i="10"/>
  <c r="AE113" i="10"/>
  <c r="AD113" i="10"/>
  <c r="AC113" i="10"/>
  <c r="AB113" i="10"/>
  <c r="AA113" i="10"/>
  <c r="Z113" i="10"/>
  <c r="Y113" i="10"/>
  <c r="X113" i="10"/>
  <c r="W113" i="10"/>
  <c r="V113" i="10"/>
  <c r="U113" i="10"/>
  <c r="T113" i="10"/>
  <c r="S113" i="10"/>
  <c r="R113" i="10"/>
  <c r="Q113" i="10"/>
  <c r="P113" i="10"/>
  <c r="O113" i="10"/>
  <c r="N113" i="10"/>
  <c r="M113" i="10"/>
  <c r="L113" i="10"/>
  <c r="K113" i="10"/>
  <c r="J113" i="10"/>
  <c r="I113" i="10"/>
  <c r="H113" i="10"/>
  <c r="AG111" i="10"/>
  <c r="AG110" i="10"/>
  <c r="AG109" i="10"/>
  <c r="AG108" i="10"/>
  <c r="AG107" i="10"/>
  <c r="AG106" i="10"/>
  <c r="AG105" i="10"/>
  <c r="AG104" i="10"/>
  <c r="AG103" i="10"/>
  <c r="AG102" i="10"/>
  <c r="AG101" i="10"/>
  <c r="AG100" i="10"/>
  <c r="AG99" i="10"/>
  <c r="AG98" i="10"/>
  <c r="AG97" i="10"/>
  <c r="AG96" i="10"/>
  <c r="AG95" i="10"/>
  <c r="AG94" i="10"/>
  <c r="AG93" i="10"/>
  <c r="AG92" i="10"/>
  <c r="AG91" i="10"/>
  <c r="AG90" i="10"/>
  <c r="AG89" i="10"/>
  <c r="AG88" i="10"/>
  <c r="AG87" i="10"/>
  <c r="AG86" i="10"/>
  <c r="AG85" i="10"/>
  <c r="AG84" i="10"/>
  <c r="AG83" i="10"/>
  <c r="AG82" i="10"/>
  <c r="AG81" i="10"/>
  <c r="AG80" i="10"/>
  <c r="AG79" i="10"/>
  <c r="AG78" i="10"/>
  <c r="AG77" i="10"/>
  <c r="AG76" i="10"/>
  <c r="AG116" i="10" s="1"/>
  <c r="AG75" i="10"/>
  <c r="AG74" i="10"/>
  <c r="AG73" i="10"/>
  <c r="AG72" i="10"/>
  <c r="AG71" i="10"/>
  <c r="AG70" i="10"/>
  <c r="AG69" i="10"/>
  <c r="AG68" i="10"/>
  <c r="AG67" i="10"/>
  <c r="AG66" i="10"/>
  <c r="AG65" i="10"/>
  <c r="AG64" i="10"/>
  <c r="AG63" i="10"/>
  <c r="AG62" i="10"/>
  <c r="AG61" i="10"/>
  <c r="AG60" i="10"/>
  <c r="AG59" i="10"/>
  <c r="AG58" i="10"/>
  <c r="AG57" i="10"/>
  <c r="AG56" i="10"/>
  <c r="AG55" i="10"/>
  <c r="AG54" i="10"/>
  <c r="AG53" i="10"/>
  <c r="AG52" i="10"/>
  <c r="AG47" i="10"/>
  <c r="AG46" i="10"/>
  <c r="AG45" i="10"/>
  <c r="AG44" i="10"/>
  <c r="AG43" i="10"/>
  <c r="AG42" i="10"/>
  <c r="AG41" i="10"/>
  <c r="AG40" i="10"/>
  <c r="AG39" i="10"/>
  <c r="AG38" i="10"/>
  <c r="AG37" i="10"/>
  <c r="AG36" i="10"/>
  <c r="AG35" i="10"/>
  <c r="AG34" i="10"/>
  <c r="AG118" i="10" s="1"/>
  <c r="AG33" i="10"/>
  <c r="AG32" i="10"/>
  <c r="AG31" i="10"/>
  <c r="AG30" i="10"/>
  <c r="AG29" i="10"/>
  <c r="AG28" i="10"/>
  <c r="AG27" i="10"/>
  <c r="AG26" i="10"/>
  <c r="AG25" i="10"/>
  <c r="AG117" i="10" s="1"/>
  <c r="AG24" i="10"/>
  <c r="AG23" i="10"/>
  <c r="AG22" i="10"/>
  <c r="AG21" i="10"/>
  <c r="AG20" i="10"/>
  <c r="AG19" i="10"/>
  <c r="AG18" i="10"/>
  <c r="AG17" i="10"/>
  <c r="AG16" i="10"/>
  <c r="AG15" i="10"/>
  <c r="AG14" i="10"/>
  <c r="AG13" i="10"/>
  <c r="AG12" i="10"/>
  <c r="AG124" i="10" s="1"/>
  <c r="AG11" i="10"/>
  <c r="AG10" i="10"/>
  <c r="AG9" i="10"/>
  <c r="AG8" i="10"/>
  <c r="AG7" i="10"/>
  <c r="AF59" i="39"/>
  <c r="AF58" i="39"/>
  <c r="AF57" i="39"/>
  <c r="AF56" i="39"/>
  <c r="AF55" i="39"/>
  <c r="AF54" i="39"/>
  <c r="AF53" i="39"/>
  <c r="AF52" i="39"/>
  <c r="AF51" i="39"/>
  <c r="AF50" i="39"/>
  <c r="AF49" i="39"/>
  <c r="AF48" i="39"/>
  <c r="AF47" i="39"/>
  <c r="AF46" i="39"/>
  <c r="AF45" i="39"/>
  <c r="AF44" i="39"/>
  <c r="AF43" i="39"/>
  <c r="AF42" i="39"/>
  <c r="AF41" i="39"/>
  <c r="AF40" i="39"/>
  <c r="AF39" i="39"/>
  <c r="AF38" i="39"/>
  <c r="AF37" i="39"/>
  <c r="AF36" i="39"/>
  <c r="AF35" i="39"/>
  <c r="AF34" i="39"/>
  <c r="AF33" i="39"/>
  <c r="AF32" i="39"/>
  <c r="AF31" i="39"/>
  <c r="AF30" i="39"/>
  <c r="AF29" i="39"/>
  <c r="AF28" i="39"/>
  <c r="AF27" i="39"/>
  <c r="AF26" i="39"/>
  <c r="AF25" i="39"/>
  <c r="AF24" i="39"/>
  <c r="AF23" i="39"/>
  <c r="AF22" i="39"/>
  <c r="AF21" i="39"/>
  <c r="AF20" i="39"/>
  <c r="AF19" i="39"/>
  <c r="AF18" i="39"/>
  <c r="AF17" i="39"/>
  <c r="AF16" i="39"/>
  <c r="AF15" i="39"/>
  <c r="AF14" i="39"/>
  <c r="AF13" i="39"/>
  <c r="AF12" i="39"/>
  <c r="AF11" i="39"/>
  <c r="AF10" i="39"/>
  <c r="AF9" i="39"/>
  <c r="AF8" i="39"/>
  <c r="AF7" i="39"/>
  <c r="AE109" i="7"/>
  <c r="AD109" i="7"/>
  <c r="AC109" i="7"/>
  <c r="AB109" i="7"/>
  <c r="AA109" i="7"/>
  <c r="Z109" i="7"/>
  <c r="Y109" i="7"/>
  <c r="X109" i="7"/>
  <c r="W109" i="7"/>
  <c r="V109" i="7"/>
  <c r="U109" i="7"/>
  <c r="S109" i="7"/>
  <c r="R109" i="7"/>
  <c r="Q109" i="7"/>
  <c r="P109" i="7"/>
  <c r="O109" i="7"/>
  <c r="N109" i="7"/>
  <c r="L109" i="7"/>
  <c r="K109" i="7"/>
  <c r="J109" i="7"/>
  <c r="I109" i="7"/>
  <c r="H109" i="7"/>
  <c r="G109" i="7"/>
  <c r="AE108" i="7"/>
  <c r="AD108" i="7"/>
  <c r="AC108" i="7"/>
  <c r="AB108" i="7"/>
  <c r="AA108" i="7"/>
  <c r="Z108" i="7"/>
  <c r="Y108" i="7"/>
  <c r="X108" i="7"/>
  <c r="W108" i="7"/>
  <c r="V108" i="7"/>
  <c r="U108" i="7"/>
  <c r="S108" i="7"/>
  <c r="R108" i="7"/>
  <c r="Q108" i="7"/>
  <c r="P108" i="7"/>
  <c r="O108" i="7"/>
  <c r="N108" i="7"/>
  <c r="L108" i="7"/>
  <c r="K108" i="7"/>
  <c r="J108" i="7"/>
  <c r="I108" i="7"/>
  <c r="H108" i="7"/>
  <c r="G108" i="7"/>
  <c r="AE107" i="7"/>
  <c r="AD107" i="7"/>
  <c r="AC107" i="7"/>
  <c r="AB107" i="7"/>
  <c r="AA107" i="7"/>
  <c r="Z107" i="7"/>
  <c r="Y107" i="7"/>
  <c r="X107" i="7"/>
  <c r="W107" i="7"/>
  <c r="V107" i="7"/>
  <c r="U107" i="7"/>
  <c r="S107" i="7"/>
  <c r="R107" i="7"/>
  <c r="Q107" i="7"/>
  <c r="P107" i="7"/>
  <c r="O107" i="7"/>
  <c r="N107" i="7"/>
  <c r="L107" i="7"/>
  <c r="K107" i="7"/>
  <c r="J107" i="7"/>
  <c r="I107" i="7"/>
  <c r="H107" i="7"/>
  <c r="G107" i="7"/>
  <c r="AE106" i="7"/>
  <c r="AD106" i="7"/>
  <c r="AC106" i="7"/>
  <c r="AB106" i="7"/>
  <c r="AA106" i="7"/>
  <c r="Z106" i="7"/>
  <c r="Y106" i="7"/>
  <c r="X106" i="7"/>
  <c r="W106" i="7"/>
  <c r="V106" i="7"/>
  <c r="U106" i="7"/>
  <c r="S106" i="7"/>
  <c r="R106" i="7"/>
  <c r="Q106" i="7"/>
  <c r="P106" i="7"/>
  <c r="O106" i="7"/>
  <c r="N106" i="7"/>
  <c r="L106" i="7"/>
  <c r="K106" i="7"/>
  <c r="J106" i="7"/>
  <c r="I106" i="7"/>
  <c r="H106" i="7"/>
  <c r="G106" i="7"/>
  <c r="AE105" i="7"/>
  <c r="AD105" i="7"/>
  <c r="AC105" i="7"/>
  <c r="AB105" i="7"/>
  <c r="AA105" i="7"/>
  <c r="Z105" i="7"/>
  <c r="Y105" i="7"/>
  <c r="X105" i="7"/>
  <c r="W105" i="7"/>
  <c r="V105" i="7"/>
  <c r="U105" i="7"/>
  <c r="S105" i="7"/>
  <c r="R105" i="7"/>
  <c r="Q105" i="7"/>
  <c r="P105" i="7"/>
  <c r="O105" i="7"/>
  <c r="N105" i="7"/>
  <c r="L105" i="7"/>
  <c r="K105" i="7"/>
  <c r="J105" i="7"/>
  <c r="I105" i="7"/>
  <c r="H105" i="7"/>
  <c r="G105" i="7"/>
  <c r="AE104" i="7"/>
  <c r="AD104" i="7"/>
  <c r="AC104" i="7"/>
  <c r="AB104" i="7"/>
  <c r="AA104" i="7"/>
  <c r="Z104" i="7"/>
  <c r="Y104" i="7"/>
  <c r="X104" i="7"/>
  <c r="W104" i="7"/>
  <c r="V104" i="7"/>
  <c r="U104" i="7"/>
  <c r="S104" i="7"/>
  <c r="R104" i="7"/>
  <c r="Q104" i="7"/>
  <c r="P104" i="7"/>
  <c r="O104" i="7"/>
  <c r="N104" i="7"/>
  <c r="L104" i="7"/>
  <c r="K104" i="7"/>
  <c r="J104" i="7"/>
  <c r="I104" i="7"/>
  <c r="H104" i="7"/>
  <c r="G104" i="7"/>
  <c r="AE103" i="7"/>
  <c r="AD103" i="7"/>
  <c r="AC103" i="7"/>
  <c r="AB103" i="7"/>
  <c r="AA103" i="7"/>
  <c r="Z103" i="7"/>
  <c r="Y103" i="7"/>
  <c r="X103" i="7"/>
  <c r="W103" i="7"/>
  <c r="V103" i="7"/>
  <c r="U103" i="7"/>
  <c r="S103" i="7"/>
  <c r="R103" i="7"/>
  <c r="Q103" i="7"/>
  <c r="P103" i="7"/>
  <c r="O103" i="7"/>
  <c r="N103" i="7"/>
  <c r="L103" i="7"/>
  <c r="K103" i="7"/>
  <c r="J103" i="7"/>
  <c r="I103" i="7"/>
  <c r="H103" i="7"/>
  <c r="G103" i="7"/>
  <c r="AE102" i="7"/>
  <c r="AD102" i="7"/>
  <c r="AC102" i="7"/>
  <c r="AB102" i="7"/>
  <c r="AA102" i="7"/>
  <c r="Z102" i="7"/>
  <c r="Y102" i="7"/>
  <c r="X102" i="7"/>
  <c r="W102" i="7"/>
  <c r="V102" i="7"/>
  <c r="U102" i="7"/>
  <c r="S102" i="7"/>
  <c r="R102" i="7"/>
  <c r="Q102" i="7"/>
  <c r="P102" i="7"/>
  <c r="O102" i="7"/>
  <c r="N102" i="7"/>
  <c r="L102" i="7"/>
  <c r="K102" i="7"/>
  <c r="J102" i="7"/>
  <c r="I102" i="7"/>
  <c r="H102" i="7"/>
  <c r="G102" i="7"/>
  <c r="AE101" i="7"/>
  <c r="AD101" i="7"/>
  <c r="AC101" i="7"/>
  <c r="AB101" i="7"/>
  <c r="AA101" i="7"/>
  <c r="Z101" i="7"/>
  <c r="Y101" i="7"/>
  <c r="X101" i="7"/>
  <c r="W101" i="7"/>
  <c r="V101" i="7"/>
  <c r="U101" i="7"/>
  <c r="S101" i="7"/>
  <c r="R101" i="7"/>
  <c r="Q101" i="7"/>
  <c r="P101" i="7"/>
  <c r="O101" i="7"/>
  <c r="N101" i="7"/>
  <c r="L101" i="7"/>
  <c r="K101" i="7"/>
  <c r="J101" i="7"/>
  <c r="I101" i="7"/>
  <c r="H101" i="7"/>
  <c r="G101" i="7"/>
  <c r="AE100" i="7"/>
  <c r="AD100" i="7"/>
  <c r="AC100" i="7"/>
  <c r="AB100" i="7"/>
  <c r="AA100" i="7"/>
  <c r="Z100" i="7"/>
  <c r="Y100" i="7"/>
  <c r="X100" i="7"/>
  <c r="W100" i="7"/>
  <c r="V100" i="7"/>
  <c r="U100" i="7"/>
  <c r="S100" i="7"/>
  <c r="R100" i="7"/>
  <c r="Q100" i="7"/>
  <c r="P100" i="7"/>
  <c r="O100" i="7"/>
  <c r="N100" i="7"/>
  <c r="L100" i="7"/>
  <c r="K100" i="7"/>
  <c r="J100" i="7"/>
  <c r="I100" i="7"/>
  <c r="H100" i="7"/>
  <c r="G100" i="7"/>
  <c r="AE99" i="7"/>
  <c r="AD99" i="7"/>
  <c r="AC99" i="7"/>
  <c r="AB99" i="7"/>
  <c r="AA99" i="7"/>
  <c r="Z99" i="7"/>
  <c r="Y99" i="7"/>
  <c r="X99" i="7"/>
  <c r="W99" i="7"/>
  <c r="V99" i="7"/>
  <c r="U99" i="7"/>
  <c r="S99" i="7"/>
  <c r="R99" i="7"/>
  <c r="Q99" i="7"/>
  <c r="P99" i="7"/>
  <c r="O99" i="7"/>
  <c r="N99" i="7"/>
  <c r="L99" i="7"/>
  <c r="K99" i="7"/>
  <c r="J99" i="7"/>
  <c r="I99" i="7"/>
  <c r="H99" i="7"/>
  <c r="G99" i="7"/>
  <c r="AE98" i="7"/>
  <c r="AD98" i="7"/>
  <c r="AC98" i="7"/>
  <c r="AB98" i="7"/>
  <c r="AA98" i="7"/>
  <c r="Z98" i="7"/>
  <c r="Y98" i="7"/>
  <c r="X98" i="7"/>
  <c r="W98" i="7"/>
  <c r="V98" i="7"/>
  <c r="U98" i="7"/>
  <c r="S98" i="7"/>
  <c r="R98" i="7"/>
  <c r="Q98" i="7"/>
  <c r="P98" i="7"/>
  <c r="O98" i="7"/>
  <c r="N98" i="7"/>
  <c r="L98" i="7"/>
  <c r="K98" i="7"/>
  <c r="J98" i="7"/>
  <c r="I98" i="7"/>
  <c r="H98" i="7"/>
  <c r="G98" i="7"/>
  <c r="AE97" i="7"/>
  <c r="AD97" i="7"/>
  <c r="AC97" i="7"/>
  <c r="AB97" i="7"/>
  <c r="AA97" i="7"/>
  <c r="Z97" i="7"/>
  <c r="Y97" i="7"/>
  <c r="X97" i="7"/>
  <c r="W97" i="7"/>
  <c r="V97" i="7"/>
  <c r="U97" i="7"/>
  <c r="S97" i="7"/>
  <c r="R97" i="7"/>
  <c r="Q97" i="7"/>
  <c r="P97" i="7"/>
  <c r="O97" i="7"/>
  <c r="N97" i="7"/>
  <c r="L97" i="7"/>
  <c r="K97" i="7"/>
  <c r="J97" i="7"/>
  <c r="I97" i="7"/>
  <c r="H97" i="7"/>
  <c r="G97" i="7"/>
  <c r="AE96" i="7"/>
  <c r="AD96" i="7"/>
  <c r="AC96" i="7"/>
  <c r="AB96" i="7"/>
  <c r="AA96" i="7"/>
  <c r="Z96" i="7"/>
  <c r="Y96" i="7"/>
  <c r="X96" i="7"/>
  <c r="W96" i="7"/>
  <c r="V96" i="7"/>
  <c r="U96" i="7"/>
  <c r="S96" i="7"/>
  <c r="R96" i="7"/>
  <c r="Q96" i="7"/>
  <c r="P96" i="7"/>
  <c r="O96" i="7"/>
  <c r="N96" i="7"/>
  <c r="L96" i="7"/>
  <c r="K96" i="7"/>
  <c r="J96" i="7"/>
  <c r="I96" i="7"/>
  <c r="H96" i="7"/>
  <c r="G96" i="7"/>
  <c r="AE95" i="7"/>
  <c r="AD95" i="7"/>
  <c r="AC95" i="7"/>
  <c r="AB95" i="7"/>
  <c r="AA95" i="7"/>
  <c r="Z95" i="7"/>
  <c r="Y95" i="7"/>
  <c r="X95" i="7"/>
  <c r="W95" i="7"/>
  <c r="V95" i="7"/>
  <c r="U95" i="7"/>
  <c r="S95" i="7"/>
  <c r="R95" i="7"/>
  <c r="Q95" i="7"/>
  <c r="P95" i="7"/>
  <c r="O95" i="7"/>
  <c r="N95" i="7"/>
  <c r="L95" i="7"/>
  <c r="K95" i="7"/>
  <c r="J95" i="7"/>
  <c r="I95" i="7"/>
  <c r="H95" i="7"/>
  <c r="G95" i="7"/>
  <c r="AE94" i="7"/>
  <c r="AD94" i="7"/>
  <c r="AC94" i="7"/>
  <c r="AB94" i="7"/>
  <c r="AA94" i="7"/>
  <c r="Z94" i="7"/>
  <c r="Y94" i="7"/>
  <c r="X94" i="7"/>
  <c r="W94" i="7"/>
  <c r="V94" i="7"/>
  <c r="U94" i="7"/>
  <c r="S94" i="7"/>
  <c r="R94" i="7"/>
  <c r="Q94" i="7"/>
  <c r="P94" i="7"/>
  <c r="O94" i="7"/>
  <c r="N94" i="7"/>
  <c r="L94" i="7"/>
  <c r="K94" i="7"/>
  <c r="J94" i="7"/>
  <c r="I94" i="7"/>
  <c r="H94" i="7"/>
  <c r="G94" i="7"/>
  <c r="AE93" i="7"/>
  <c r="AD93" i="7"/>
  <c r="AC93" i="7"/>
  <c r="AB93" i="7"/>
  <c r="AA93" i="7"/>
  <c r="Z93" i="7"/>
  <c r="Y93" i="7"/>
  <c r="X93" i="7"/>
  <c r="W93" i="7"/>
  <c r="V93" i="7"/>
  <c r="U93" i="7"/>
  <c r="S93" i="7"/>
  <c r="R93" i="7"/>
  <c r="Q93" i="7"/>
  <c r="P93" i="7"/>
  <c r="O93" i="7"/>
  <c r="N93" i="7"/>
  <c r="L93" i="7"/>
  <c r="K93" i="7"/>
  <c r="J93" i="7"/>
  <c r="I93" i="7"/>
  <c r="H93" i="7"/>
  <c r="G93" i="7"/>
  <c r="AE92" i="7"/>
  <c r="AD92" i="7"/>
  <c r="AC92" i="7"/>
  <c r="AB92" i="7"/>
  <c r="AA92" i="7"/>
  <c r="Z92" i="7"/>
  <c r="Y92" i="7"/>
  <c r="X92" i="7"/>
  <c r="W92" i="7"/>
  <c r="V92" i="7"/>
  <c r="U92" i="7"/>
  <c r="S92" i="7"/>
  <c r="R92" i="7"/>
  <c r="Q92" i="7"/>
  <c r="P92" i="7"/>
  <c r="O92" i="7"/>
  <c r="N92" i="7"/>
  <c r="L92" i="7"/>
  <c r="K92" i="7"/>
  <c r="J92" i="7"/>
  <c r="I92" i="7"/>
  <c r="H92" i="7"/>
  <c r="G92" i="7"/>
  <c r="AE91" i="7"/>
  <c r="AD91" i="7"/>
  <c r="AC91" i="7"/>
  <c r="AB91" i="7"/>
  <c r="AA91" i="7"/>
  <c r="Z91" i="7"/>
  <c r="Y91" i="7"/>
  <c r="X91" i="7"/>
  <c r="W91" i="7"/>
  <c r="V91" i="7"/>
  <c r="U91" i="7"/>
  <c r="S91" i="7"/>
  <c r="R91" i="7"/>
  <c r="Q91" i="7"/>
  <c r="P91" i="7"/>
  <c r="O91" i="7"/>
  <c r="N91" i="7"/>
  <c r="L91" i="7"/>
  <c r="K91" i="7"/>
  <c r="J91" i="7"/>
  <c r="I91" i="7"/>
  <c r="H91" i="7"/>
  <c r="G91" i="7"/>
  <c r="AE90" i="7"/>
  <c r="AD90" i="7"/>
  <c r="AC90" i="7"/>
  <c r="AB90" i="7"/>
  <c r="AA90" i="7"/>
  <c r="Z90" i="7"/>
  <c r="Y90" i="7"/>
  <c r="X90" i="7"/>
  <c r="W90" i="7"/>
  <c r="V90" i="7"/>
  <c r="U90" i="7"/>
  <c r="S90" i="7"/>
  <c r="R90" i="7"/>
  <c r="Q90" i="7"/>
  <c r="P90" i="7"/>
  <c r="O90" i="7"/>
  <c r="N90" i="7"/>
  <c r="L90" i="7"/>
  <c r="K90" i="7"/>
  <c r="J90" i="7"/>
  <c r="I90" i="7"/>
  <c r="H90" i="7"/>
  <c r="G90" i="7"/>
  <c r="AE89" i="7"/>
  <c r="AD89" i="7"/>
  <c r="AC89" i="7"/>
  <c r="AB89" i="7"/>
  <c r="AA89" i="7"/>
  <c r="Z89" i="7"/>
  <c r="Y89" i="7"/>
  <c r="X89" i="7"/>
  <c r="W89" i="7"/>
  <c r="V89" i="7"/>
  <c r="U89" i="7"/>
  <c r="S89" i="7"/>
  <c r="R89" i="7"/>
  <c r="Q89" i="7"/>
  <c r="P89" i="7"/>
  <c r="O89" i="7"/>
  <c r="N89" i="7"/>
  <c r="L89" i="7"/>
  <c r="K89" i="7"/>
  <c r="J89" i="7"/>
  <c r="I89" i="7"/>
  <c r="H89" i="7"/>
  <c r="G89" i="7"/>
  <c r="AE88" i="7"/>
  <c r="AD88" i="7"/>
  <c r="AC88" i="7"/>
  <c r="AB88" i="7"/>
  <c r="AA88" i="7"/>
  <c r="Z88" i="7"/>
  <c r="Y88" i="7"/>
  <c r="X88" i="7"/>
  <c r="W88" i="7"/>
  <c r="V88" i="7"/>
  <c r="U88" i="7"/>
  <c r="S88" i="7"/>
  <c r="R88" i="7"/>
  <c r="Q88" i="7"/>
  <c r="P88" i="7"/>
  <c r="O88" i="7"/>
  <c r="N88" i="7"/>
  <c r="L88" i="7"/>
  <c r="K88" i="7"/>
  <c r="J88" i="7"/>
  <c r="I88" i="7"/>
  <c r="H88" i="7"/>
  <c r="G88" i="7"/>
  <c r="AE87" i="7"/>
  <c r="AD87" i="7"/>
  <c r="AC87" i="7"/>
  <c r="AB87" i="7"/>
  <c r="AA87" i="7"/>
  <c r="Z87" i="7"/>
  <c r="Y87" i="7"/>
  <c r="X87" i="7"/>
  <c r="W87" i="7"/>
  <c r="V87" i="7"/>
  <c r="U87" i="7"/>
  <c r="S87" i="7"/>
  <c r="R87" i="7"/>
  <c r="Q87" i="7"/>
  <c r="P87" i="7"/>
  <c r="O87" i="7"/>
  <c r="N87" i="7"/>
  <c r="L87" i="7"/>
  <c r="K87" i="7"/>
  <c r="J87" i="7"/>
  <c r="I87" i="7"/>
  <c r="H87" i="7"/>
  <c r="G87" i="7"/>
  <c r="AF85" i="7"/>
  <c r="AF84" i="7"/>
  <c r="AF83" i="7"/>
  <c r="AF82" i="7"/>
  <c r="AF81" i="7"/>
  <c r="AF80" i="7"/>
  <c r="AF79" i="7"/>
  <c r="AF78" i="7"/>
  <c r="AF77" i="7"/>
  <c r="AF76" i="7"/>
  <c r="AF75" i="7"/>
  <c r="AF74" i="7"/>
  <c r="AF73" i="7"/>
  <c r="AF72" i="7"/>
  <c r="AF71" i="7"/>
  <c r="AF70" i="7"/>
  <c r="AF69" i="7"/>
  <c r="AF68" i="7"/>
  <c r="AF67" i="7"/>
  <c r="AF66" i="7"/>
  <c r="AF65" i="7"/>
  <c r="AF64" i="7"/>
  <c r="AF63" i="7"/>
  <c r="AF62" i="7"/>
  <c r="AF61" i="7"/>
  <c r="AF60" i="7"/>
  <c r="AF59" i="7"/>
  <c r="AF58" i="7"/>
  <c r="AF57" i="7"/>
  <c r="AF56" i="7"/>
  <c r="AF55" i="7"/>
  <c r="AF54" i="7"/>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G110" i="4"/>
  <c r="AF110" i="4"/>
  <c r="AE110" i="4"/>
  <c r="AD110" i="4"/>
  <c r="AC110" i="4"/>
  <c r="AB110" i="4"/>
  <c r="AA110" i="4"/>
  <c r="Z110" i="4"/>
  <c r="Y110" i="4"/>
  <c r="X110" i="4"/>
  <c r="W110" i="4"/>
  <c r="V110" i="4"/>
  <c r="U110" i="4"/>
  <c r="T110" i="4"/>
  <c r="S110" i="4"/>
  <c r="R110" i="4"/>
  <c r="Q110" i="4"/>
  <c r="P110" i="4"/>
  <c r="O110" i="4"/>
  <c r="N110" i="4"/>
  <c r="M110" i="4"/>
  <c r="L110" i="4"/>
  <c r="K110" i="4"/>
  <c r="J110" i="4"/>
  <c r="I110" i="4"/>
  <c r="AH109" i="4"/>
  <c r="AG109" i="4"/>
  <c r="AF109" i="4"/>
  <c r="AE109" i="4"/>
  <c r="AD109" i="4"/>
  <c r="AC109" i="4"/>
  <c r="AB109" i="4"/>
  <c r="AA109" i="4"/>
  <c r="Z109" i="4"/>
  <c r="Y109" i="4"/>
  <c r="X109" i="4"/>
  <c r="W109" i="4"/>
  <c r="V109" i="4"/>
  <c r="U109" i="4"/>
  <c r="T109" i="4"/>
  <c r="S109" i="4"/>
  <c r="R109" i="4"/>
  <c r="Q109" i="4"/>
  <c r="P109" i="4"/>
  <c r="O109" i="4"/>
  <c r="N109" i="4"/>
  <c r="M109" i="4"/>
  <c r="L109" i="4"/>
  <c r="K109" i="4"/>
  <c r="J109" i="4"/>
  <c r="I109" i="4"/>
  <c r="AG108" i="4"/>
  <c r="AF108" i="4"/>
  <c r="AE108" i="4"/>
  <c r="AD108" i="4"/>
  <c r="AC108" i="4"/>
  <c r="AB108" i="4"/>
  <c r="AA108" i="4"/>
  <c r="Z108" i="4"/>
  <c r="Y108" i="4"/>
  <c r="X108" i="4"/>
  <c r="W108" i="4"/>
  <c r="V108" i="4"/>
  <c r="U108" i="4"/>
  <c r="T108" i="4"/>
  <c r="S108" i="4"/>
  <c r="R108" i="4"/>
  <c r="Q108" i="4"/>
  <c r="P108" i="4"/>
  <c r="O108" i="4"/>
  <c r="N108" i="4"/>
  <c r="M108" i="4"/>
  <c r="L108" i="4"/>
  <c r="K108" i="4"/>
  <c r="J108" i="4"/>
  <c r="I108" i="4"/>
  <c r="AH106" i="4"/>
  <c r="AH105" i="4"/>
  <c r="AH104" i="4"/>
  <c r="AH103" i="4"/>
  <c r="AH102" i="4"/>
  <c r="AH101" i="4"/>
  <c r="AH100" i="4"/>
  <c r="AH99" i="4"/>
  <c r="AH98" i="4"/>
  <c r="AH97" i="4"/>
  <c r="AH96" i="4"/>
  <c r="AH95" i="4"/>
  <c r="AH94" i="4"/>
  <c r="AH93" i="4"/>
  <c r="AH92" i="4"/>
  <c r="AH89" i="4"/>
  <c r="AH88" i="4"/>
  <c r="AH87" i="4"/>
  <c r="AH86" i="4"/>
  <c r="AH85" i="4"/>
  <c r="AH84"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G119" i="10" s="1"/>
  <c r="AH32" i="4"/>
  <c r="AH31" i="4"/>
  <c r="AH30" i="4"/>
  <c r="AH29" i="4"/>
  <c r="AH28" i="4"/>
  <c r="AH27" i="4"/>
  <c r="AH110" i="4" s="1"/>
  <c r="AH26" i="4"/>
  <c r="AH108" i="4" s="1"/>
  <c r="AH25" i="4"/>
  <c r="AH24" i="4"/>
  <c r="AH23" i="4"/>
  <c r="AH22" i="4"/>
  <c r="AH21" i="4"/>
  <c r="AH20" i="4"/>
  <c r="AH19" i="4"/>
  <c r="AH18" i="4"/>
  <c r="AH17" i="4"/>
  <c r="AH16" i="4"/>
  <c r="AH15" i="4"/>
  <c r="AH14" i="4"/>
  <c r="AH13" i="4"/>
  <c r="AH12" i="4"/>
  <c r="AH11" i="4"/>
  <c r="AH10" i="4"/>
  <c r="AH9" i="4"/>
  <c r="AG122" i="10" s="1"/>
  <c r="AH8" i="4"/>
  <c r="AG114" i="10" s="1"/>
  <c r="AH7" i="4"/>
  <c r="AG66" i="17"/>
  <c r="AG65" i="17"/>
  <c r="AG64" i="17"/>
  <c r="AG63" i="17"/>
  <c r="AG62" i="17"/>
  <c r="AG61" i="17"/>
  <c r="AG60" i="17"/>
  <c r="AG59" i="17"/>
  <c r="AG58" i="17"/>
  <c r="AG57" i="17"/>
  <c r="AG56" i="17"/>
  <c r="AG55" i="17"/>
  <c r="AG54" i="17"/>
  <c r="AG53" i="17"/>
  <c r="AG52" i="17"/>
  <c r="AG51" i="17"/>
  <c r="AG50" i="17"/>
  <c r="AG49" i="17"/>
  <c r="AG48" i="17"/>
  <c r="AG47" i="17"/>
  <c r="AG46" i="17"/>
  <c r="AG45" i="17"/>
  <c r="AG44" i="17"/>
  <c r="AG43" i="17"/>
  <c r="AG40" i="17"/>
  <c r="AG39" i="17"/>
  <c r="AG38" i="17"/>
  <c r="AG37" i="17"/>
  <c r="AG36" i="17"/>
  <c r="AG35" i="17"/>
  <c r="AG34" i="17"/>
  <c r="AG33" i="17"/>
  <c r="AG32" i="17"/>
  <c r="AG31" i="17"/>
  <c r="AG30" i="17"/>
  <c r="AG29" i="17"/>
  <c r="AG28" i="17"/>
  <c r="AG27" i="17"/>
  <c r="AG26" i="17"/>
  <c r="AG25" i="17"/>
  <c r="AG24" i="17"/>
  <c r="AG23" i="17"/>
  <c r="AG22" i="17"/>
  <c r="AG21" i="17"/>
  <c r="AG20" i="17"/>
  <c r="AG19" i="17"/>
  <c r="AG18" i="17"/>
  <c r="AG17" i="17"/>
  <c r="AG16" i="17"/>
  <c r="AG15" i="17"/>
  <c r="AG14" i="17"/>
  <c r="AG13" i="17"/>
  <c r="AG12" i="17"/>
  <c r="AG11" i="17"/>
  <c r="AG10" i="17"/>
  <c r="AG9" i="17"/>
  <c r="AG8" i="17"/>
  <c r="AG7" i="17"/>
  <c r="AE105" i="18"/>
  <c r="AC105" i="18"/>
  <c r="AB105" i="18"/>
  <c r="AA105" i="18"/>
  <c r="W105" i="18"/>
  <c r="V105" i="18"/>
  <c r="U105" i="18"/>
  <c r="S105" i="18"/>
  <c r="Q105" i="18"/>
  <c r="P105" i="18"/>
  <c r="O105" i="18"/>
  <c r="N105" i="18"/>
  <c r="L105" i="18"/>
  <c r="K105" i="18"/>
  <c r="J105" i="18"/>
  <c r="I105" i="18"/>
  <c r="H105" i="18"/>
  <c r="G105" i="18"/>
  <c r="AE104" i="18"/>
  <c r="AC104" i="18"/>
  <c r="AB104" i="18"/>
  <c r="AA104" i="18"/>
  <c r="W104" i="18"/>
  <c r="V104" i="18"/>
  <c r="S104" i="18"/>
  <c r="Q104" i="18"/>
  <c r="P104" i="18"/>
  <c r="O104" i="18"/>
  <c r="N104" i="18"/>
  <c r="L104" i="18"/>
  <c r="K104" i="18"/>
  <c r="J104" i="18"/>
  <c r="I104" i="18"/>
  <c r="H104" i="18"/>
  <c r="G104" i="18"/>
  <c r="AD101" i="18"/>
  <c r="AC101" i="18"/>
  <c r="AA101" i="18"/>
  <c r="Y101" i="18"/>
  <c r="X101" i="18"/>
  <c r="U101" i="18"/>
  <c r="Q101" i="18"/>
  <c r="P101" i="18"/>
  <c r="AA100" i="18"/>
  <c r="Z100" i="18"/>
  <c r="Y100" i="18"/>
  <c r="W100" i="18"/>
  <c r="AF99" i="18"/>
  <c r="AE99" i="18"/>
  <c r="AD99" i="18"/>
  <c r="AC99" i="18"/>
  <c r="AB99" i="18"/>
  <c r="AA99" i="18"/>
  <c r="Z99" i="18"/>
  <c r="Y99" i="18"/>
  <c r="X99" i="18"/>
  <c r="W99" i="18"/>
  <c r="V99" i="18"/>
  <c r="U99" i="18"/>
  <c r="T99" i="18"/>
  <c r="S99" i="18"/>
  <c r="R99" i="18"/>
  <c r="Q99" i="18"/>
  <c r="P99" i="18"/>
  <c r="O99" i="18"/>
  <c r="N99" i="18"/>
  <c r="M99" i="18"/>
  <c r="L99" i="18"/>
  <c r="K99" i="18"/>
  <c r="J99" i="18"/>
  <c r="I99" i="18"/>
  <c r="H99" i="18"/>
  <c r="G99" i="18"/>
  <c r="AE98" i="18"/>
  <c r="AD98" i="18"/>
  <c r="AC98" i="18"/>
  <c r="AB98" i="18"/>
  <c r="AA98" i="18"/>
  <c r="Z98" i="18"/>
  <c r="Y98" i="18"/>
  <c r="X98" i="18"/>
  <c r="W98" i="18"/>
  <c r="V98" i="18"/>
  <c r="U98" i="18"/>
  <c r="T98" i="18"/>
  <c r="S98" i="18"/>
  <c r="R98" i="18"/>
  <c r="Q98" i="18"/>
  <c r="P98" i="18"/>
  <c r="O98" i="18"/>
  <c r="N98" i="18"/>
  <c r="M98" i="18"/>
  <c r="L98" i="18"/>
  <c r="K98" i="18"/>
  <c r="J98" i="18"/>
  <c r="I98" i="18"/>
  <c r="H98" i="18"/>
  <c r="G98"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AE96" i="18"/>
  <c r="AD96" i="18"/>
  <c r="AC96" i="18"/>
  <c r="AB96" i="18"/>
  <c r="AA96" i="18"/>
  <c r="Z96" i="18"/>
  <c r="Y96" i="18"/>
  <c r="X96" i="18"/>
  <c r="W96" i="18"/>
  <c r="V96" i="18"/>
  <c r="U96" i="18"/>
  <c r="T96" i="18"/>
  <c r="S96" i="18"/>
  <c r="R96" i="18"/>
  <c r="Q96" i="18"/>
  <c r="P96" i="18"/>
  <c r="O96" i="18"/>
  <c r="N96" i="18"/>
  <c r="M96" i="18"/>
  <c r="L96" i="18"/>
  <c r="K96" i="18"/>
  <c r="J96" i="18"/>
  <c r="I96" i="18"/>
  <c r="H96" i="18"/>
  <c r="G96" i="18"/>
  <c r="AE95" i="18"/>
  <c r="AD95" i="18"/>
  <c r="AC95" i="18"/>
  <c r="AB95" i="18"/>
  <c r="AA95" i="18"/>
  <c r="Z95" i="18"/>
  <c r="Y95" i="18"/>
  <c r="X95" i="18"/>
  <c r="W95" i="18"/>
  <c r="V95" i="18"/>
  <c r="U95" i="18"/>
  <c r="T95" i="18"/>
  <c r="S95" i="18"/>
  <c r="R95" i="18"/>
  <c r="Q95" i="18"/>
  <c r="P95" i="18"/>
  <c r="O95" i="18"/>
  <c r="N95" i="18"/>
  <c r="M95" i="18"/>
  <c r="L95" i="18"/>
  <c r="K95" i="18"/>
  <c r="J95" i="18"/>
  <c r="I95" i="18"/>
  <c r="H95" i="18"/>
  <c r="G95" i="18"/>
  <c r="AE94" i="18"/>
  <c r="AD94" i="18"/>
  <c r="AC94" i="18"/>
  <c r="AB94" i="18"/>
  <c r="AA94" i="18"/>
  <c r="Z94" i="18"/>
  <c r="Y94" i="18"/>
  <c r="X94" i="18"/>
  <c r="W94" i="18"/>
  <c r="V94" i="18"/>
  <c r="U94" i="18"/>
  <c r="T94" i="18"/>
  <c r="S94" i="18"/>
  <c r="R94" i="18"/>
  <c r="Q94" i="18"/>
  <c r="P94" i="18"/>
  <c r="O94" i="18"/>
  <c r="N94" i="18"/>
  <c r="M94" i="18"/>
  <c r="L94" i="18"/>
  <c r="K94" i="18"/>
  <c r="J94" i="18"/>
  <c r="I94" i="18"/>
  <c r="H94" i="18"/>
  <c r="G94" i="18"/>
  <c r="AE93" i="18"/>
  <c r="AD93" i="18"/>
  <c r="AC93" i="18"/>
  <c r="AB93" i="18"/>
  <c r="AA93" i="18"/>
  <c r="Z93" i="18"/>
  <c r="Y93" i="18"/>
  <c r="X93" i="18"/>
  <c r="W93" i="18"/>
  <c r="V93" i="18"/>
  <c r="U93" i="18"/>
  <c r="T93" i="18"/>
  <c r="S93" i="18"/>
  <c r="R93" i="18"/>
  <c r="Q93" i="18"/>
  <c r="P93" i="18"/>
  <c r="O93" i="18"/>
  <c r="N93" i="18"/>
  <c r="M93" i="18"/>
  <c r="L93" i="18"/>
  <c r="K93" i="18"/>
  <c r="J93" i="18"/>
  <c r="I93" i="18"/>
  <c r="H93" i="18"/>
  <c r="G93" i="18"/>
  <c r="AE92" i="18"/>
  <c r="AD92" i="18"/>
  <c r="AC92" i="18"/>
  <c r="AB92" i="18"/>
  <c r="AA92" i="18"/>
  <c r="Z92" i="18"/>
  <c r="Y92" i="18"/>
  <c r="X92" i="18"/>
  <c r="W92" i="18"/>
  <c r="V92" i="18"/>
  <c r="U92" i="18"/>
  <c r="T92" i="18"/>
  <c r="S92" i="18"/>
  <c r="R92" i="18"/>
  <c r="Q92" i="18"/>
  <c r="P92" i="18"/>
  <c r="O92" i="18"/>
  <c r="N92" i="18"/>
  <c r="M92" i="18"/>
  <c r="L92" i="18"/>
  <c r="K92" i="18"/>
  <c r="J92" i="18"/>
  <c r="I92" i="18"/>
  <c r="H92" i="18"/>
  <c r="G92" i="18"/>
  <c r="AF90" i="18"/>
  <c r="AF89" i="18"/>
  <c r="AF88" i="18"/>
  <c r="AF87" i="18"/>
  <c r="AF86" i="18"/>
  <c r="AF85" i="18"/>
  <c r="AF84" i="18"/>
  <c r="AF83" i="18"/>
  <c r="AF82" i="18"/>
  <c r="AF81" i="18"/>
  <c r="AE80" i="18"/>
  <c r="AE101" i="18" s="1"/>
  <c r="AB80" i="18"/>
  <c r="Z80" i="18"/>
  <c r="Z101" i="18" s="1"/>
  <c r="Y80" i="18"/>
  <c r="W80" i="18"/>
  <c r="W101" i="18" s="1"/>
  <c r="V80" i="18"/>
  <c r="U80" i="18"/>
  <c r="T80" i="18"/>
  <c r="T101" i="18" s="1"/>
  <c r="S80" i="18"/>
  <c r="S101" i="18" s="1"/>
  <c r="R80" i="18"/>
  <c r="R101" i="18" s="1"/>
  <c r="Q80" i="18"/>
  <c r="O80" i="18"/>
  <c r="O101" i="18" s="1"/>
  <c r="N80" i="18"/>
  <c r="M80" i="18"/>
  <c r="M101" i="18" s="1"/>
  <c r="L80" i="18"/>
  <c r="K80" i="18"/>
  <c r="K101" i="18" s="1"/>
  <c r="J80" i="18"/>
  <c r="J101" i="18" s="1"/>
  <c r="I80" i="18"/>
  <c r="H80" i="18"/>
  <c r="H101" i="18" s="1"/>
  <c r="G80" i="18"/>
  <c r="AF80" i="18" s="1"/>
  <c r="AF79" i="18"/>
  <c r="AB79" i="18"/>
  <c r="AB101" i="18" s="1"/>
  <c r="L79" i="18"/>
  <c r="G79" i="18"/>
  <c r="G101" i="18" s="1"/>
  <c r="V78" i="18"/>
  <c r="V101" i="18" s="1"/>
  <c r="N78" i="18"/>
  <c r="N101" i="18" s="1"/>
  <c r="M78" i="18"/>
  <c r="L78" i="18"/>
  <c r="L101" i="18" s="1"/>
  <c r="I78" i="18"/>
  <c r="I101" i="18" s="1"/>
  <c r="AE77" i="18"/>
  <c r="AD77" i="18"/>
  <c r="AD100" i="18" s="1"/>
  <c r="AC77" i="18"/>
  <c r="AB77" i="18"/>
  <c r="AA77" i="18"/>
  <c r="V77" i="18"/>
  <c r="U77" i="18"/>
  <c r="T77" i="18"/>
  <c r="S77" i="18"/>
  <c r="R77" i="18"/>
  <c r="Q77" i="18"/>
  <c r="P77" i="18"/>
  <c r="O77" i="18"/>
  <c r="N77" i="18"/>
  <c r="L77" i="18"/>
  <c r="K77" i="18"/>
  <c r="J77" i="18"/>
  <c r="I77" i="18"/>
  <c r="H77" i="18"/>
  <c r="G77" i="18"/>
  <c r="AF77" i="18" s="1"/>
  <c r="AB76" i="18"/>
  <c r="AB100" i="18" s="1"/>
  <c r="X76" i="18"/>
  <c r="V76" i="18"/>
  <c r="U76" i="18"/>
  <c r="T76" i="18"/>
  <c r="S76" i="18"/>
  <c r="S100" i="18" s="1"/>
  <c r="R76" i="18"/>
  <c r="R100" i="18" s="1"/>
  <c r="P76" i="18"/>
  <c r="P100" i="18" s="1"/>
  <c r="O76" i="18"/>
  <c r="N76" i="18"/>
  <c r="L76" i="18"/>
  <c r="K76" i="18"/>
  <c r="J76" i="18"/>
  <c r="I76" i="18"/>
  <c r="H76" i="18"/>
  <c r="G76" i="18"/>
  <c r="AF76" i="18" s="1"/>
  <c r="AE75" i="18"/>
  <c r="AE100" i="18" s="1"/>
  <c r="AC75" i="18"/>
  <c r="AC100" i="18" s="1"/>
  <c r="X75" i="18"/>
  <c r="X100" i="18" s="1"/>
  <c r="V75" i="18"/>
  <c r="V100" i="18" s="1"/>
  <c r="U75" i="18"/>
  <c r="U100" i="18" s="1"/>
  <c r="T75" i="18"/>
  <c r="T100" i="18" s="1"/>
  <c r="S75" i="18"/>
  <c r="Q75" i="18"/>
  <c r="Q100" i="18" s="1"/>
  <c r="O75" i="18"/>
  <c r="O100" i="18" s="1"/>
  <c r="N75" i="18"/>
  <c r="N100" i="18" s="1"/>
  <c r="M75" i="18"/>
  <c r="M100" i="18" s="1"/>
  <c r="L75" i="18"/>
  <c r="L100" i="18" s="1"/>
  <c r="K75" i="18"/>
  <c r="K100" i="18" s="1"/>
  <c r="J75" i="18"/>
  <c r="J100" i="18" s="1"/>
  <c r="I75" i="18"/>
  <c r="I100" i="18" s="1"/>
  <c r="H75" i="18"/>
  <c r="H100" i="18" s="1"/>
  <c r="G75" i="18"/>
  <c r="G100" i="18" s="1"/>
  <c r="AF74" i="18"/>
  <c r="AE73" i="18"/>
  <c r="AD73" i="18"/>
  <c r="AC73" i="18"/>
  <c r="AB73" i="18"/>
  <c r="AA73" i="18"/>
  <c r="Z73" i="18"/>
  <c r="Y73" i="18"/>
  <c r="X73" i="18"/>
  <c r="W73" i="18"/>
  <c r="V73" i="18"/>
  <c r="U73" i="18"/>
  <c r="S73" i="18"/>
  <c r="R73" i="18"/>
  <c r="Q73" i="18"/>
  <c r="P73" i="18"/>
  <c r="O73" i="18"/>
  <c r="N73" i="18"/>
  <c r="L73" i="18"/>
  <c r="K73" i="18"/>
  <c r="J73" i="18"/>
  <c r="I73" i="18"/>
  <c r="H73" i="18"/>
  <c r="G73" i="18"/>
  <c r="AF73" i="18" s="1"/>
  <c r="AE72" i="18"/>
  <c r="AD72" i="18"/>
  <c r="AC72" i="18"/>
  <c r="AB72" i="18"/>
  <c r="AA72" i="18"/>
  <c r="Z72" i="18"/>
  <c r="Y72" i="18"/>
  <c r="X72" i="18"/>
  <c r="W72" i="18"/>
  <c r="V72" i="18"/>
  <c r="U72" i="18"/>
  <c r="S72" i="18"/>
  <c r="R72" i="18"/>
  <c r="Q72" i="18"/>
  <c r="P72" i="18"/>
  <c r="O72" i="18"/>
  <c r="N72" i="18"/>
  <c r="L72" i="18"/>
  <c r="K72" i="18"/>
  <c r="J72" i="18"/>
  <c r="I72" i="18"/>
  <c r="AF72" i="18" s="1"/>
  <c r="H72" i="18"/>
  <c r="G72" i="18"/>
  <c r="AE71" i="18"/>
  <c r="AD71" i="18"/>
  <c r="AC71" i="18"/>
  <c r="AB71" i="18"/>
  <c r="AA71" i="18"/>
  <c r="Z71" i="18"/>
  <c r="Y71" i="18"/>
  <c r="X71" i="18"/>
  <c r="W71" i="18"/>
  <c r="V71" i="18"/>
  <c r="U71" i="18"/>
  <c r="S71" i="18"/>
  <c r="R71" i="18"/>
  <c r="Q71" i="18"/>
  <c r="P71" i="18"/>
  <c r="O71" i="18"/>
  <c r="N71" i="18"/>
  <c r="L71" i="18"/>
  <c r="K71" i="18"/>
  <c r="J71" i="18"/>
  <c r="I71" i="18"/>
  <c r="AF71" i="18" s="1"/>
  <c r="H71" i="18"/>
  <c r="G71" i="18"/>
  <c r="AE70" i="18"/>
  <c r="AD70" i="18"/>
  <c r="AC70" i="18"/>
  <c r="AB70" i="18"/>
  <c r="AA70" i="18"/>
  <c r="Z70" i="18"/>
  <c r="Y70" i="18"/>
  <c r="X70" i="18"/>
  <c r="W70" i="18"/>
  <c r="V70" i="18"/>
  <c r="U70" i="18"/>
  <c r="S70" i="18"/>
  <c r="R70" i="18"/>
  <c r="Q70" i="18"/>
  <c r="P70" i="18"/>
  <c r="O70" i="18"/>
  <c r="N70" i="18"/>
  <c r="L70" i="18"/>
  <c r="K70" i="18"/>
  <c r="J70" i="18"/>
  <c r="I70" i="18"/>
  <c r="AF70" i="18" s="1"/>
  <c r="H70" i="18"/>
  <c r="G70" i="18"/>
  <c r="AE69" i="18"/>
  <c r="AD69" i="18"/>
  <c r="AC69" i="18"/>
  <c r="AB69" i="18"/>
  <c r="AA69" i="18"/>
  <c r="Z69" i="18"/>
  <c r="Y69" i="18"/>
  <c r="X69" i="18"/>
  <c r="W69" i="18"/>
  <c r="V69" i="18"/>
  <c r="U69" i="18"/>
  <c r="S69" i="18"/>
  <c r="R69" i="18"/>
  <c r="Q69" i="18"/>
  <c r="P69" i="18"/>
  <c r="O69" i="18"/>
  <c r="N69" i="18"/>
  <c r="L69" i="18"/>
  <c r="K69" i="18"/>
  <c r="J69" i="18"/>
  <c r="AF69" i="18" s="1"/>
  <c r="I69" i="18"/>
  <c r="H69" i="18"/>
  <c r="G69" i="18"/>
  <c r="AE68" i="18"/>
  <c r="AD68" i="18"/>
  <c r="AC68" i="18"/>
  <c r="AB68" i="18"/>
  <c r="AA68" i="18"/>
  <c r="Z68" i="18"/>
  <c r="Y68" i="18"/>
  <c r="X68" i="18"/>
  <c r="W68" i="18"/>
  <c r="V68" i="18"/>
  <c r="U68" i="18"/>
  <c r="S68" i="18"/>
  <c r="R68" i="18"/>
  <c r="Q68" i="18"/>
  <c r="P68" i="18"/>
  <c r="O68" i="18"/>
  <c r="N68" i="18"/>
  <c r="L68" i="18"/>
  <c r="K68" i="18"/>
  <c r="J68" i="18"/>
  <c r="AF68" i="18" s="1"/>
  <c r="I68" i="18"/>
  <c r="H68" i="18"/>
  <c r="G68" i="18"/>
  <c r="AE67" i="18"/>
  <c r="AD67" i="18"/>
  <c r="AC67" i="18"/>
  <c r="AB67" i="18"/>
  <c r="AA67" i="18"/>
  <c r="Z67" i="18"/>
  <c r="Y67" i="18"/>
  <c r="X67" i="18"/>
  <c r="W67" i="18"/>
  <c r="V67" i="18"/>
  <c r="U67" i="18"/>
  <c r="S67" i="18"/>
  <c r="R67" i="18"/>
  <c r="Q67" i="18"/>
  <c r="P67" i="18"/>
  <c r="O67" i="18"/>
  <c r="N67" i="18"/>
  <c r="L67" i="18"/>
  <c r="K67" i="18"/>
  <c r="J67" i="18"/>
  <c r="I67" i="18"/>
  <c r="H67" i="18"/>
  <c r="G67" i="18"/>
  <c r="AF67" i="18" s="1"/>
  <c r="AE66" i="18"/>
  <c r="AD66" i="18"/>
  <c r="AC66" i="18"/>
  <c r="AB66" i="18"/>
  <c r="AA66" i="18"/>
  <c r="Z66" i="18"/>
  <c r="Y66" i="18"/>
  <c r="X66" i="18"/>
  <c r="W66" i="18"/>
  <c r="V66" i="18"/>
  <c r="U66" i="18"/>
  <c r="S66" i="18"/>
  <c r="R66" i="18"/>
  <c r="Q66" i="18"/>
  <c r="P66" i="18"/>
  <c r="O66" i="18"/>
  <c r="N66" i="18"/>
  <c r="L66" i="18"/>
  <c r="K66" i="18"/>
  <c r="J66" i="18"/>
  <c r="I66" i="18"/>
  <c r="H66" i="18"/>
  <c r="G66" i="18"/>
  <c r="AF66" i="18" s="1"/>
  <c r="AE65" i="18"/>
  <c r="AD65" i="18"/>
  <c r="AC65" i="18"/>
  <c r="AB65" i="18"/>
  <c r="AA65" i="18"/>
  <c r="Z65" i="18"/>
  <c r="Y65" i="18"/>
  <c r="X65" i="18"/>
  <c r="W65" i="18"/>
  <c r="V65" i="18"/>
  <c r="U65" i="18"/>
  <c r="S65" i="18"/>
  <c r="R65" i="18"/>
  <c r="Q65" i="18"/>
  <c r="P65" i="18"/>
  <c r="O65" i="18"/>
  <c r="N65" i="18"/>
  <c r="L65" i="18"/>
  <c r="K65" i="18"/>
  <c r="J65" i="18"/>
  <c r="I65" i="18"/>
  <c r="H65" i="18"/>
  <c r="G65" i="18"/>
  <c r="AF65" i="18" s="1"/>
  <c r="AE64" i="18"/>
  <c r="AD64" i="18"/>
  <c r="AC64" i="18"/>
  <c r="AB64" i="18"/>
  <c r="AA64" i="18"/>
  <c r="Z64" i="18"/>
  <c r="Y64" i="18"/>
  <c r="X64" i="18"/>
  <c r="W64" i="18"/>
  <c r="V64" i="18"/>
  <c r="U64" i="18"/>
  <c r="S64" i="18"/>
  <c r="R64" i="18"/>
  <c r="Q64" i="18"/>
  <c r="P64" i="18"/>
  <c r="O64" i="18"/>
  <c r="N64" i="18"/>
  <c r="L64" i="18"/>
  <c r="K64" i="18"/>
  <c r="J64" i="18"/>
  <c r="I64" i="18"/>
  <c r="H64" i="18"/>
  <c r="G64" i="18"/>
  <c r="AF64" i="18" s="1"/>
  <c r="AE63" i="18"/>
  <c r="AD63" i="18"/>
  <c r="AC63" i="18"/>
  <c r="AB63" i="18"/>
  <c r="AA63" i="18"/>
  <c r="Z63" i="18"/>
  <c r="Y63" i="18"/>
  <c r="X63" i="18"/>
  <c r="W63" i="18"/>
  <c r="V63" i="18"/>
  <c r="U63" i="18"/>
  <c r="S63" i="18"/>
  <c r="R63" i="18"/>
  <c r="Q63" i="18"/>
  <c r="P63" i="18"/>
  <c r="O63" i="18"/>
  <c r="N63" i="18"/>
  <c r="L63" i="18"/>
  <c r="K63" i="18"/>
  <c r="J63" i="18"/>
  <c r="AF63" i="18" s="1"/>
  <c r="I63" i="18"/>
  <c r="H63" i="18"/>
  <c r="G63" i="18"/>
  <c r="AE62" i="18"/>
  <c r="AD62" i="18"/>
  <c r="AC62" i="18"/>
  <c r="AB62" i="18"/>
  <c r="AA62" i="18"/>
  <c r="Z62" i="18"/>
  <c r="Y62" i="18"/>
  <c r="X62" i="18"/>
  <c r="W62" i="18"/>
  <c r="V62" i="18"/>
  <c r="U62" i="18"/>
  <c r="S62" i="18"/>
  <c r="R62" i="18"/>
  <c r="Q62" i="18"/>
  <c r="P62" i="18"/>
  <c r="O62" i="18"/>
  <c r="N62" i="18"/>
  <c r="L62" i="18"/>
  <c r="K62" i="18"/>
  <c r="J62" i="18"/>
  <c r="AF62" i="18" s="1"/>
  <c r="I62" i="18"/>
  <c r="H62" i="18"/>
  <c r="G62" i="18"/>
  <c r="AE61" i="18"/>
  <c r="AD61" i="18"/>
  <c r="AC61" i="18"/>
  <c r="AB61" i="18"/>
  <c r="AA61" i="18"/>
  <c r="Z61" i="18"/>
  <c r="Y61" i="18"/>
  <c r="X61" i="18"/>
  <c r="W61" i="18"/>
  <c r="V61" i="18"/>
  <c r="U61" i="18"/>
  <c r="S61" i="18"/>
  <c r="R61" i="18"/>
  <c r="Q61" i="18"/>
  <c r="P61" i="18"/>
  <c r="O61" i="18"/>
  <c r="N61" i="18"/>
  <c r="L61" i="18"/>
  <c r="K61" i="18"/>
  <c r="J61" i="18"/>
  <c r="AF61" i="18" s="1"/>
  <c r="I61" i="18"/>
  <c r="H61" i="18"/>
  <c r="G61" i="18"/>
  <c r="AE60" i="18"/>
  <c r="AD60" i="18"/>
  <c r="AC60" i="18"/>
  <c r="AB60" i="18"/>
  <c r="AA60" i="18"/>
  <c r="Z60" i="18"/>
  <c r="Y60" i="18"/>
  <c r="X60" i="18"/>
  <c r="W60" i="18"/>
  <c r="V60" i="18"/>
  <c r="U60" i="18"/>
  <c r="S60" i="18"/>
  <c r="R60" i="18"/>
  <c r="Q60" i="18"/>
  <c r="P60" i="18"/>
  <c r="O60" i="18"/>
  <c r="N60" i="18"/>
  <c r="K60" i="18"/>
  <c r="J60" i="18"/>
  <c r="I60" i="18"/>
  <c r="AF60" i="18" s="1"/>
  <c r="H60" i="18"/>
  <c r="G60" i="18"/>
  <c r="AF59" i="18"/>
  <c r="AF95" i="18" s="1"/>
  <c r="AF58" i="18"/>
  <c r="AF57" i="18"/>
  <c r="AF56" i="18"/>
  <c r="AF55" i="18"/>
  <c r="AF54" i="18"/>
  <c r="AF53" i="18"/>
  <c r="AF52" i="18"/>
  <c r="AF97" i="18" s="1"/>
  <c r="AE51" i="18"/>
  <c r="AD51" i="18"/>
  <c r="AC51" i="18"/>
  <c r="AB51" i="18"/>
  <c r="AA51" i="18"/>
  <c r="Z51" i="18"/>
  <c r="Y51" i="18"/>
  <c r="X51" i="18"/>
  <c r="W51" i="18"/>
  <c r="V51" i="18"/>
  <c r="U51" i="18"/>
  <c r="S51" i="18"/>
  <c r="R51" i="18"/>
  <c r="Q51" i="18"/>
  <c r="P51" i="18"/>
  <c r="O51" i="18"/>
  <c r="N51" i="18"/>
  <c r="L51" i="18"/>
  <c r="K51" i="18"/>
  <c r="J51" i="18"/>
  <c r="I51" i="18"/>
  <c r="H51" i="18"/>
  <c r="G51" i="18"/>
  <c r="AE50" i="18"/>
  <c r="AD50" i="18"/>
  <c r="AC50" i="18"/>
  <c r="AB50" i="18"/>
  <c r="AA50" i="18"/>
  <c r="Z50" i="18"/>
  <c r="Y50" i="18"/>
  <c r="X50" i="18"/>
  <c r="W50" i="18"/>
  <c r="V50" i="18"/>
  <c r="U50" i="18"/>
  <c r="S50" i="18"/>
  <c r="R50" i="18"/>
  <c r="Q50" i="18"/>
  <c r="P50" i="18"/>
  <c r="O50" i="18"/>
  <c r="N50" i="18"/>
  <c r="L50" i="18"/>
  <c r="K50" i="18"/>
  <c r="J50" i="18"/>
  <c r="I50" i="18"/>
  <c r="H50" i="18"/>
  <c r="G50" i="18"/>
  <c r="AE49" i="18"/>
  <c r="AD49" i="18"/>
  <c r="AC49" i="18"/>
  <c r="AB49" i="18"/>
  <c r="AA49" i="18"/>
  <c r="Z49" i="18"/>
  <c r="Y49" i="18"/>
  <c r="X49" i="18"/>
  <c r="W49" i="18"/>
  <c r="V49" i="18"/>
  <c r="U49" i="18"/>
  <c r="S49" i="18"/>
  <c r="R49" i="18"/>
  <c r="Q49" i="18"/>
  <c r="P49" i="18"/>
  <c r="O49" i="18"/>
  <c r="N49" i="18"/>
  <c r="L49" i="18"/>
  <c r="K49" i="18"/>
  <c r="J49" i="18"/>
  <c r="I49" i="18"/>
  <c r="H49" i="18"/>
  <c r="G49" i="18"/>
  <c r="AE48" i="18"/>
  <c r="AD48" i="18"/>
  <c r="AC48" i="18"/>
  <c r="AB48" i="18"/>
  <c r="AA48" i="18"/>
  <c r="Z48" i="18"/>
  <c r="Y48" i="18"/>
  <c r="X48" i="18"/>
  <c r="W48" i="18"/>
  <c r="V48" i="18"/>
  <c r="U48" i="18"/>
  <c r="S48" i="18"/>
  <c r="R48" i="18"/>
  <c r="Q48" i="18"/>
  <c r="P48" i="18"/>
  <c r="O48" i="18"/>
  <c r="N48" i="18"/>
  <c r="L48" i="18"/>
  <c r="K48" i="18"/>
  <c r="J48" i="18"/>
  <c r="I48" i="18"/>
  <c r="H48" i="18"/>
  <c r="G48" i="18"/>
  <c r="AE47" i="18"/>
  <c r="AD47" i="18"/>
  <c r="AC47" i="18"/>
  <c r="AB47" i="18"/>
  <c r="AA47" i="18"/>
  <c r="Z47" i="18"/>
  <c r="Y47" i="18"/>
  <c r="X47" i="18"/>
  <c r="W47" i="18"/>
  <c r="V47" i="18"/>
  <c r="U47" i="18"/>
  <c r="S47" i="18"/>
  <c r="R47" i="18"/>
  <c r="Q47" i="18"/>
  <c r="P47" i="18"/>
  <c r="O47" i="18"/>
  <c r="N47" i="18"/>
  <c r="L47" i="18"/>
  <c r="K47" i="18"/>
  <c r="J47" i="18"/>
  <c r="I47" i="18"/>
  <c r="H47" i="18"/>
  <c r="G47" i="18"/>
  <c r="AE46" i="18"/>
  <c r="AD46" i="18"/>
  <c r="AC46" i="18"/>
  <c r="AB46" i="18"/>
  <c r="AA46" i="18"/>
  <c r="Z46" i="18"/>
  <c r="Y46" i="18"/>
  <c r="X46" i="18"/>
  <c r="W46" i="18"/>
  <c r="V46" i="18"/>
  <c r="U46" i="18"/>
  <c r="S46" i="18"/>
  <c r="R46" i="18"/>
  <c r="Q46" i="18"/>
  <c r="P46" i="18"/>
  <c r="O46" i="18"/>
  <c r="N46" i="18"/>
  <c r="L46" i="18"/>
  <c r="K46" i="18"/>
  <c r="J46" i="18"/>
  <c r="I46" i="18"/>
  <c r="H46" i="18"/>
  <c r="G46" i="18"/>
  <c r="AE45" i="18"/>
  <c r="AD45" i="18"/>
  <c r="AC45" i="18"/>
  <c r="AB45" i="18"/>
  <c r="AA45" i="18"/>
  <c r="Z45" i="18"/>
  <c r="Y45" i="18"/>
  <c r="X45" i="18"/>
  <c r="W45" i="18"/>
  <c r="V45" i="18"/>
  <c r="U45" i="18"/>
  <c r="S45" i="18"/>
  <c r="R45" i="18"/>
  <c r="Q45" i="18"/>
  <c r="P45" i="18"/>
  <c r="O45" i="18"/>
  <c r="N45" i="18"/>
  <c r="L45" i="18"/>
  <c r="K45" i="18"/>
  <c r="J45" i="18"/>
  <c r="I45" i="18"/>
  <c r="H45" i="18"/>
  <c r="G45" i="18"/>
  <c r="AE44" i="18"/>
  <c r="AD44" i="18"/>
  <c r="AC44" i="18"/>
  <c r="AB44" i="18"/>
  <c r="AA44" i="18"/>
  <c r="Z44" i="18"/>
  <c r="Y44" i="18"/>
  <c r="X44" i="18"/>
  <c r="W44" i="18"/>
  <c r="V44" i="18"/>
  <c r="U44" i="18"/>
  <c r="S44" i="18"/>
  <c r="R44" i="18"/>
  <c r="Q44" i="18"/>
  <c r="P44" i="18"/>
  <c r="O44" i="18"/>
  <c r="N44" i="18"/>
  <c r="L44" i="18"/>
  <c r="K44" i="18"/>
  <c r="J44" i="18"/>
  <c r="I44" i="18"/>
  <c r="H44" i="18"/>
  <c r="G44" i="18"/>
  <c r="AE43" i="18"/>
  <c r="AD43" i="18"/>
  <c r="AC43" i="18"/>
  <c r="AB43" i="18"/>
  <c r="AA43" i="18"/>
  <c r="Z43" i="18"/>
  <c r="Y43" i="18"/>
  <c r="X43" i="18"/>
  <c r="W43" i="18"/>
  <c r="V43" i="18"/>
  <c r="U43" i="18"/>
  <c r="S43" i="18"/>
  <c r="R43" i="18"/>
  <c r="Q43" i="18"/>
  <c r="P43" i="18"/>
  <c r="O43" i="18"/>
  <c r="N43" i="18"/>
  <c r="L43" i="18"/>
  <c r="K43" i="18"/>
  <c r="J43" i="18"/>
  <c r="I43" i="18"/>
  <c r="H43" i="18"/>
  <c r="G43" i="18"/>
  <c r="AE42" i="18"/>
  <c r="AD42" i="18"/>
  <c r="AC42" i="18"/>
  <c r="AB42" i="18"/>
  <c r="AA42" i="18"/>
  <c r="Z42" i="18"/>
  <c r="Y42" i="18"/>
  <c r="X42" i="18"/>
  <c r="W42" i="18"/>
  <c r="V42" i="18"/>
  <c r="U42" i="18"/>
  <c r="S42" i="18"/>
  <c r="R42" i="18"/>
  <c r="Q42" i="18"/>
  <c r="P42" i="18"/>
  <c r="O42" i="18"/>
  <c r="N42" i="18"/>
  <c r="L42" i="18"/>
  <c r="K42" i="18"/>
  <c r="J42" i="18"/>
  <c r="I42" i="18"/>
  <c r="H42" i="18"/>
  <c r="G42" i="18"/>
  <c r="AE41" i="18"/>
  <c r="AD41" i="18"/>
  <c r="AC41" i="18"/>
  <c r="AB41" i="18"/>
  <c r="AA41" i="18"/>
  <c r="Z41" i="18"/>
  <c r="Y41" i="18"/>
  <c r="X41" i="18"/>
  <c r="W41" i="18"/>
  <c r="V41" i="18"/>
  <c r="U41" i="18"/>
  <c r="S41" i="18"/>
  <c r="R41" i="18"/>
  <c r="Q41" i="18"/>
  <c r="P41" i="18"/>
  <c r="O41" i="18"/>
  <c r="N41" i="18"/>
  <c r="L41" i="18"/>
  <c r="K41" i="18"/>
  <c r="J41" i="18"/>
  <c r="I41" i="18"/>
  <c r="H41" i="18"/>
  <c r="G41" i="18"/>
  <c r="AE40" i="18"/>
  <c r="AD40" i="18"/>
  <c r="AC40" i="18"/>
  <c r="AB40" i="18"/>
  <c r="AA40" i="18"/>
  <c r="Z40" i="18"/>
  <c r="Y40" i="18"/>
  <c r="X40" i="18"/>
  <c r="W40" i="18"/>
  <c r="V40" i="18"/>
  <c r="U40" i="18"/>
  <c r="S40" i="18"/>
  <c r="R40" i="18"/>
  <c r="Q40" i="18"/>
  <c r="P40" i="18"/>
  <c r="O40" i="18"/>
  <c r="N40" i="18"/>
  <c r="L40" i="18"/>
  <c r="K40" i="18"/>
  <c r="J40" i="18"/>
  <c r="I40" i="18"/>
  <c r="AF40" i="18" s="1"/>
  <c r="H40" i="18"/>
  <c r="G40" i="18"/>
  <c r="AE39" i="18"/>
  <c r="AD39" i="18"/>
  <c r="AC39" i="18"/>
  <c r="AB39" i="18"/>
  <c r="AA39" i="18"/>
  <c r="Z39" i="18"/>
  <c r="Y39" i="18"/>
  <c r="X39" i="18"/>
  <c r="W39" i="18"/>
  <c r="V39" i="18"/>
  <c r="U39" i="18"/>
  <c r="S39" i="18"/>
  <c r="R39" i="18"/>
  <c r="Q39" i="18"/>
  <c r="P39" i="18"/>
  <c r="O39" i="18"/>
  <c r="N39" i="18"/>
  <c r="L39" i="18"/>
  <c r="K39" i="18"/>
  <c r="J39" i="18"/>
  <c r="H39" i="18"/>
  <c r="AF39" i="18" s="1"/>
  <c r="G39" i="18"/>
  <c r="AE38" i="18"/>
  <c r="AD38" i="18"/>
  <c r="AC38" i="18"/>
  <c r="AB38" i="18"/>
  <c r="AA38" i="18"/>
  <c r="Z38" i="18"/>
  <c r="Y38" i="18"/>
  <c r="X38" i="18"/>
  <c r="W38" i="18"/>
  <c r="V38" i="18"/>
  <c r="U38" i="18"/>
  <c r="S38" i="18"/>
  <c r="R38" i="18"/>
  <c r="Q38" i="18"/>
  <c r="P38" i="18"/>
  <c r="O38" i="18"/>
  <c r="N38" i="18"/>
  <c r="L38" i="18"/>
  <c r="K38" i="18"/>
  <c r="J38" i="18"/>
  <c r="H38" i="18"/>
  <c r="G38" i="18"/>
  <c r="AF38" i="18" s="1"/>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AE35" i="18"/>
  <c r="AD35" i="18"/>
  <c r="AC35" i="18"/>
  <c r="AB35" i="18"/>
  <c r="AA35" i="18"/>
  <c r="Z35" i="18"/>
  <c r="Y35" i="18"/>
  <c r="X35" i="18"/>
  <c r="W35" i="18"/>
  <c r="V35" i="18"/>
  <c r="U35" i="18"/>
  <c r="T35" i="18"/>
  <c r="S35" i="18"/>
  <c r="R35" i="18"/>
  <c r="Q35" i="18"/>
  <c r="P35" i="18"/>
  <c r="O35" i="18"/>
  <c r="N35" i="18"/>
  <c r="M35" i="18"/>
  <c r="L35" i="18"/>
  <c r="K35" i="18"/>
  <c r="J35" i="18"/>
  <c r="I35" i="18"/>
  <c r="H35" i="18"/>
  <c r="G35" i="18"/>
  <c r="AF34" i="18"/>
  <c r="AE34" i="18"/>
  <c r="AD34" i="18"/>
  <c r="AC34" i="18"/>
  <c r="AB34" i="18"/>
  <c r="AA34" i="18"/>
  <c r="Z34" i="18"/>
  <c r="Y34" i="18"/>
  <c r="X34" i="18"/>
  <c r="W34" i="18"/>
  <c r="V34" i="18"/>
  <c r="U34" i="18"/>
  <c r="U109" i="18" s="1"/>
  <c r="U104" i="18" s="1"/>
  <c r="T34" i="18"/>
  <c r="S34" i="18"/>
  <c r="R34" i="18"/>
  <c r="Q34" i="18"/>
  <c r="P34" i="18"/>
  <c r="O34" i="18"/>
  <c r="N34" i="18"/>
  <c r="M34" i="18"/>
  <c r="L34" i="18"/>
  <c r="K34" i="18"/>
  <c r="J34" i="18"/>
  <c r="I34" i="18"/>
  <c r="H34" i="18"/>
  <c r="G34"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AF32" i="18"/>
  <c r="AF93" i="18" s="1"/>
  <c r="AF31" i="18"/>
  <c r="AF33" i="18" s="1"/>
  <c r="AF30" i="18"/>
  <c r="AF29" i="18"/>
  <c r="AF35" i="18" s="1"/>
  <c r="AF28" i="18"/>
  <c r="AF27" i="18"/>
  <c r="AF26" i="18"/>
  <c r="AF25" i="18"/>
  <c r="AF24" i="18"/>
  <c r="AF37" i="18" s="1"/>
  <c r="AF23" i="18"/>
  <c r="AE22" i="18"/>
  <c r="AD22" i="18"/>
  <c r="AC22" i="18"/>
  <c r="AB22" i="18"/>
  <c r="AA22" i="18"/>
  <c r="Z22" i="18"/>
  <c r="Y22" i="18"/>
  <c r="X22" i="18"/>
  <c r="W22" i="18"/>
  <c r="V22" i="18"/>
  <c r="U22" i="18"/>
  <c r="S22" i="18"/>
  <c r="R22" i="18"/>
  <c r="Q22" i="18"/>
  <c r="P22" i="18"/>
  <c r="O22" i="18"/>
  <c r="N22" i="18"/>
  <c r="L22" i="18"/>
  <c r="K22" i="18"/>
  <c r="J22" i="18"/>
  <c r="I22" i="18"/>
  <c r="H22" i="18"/>
  <c r="G22" i="18"/>
  <c r="AF22" i="18" s="1"/>
  <c r="AE21" i="18"/>
  <c r="AD21" i="18"/>
  <c r="AC21" i="18"/>
  <c r="AB21" i="18"/>
  <c r="AA21" i="18"/>
  <c r="Z21" i="18"/>
  <c r="Y21" i="18"/>
  <c r="X21" i="18"/>
  <c r="W21" i="18"/>
  <c r="V21" i="18"/>
  <c r="U21" i="18"/>
  <c r="S21" i="18"/>
  <c r="R21" i="18"/>
  <c r="Q21" i="18"/>
  <c r="P21" i="18"/>
  <c r="O21" i="18"/>
  <c r="N21" i="18"/>
  <c r="L21" i="18"/>
  <c r="K21" i="18"/>
  <c r="J21" i="18"/>
  <c r="I21" i="18"/>
  <c r="H21" i="18"/>
  <c r="G21" i="18"/>
  <c r="AF21" i="18" s="1"/>
  <c r="AE20" i="18"/>
  <c r="AD20" i="18"/>
  <c r="AC20" i="18"/>
  <c r="AB20" i="18"/>
  <c r="AA20" i="18"/>
  <c r="Z20" i="18"/>
  <c r="Y20" i="18"/>
  <c r="X20" i="18"/>
  <c r="W20" i="18"/>
  <c r="V20" i="18"/>
  <c r="U20" i="18"/>
  <c r="S20" i="18"/>
  <c r="R20" i="18"/>
  <c r="Q20" i="18"/>
  <c r="P20" i="18"/>
  <c r="O20" i="18"/>
  <c r="N20" i="18"/>
  <c r="L20" i="18"/>
  <c r="K20" i="18"/>
  <c r="J20" i="18"/>
  <c r="I20" i="18"/>
  <c r="H20" i="18"/>
  <c r="G20" i="18"/>
  <c r="AF20" i="18" s="1"/>
  <c r="AE19" i="18"/>
  <c r="AD19" i="18"/>
  <c r="AC19" i="18"/>
  <c r="AB19" i="18"/>
  <c r="AA19" i="18"/>
  <c r="Z19" i="18"/>
  <c r="Y19" i="18"/>
  <c r="X19" i="18"/>
  <c r="W19" i="18"/>
  <c r="V19" i="18"/>
  <c r="U19" i="18"/>
  <c r="S19" i="18"/>
  <c r="R19" i="18"/>
  <c r="Q19" i="18"/>
  <c r="P19" i="18"/>
  <c r="O19" i="18"/>
  <c r="N19" i="18"/>
  <c r="L19" i="18"/>
  <c r="K19" i="18"/>
  <c r="J19" i="18"/>
  <c r="I19" i="18"/>
  <c r="H19" i="18"/>
  <c r="G19" i="18"/>
  <c r="AF19" i="18" s="1"/>
  <c r="AE18" i="18"/>
  <c r="AD18" i="18"/>
  <c r="AC18" i="18"/>
  <c r="AB18" i="18"/>
  <c r="AA18" i="18"/>
  <c r="Z18" i="18"/>
  <c r="Y18" i="18"/>
  <c r="X18" i="18"/>
  <c r="W18" i="18"/>
  <c r="V18" i="18"/>
  <c r="U18" i="18"/>
  <c r="S18" i="18"/>
  <c r="R18" i="18"/>
  <c r="Q18" i="18"/>
  <c r="P18" i="18"/>
  <c r="O18" i="18"/>
  <c r="N18" i="18"/>
  <c r="L18" i="18"/>
  <c r="K18" i="18"/>
  <c r="J18" i="18"/>
  <c r="I18" i="18"/>
  <c r="H18" i="18"/>
  <c r="G18" i="18"/>
  <c r="AF18" i="18" s="1"/>
  <c r="AE17" i="18"/>
  <c r="AD17" i="18"/>
  <c r="AC17" i="18"/>
  <c r="AB17" i="18"/>
  <c r="AA17" i="18"/>
  <c r="Z17" i="18"/>
  <c r="Y17" i="18"/>
  <c r="X17" i="18"/>
  <c r="W17" i="18"/>
  <c r="V17" i="18"/>
  <c r="U17" i="18"/>
  <c r="S17" i="18"/>
  <c r="R17" i="18"/>
  <c r="Q17" i="18"/>
  <c r="P17" i="18"/>
  <c r="O17" i="18"/>
  <c r="N17" i="18"/>
  <c r="L17" i="18"/>
  <c r="K17" i="18"/>
  <c r="J17" i="18"/>
  <c r="I17" i="18"/>
  <c r="H17" i="18"/>
  <c r="G17" i="18"/>
  <c r="AF17" i="18" s="1"/>
  <c r="AE16" i="18"/>
  <c r="AD16" i="18"/>
  <c r="AC16" i="18"/>
  <c r="AB16" i="18"/>
  <c r="AA16" i="18"/>
  <c r="Z16" i="18"/>
  <c r="Y16" i="18"/>
  <c r="X16" i="18"/>
  <c r="W16" i="18"/>
  <c r="V16" i="18"/>
  <c r="U16" i="18"/>
  <c r="T16" i="18"/>
  <c r="S16" i="18"/>
  <c r="R16" i="18"/>
  <c r="Q16" i="18"/>
  <c r="P16" i="18"/>
  <c r="O16" i="18"/>
  <c r="N16" i="18"/>
  <c r="M16" i="18"/>
  <c r="L16" i="18"/>
  <c r="K16" i="18"/>
  <c r="J16" i="18"/>
  <c r="I16" i="18"/>
  <c r="H16" i="18"/>
  <c r="G16"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AF14" i="18"/>
  <c r="AF98" i="18" s="1"/>
  <c r="AF13" i="18"/>
  <c r="AF16" i="18" s="1"/>
  <c r="AF12" i="18"/>
  <c r="AF15" i="18" s="1"/>
  <c r="AF11" i="18"/>
  <c r="AE11" i="18"/>
  <c r="AD11" i="18"/>
  <c r="AC11" i="18"/>
  <c r="AB11" i="18"/>
  <c r="AA11" i="18"/>
  <c r="Z11" i="18"/>
  <c r="Y11" i="18"/>
  <c r="X11" i="18"/>
  <c r="W11" i="18"/>
  <c r="V11" i="18"/>
  <c r="U11" i="18"/>
  <c r="S11" i="18"/>
  <c r="R11" i="18"/>
  <c r="Q11" i="18"/>
  <c r="P11" i="18"/>
  <c r="O11" i="18"/>
  <c r="N11" i="18"/>
  <c r="L11" i="18"/>
  <c r="K11" i="18"/>
  <c r="J11" i="18"/>
  <c r="I11" i="18"/>
  <c r="H11" i="18"/>
  <c r="G11" i="18"/>
  <c r="AF10" i="18"/>
  <c r="AE10" i="18"/>
  <c r="AD10" i="18"/>
  <c r="AC10" i="18"/>
  <c r="AB10" i="18"/>
  <c r="AA10" i="18"/>
  <c r="Z10" i="18"/>
  <c r="Y10" i="18"/>
  <c r="X10" i="18"/>
  <c r="W10" i="18"/>
  <c r="V10" i="18"/>
  <c r="U10" i="18"/>
  <c r="S10" i="18"/>
  <c r="R10" i="18"/>
  <c r="Q10" i="18"/>
  <c r="P10" i="18"/>
  <c r="O10" i="18"/>
  <c r="N10" i="18"/>
  <c r="L10" i="18"/>
  <c r="K10" i="18"/>
  <c r="J10" i="18"/>
  <c r="I10" i="18"/>
  <c r="H10" i="18"/>
  <c r="G10" i="18"/>
  <c r="AE9" i="18"/>
  <c r="AD9" i="18"/>
  <c r="AC9" i="18"/>
  <c r="AB9" i="18"/>
  <c r="AA9" i="18"/>
  <c r="Z9" i="18"/>
  <c r="Y9" i="18"/>
  <c r="X9" i="18"/>
  <c r="W9" i="18"/>
  <c r="V9" i="18"/>
  <c r="U9" i="18"/>
  <c r="S9" i="18"/>
  <c r="R9" i="18"/>
  <c r="Q9" i="18"/>
  <c r="P9" i="18"/>
  <c r="O9" i="18"/>
  <c r="N9" i="18"/>
  <c r="L9" i="18"/>
  <c r="K9" i="18"/>
  <c r="J9" i="18"/>
  <c r="I9" i="18"/>
  <c r="H9" i="18"/>
  <c r="G9" i="18"/>
  <c r="AE8" i="18"/>
  <c r="AD8" i="18"/>
  <c r="AC8" i="18"/>
  <c r="AB8" i="18"/>
  <c r="AA8" i="18"/>
  <c r="Z8" i="18"/>
  <c r="Y8" i="18"/>
  <c r="X8" i="18"/>
  <c r="W8" i="18"/>
  <c r="V8" i="18"/>
  <c r="U8" i="18"/>
  <c r="U110" i="18" s="1"/>
  <c r="S8" i="18"/>
  <c r="R8" i="18"/>
  <c r="Q8" i="18"/>
  <c r="P8" i="18"/>
  <c r="O8" i="18"/>
  <c r="N8" i="18"/>
  <c r="L8" i="18"/>
  <c r="K8" i="18"/>
  <c r="J8" i="18"/>
  <c r="I8" i="18"/>
  <c r="H8" i="18"/>
  <c r="G8" i="18"/>
  <c r="AE7" i="18"/>
  <c r="AD7" i="18"/>
  <c r="AC7" i="18"/>
  <c r="AB7" i="18"/>
  <c r="AA7" i="18"/>
  <c r="Z7" i="18"/>
  <c r="Y7" i="18"/>
  <c r="X7" i="18"/>
  <c r="W7" i="18"/>
  <c r="V7" i="18"/>
  <c r="U7" i="18"/>
  <c r="U108" i="18" s="1"/>
  <c r="S7" i="18"/>
  <c r="S108" i="18" s="1"/>
  <c r="R7" i="18"/>
  <c r="Q7" i="18"/>
  <c r="P7" i="18"/>
  <c r="O7" i="18"/>
  <c r="N7" i="18"/>
  <c r="L7" i="18"/>
  <c r="K7" i="18"/>
  <c r="J7" i="18"/>
  <c r="I7" i="18"/>
  <c r="H7" i="18"/>
  <c r="G7" i="18"/>
  <c r="AF75" i="18" l="1"/>
  <c r="AF100" i="18" s="1"/>
  <c r="AF78" i="18"/>
  <c r="AF101" i="18" s="1"/>
  <c r="AF87" i="7"/>
  <c r="AF88" i="7"/>
  <c r="AF89" i="7"/>
  <c r="AF90" i="7"/>
  <c r="AF91" i="7"/>
  <c r="AF92" i="7"/>
  <c r="AF93" i="7"/>
  <c r="AF94" i="7"/>
  <c r="AF95" i="7"/>
  <c r="AF96" i="7"/>
  <c r="AF97" i="7"/>
  <c r="AF98" i="7"/>
  <c r="AF99" i="7"/>
  <c r="AF100" i="7"/>
  <c r="AF101" i="7"/>
  <c r="AF102" i="7"/>
  <c r="AF103" i="7"/>
  <c r="AF104" i="7"/>
  <c r="AF105" i="7"/>
  <c r="AF106" i="7"/>
  <c r="AF107" i="7"/>
  <c r="AF108" i="7"/>
  <c r="AF109" i="7"/>
  <c r="AG113" i="10"/>
  <c r="AG115" i="10"/>
  <c r="AG121" i="10"/>
  <c r="AG123" i="10"/>
  <c r="AG125" i="10"/>
  <c r="AF36" i="18"/>
  <c r="AF92" i="18"/>
  <c r="AF94" i="18"/>
  <c r="AF96" i="18"/>
  <c r="AF105" i="18"/>
  <c r="AF104" i="18"/>
  <c r="AG120" i="10"/>
</calcChain>
</file>

<file path=xl/sharedStrings.xml><?xml version="1.0" encoding="utf-8"?>
<sst xmlns="http://schemas.openxmlformats.org/spreadsheetml/2006/main" count="4945" uniqueCount="1455">
  <si>
    <t>（歳）</t>
  </si>
  <si>
    <t>秋田市</t>
  </si>
  <si>
    <t>計　画　給　水　人　口　（人）</t>
  </si>
  <si>
    <t>８.</t>
  </si>
  <si>
    <t>減価償却費</t>
  </si>
  <si>
    <t>・消費税及び地方消費税に関する調</t>
  </si>
  <si>
    <t>０５２０７８</t>
  </si>
  <si>
    <t>送　 水　 管　 延　 長　（千ｍ）</t>
  </si>
  <si>
    <t>行 政 区 域 内 現 在 人 口（人）</t>
  </si>
  <si>
    <t>委託料</t>
  </si>
  <si>
    <t>年度末職員数（人）</t>
    <rPh sb="0" eb="3">
      <t>ネンドマツ</t>
    </rPh>
    <rPh sb="3" eb="5">
      <t>ショクイン</t>
    </rPh>
    <rPh sb="5" eb="6">
      <t>スウ</t>
    </rPh>
    <rPh sb="7" eb="8">
      <t>ニン</t>
    </rPh>
    <phoneticPr fontId="24"/>
  </si>
  <si>
    <t>当然全部</t>
    <rPh sb="2" eb="4">
      <t>ゼンブ</t>
    </rPh>
    <phoneticPr fontId="24"/>
  </si>
  <si>
    <t>テ</t>
  </si>
  <si>
    <t>１　用　　途　　別</t>
  </si>
  <si>
    <t>年間延職員数</t>
  </si>
  <si>
    <t>その他部門</t>
  </si>
  <si>
    <t>（ｄ）</t>
  </si>
  <si>
    <t>浄　水　場　設　置　数</t>
  </si>
  <si>
    <t>導入済</t>
    <rPh sb="0" eb="2">
      <t>ドウニュウ</t>
    </rPh>
    <rPh sb="2" eb="3">
      <t>ス</t>
    </rPh>
    <phoneticPr fontId="24"/>
  </si>
  <si>
    <t>態</t>
  </si>
  <si>
    <r>
      <t>④地　　下　　水　　（ｍ</t>
    </r>
    <r>
      <rPr>
        <vertAlign val="superscript"/>
        <sz val="12"/>
        <rFont val="ＭＳ ゴシック"/>
        <family val="3"/>
        <charset val="128"/>
      </rPr>
      <t>3</t>
    </r>
    <r>
      <rPr>
        <sz val="12"/>
        <rFont val="ＭＳ ゴシック"/>
        <family val="3"/>
        <charset val="128"/>
      </rPr>
      <t>/日）</t>
    </r>
  </si>
  <si>
    <t>導　 水　 管　 延　 長　（千ｍ）</t>
  </si>
  <si>
    <t>会計年度任用職員(パートタイム)</t>
    <rPh sb="0" eb="2">
      <t>カイケイ</t>
    </rPh>
    <phoneticPr fontId="24"/>
  </si>
  <si>
    <t>うちリース資産</t>
    <rPh sb="5" eb="7">
      <t>シサン</t>
    </rPh>
    <phoneticPr fontId="24"/>
  </si>
  <si>
    <t>他会計負担金</t>
  </si>
  <si>
    <t>繰入れたもの</t>
    <rPh sb="0" eb="1">
      <t>ク</t>
    </rPh>
    <rPh sb="1" eb="2">
      <t>イ</t>
    </rPh>
    <phoneticPr fontId="24"/>
  </si>
  <si>
    <t>退職に関する調</t>
    <rPh sb="0" eb="2">
      <t>タイショク</t>
    </rPh>
    <rPh sb="3" eb="4">
      <t>カン</t>
    </rPh>
    <rPh sb="6" eb="7">
      <t>シラ</t>
    </rPh>
    <phoneticPr fontId="24"/>
  </si>
  <si>
    <t>水道広域化施設</t>
    <rPh sb="0" eb="2">
      <t>スイドウ</t>
    </rPh>
    <rPh sb="2" eb="5">
      <t>コウイキカ</t>
    </rPh>
    <rPh sb="5" eb="7">
      <t>シセツ</t>
    </rPh>
    <phoneticPr fontId="50"/>
  </si>
  <si>
    <t>(キ)</t>
  </si>
  <si>
    <t>(ｲ) 基本料金　　（円）</t>
  </si>
  <si>
    <t>現　在　給　水　人　口　（人）</t>
  </si>
  <si>
    <t>総収益</t>
  </si>
  <si>
    <t>口　　径　　　２０ｍｍ</t>
  </si>
  <si>
    <t>配　 水　 管　 延　 長　（千ｍ）</t>
  </si>
  <si>
    <t>(ｲ) 全　  　　　　体</t>
  </si>
  <si>
    <t>補</t>
  </si>
  <si>
    <t>年度末職員数</t>
  </si>
  <si>
    <t>料</t>
  </si>
  <si>
    <t>（人）</t>
  </si>
  <si>
    <t>五城目町</t>
    <rPh sb="0" eb="3">
      <t>ゴジョウメ</t>
    </rPh>
    <rPh sb="3" eb="4">
      <t>マチ</t>
    </rPh>
    <phoneticPr fontId="4"/>
  </si>
  <si>
    <t>延年齢</t>
  </si>
  <si>
    <t>単　独　事　業　費</t>
  </si>
  <si>
    <t>７.基 準 外 繰 入 合 計 　2行（59）＋（61）＋（63）</t>
    <rPh sb="2" eb="3">
      <t>モト</t>
    </rPh>
    <rPh sb="4" eb="5">
      <t>ジュン</t>
    </rPh>
    <rPh sb="6" eb="7">
      <t>ガイ</t>
    </rPh>
    <rPh sb="8" eb="9">
      <t>クリ</t>
    </rPh>
    <rPh sb="10" eb="11">
      <t>イ</t>
    </rPh>
    <rPh sb="12" eb="13">
      <t>ゴウ</t>
    </rPh>
    <rPh sb="14" eb="15">
      <t>ケイ</t>
    </rPh>
    <rPh sb="18" eb="19">
      <t>ギョウ</t>
    </rPh>
    <phoneticPr fontId="50"/>
  </si>
  <si>
    <t>５.</t>
  </si>
  <si>
    <t>（年）</t>
    <rPh sb="1" eb="2">
      <t>ネン</t>
    </rPh>
    <phoneticPr fontId="24"/>
  </si>
  <si>
    <t>源</t>
    <rPh sb="0" eb="1">
      <t>ミナモト</t>
    </rPh>
    <phoneticPr fontId="24"/>
  </si>
  <si>
    <t>(イ)</t>
  </si>
  <si>
    <t>延経験年数</t>
  </si>
  <si>
    <t>導水管延長　（千ｍ）</t>
  </si>
  <si>
    <t>01行29列のうち職員の人件費</t>
  </si>
  <si>
    <t>上水道の数</t>
    <rPh sb="0" eb="2">
      <t>ジョウスイ</t>
    </rPh>
    <rPh sb="2" eb="3">
      <t>ドウ</t>
    </rPh>
    <rPh sb="4" eb="5">
      <t>カズ</t>
    </rPh>
    <phoneticPr fontId="24"/>
  </si>
  <si>
    <t>(9)</t>
  </si>
  <si>
    <t>計</t>
  </si>
  <si>
    <t>(2) 当年度設置数　　　（個）</t>
    <rPh sb="14" eb="15">
      <t>コ</t>
    </rPh>
    <phoneticPr fontId="24"/>
  </si>
  <si>
    <t>口　　径　　　１３ｍｍ</t>
  </si>
  <si>
    <t>地下水</t>
  </si>
  <si>
    <t>用水供給先団体数</t>
  </si>
  <si>
    <t>施</t>
  </si>
  <si>
    <t>(3)/(1)×100   　（％）</t>
  </si>
  <si>
    <t>(3)/(2)×100   　（％）</t>
  </si>
  <si>
    <t>法定耐用年数を超えた
配水管延長（千ｍ）</t>
    <rPh sb="0" eb="2">
      <t>ホウテイ</t>
    </rPh>
    <rPh sb="2" eb="4">
      <t>タイヨウ</t>
    </rPh>
    <rPh sb="4" eb="6">
      <t>ネンスウ</t>
    </rPh>
    <rPh sb="7" eb="8">
      <t>コ</t>
    </rPh>
    <rPh sb="11" eb="14">
      <t>ハイスイカン</t>
    </rPh>
    <rPh sb="14" eb="16">
      <t>エンチョウ</t>
    </rPh>
    <rPh sb="17" eb="18">
      <t>セン</t>
    </rPh>
    <phoneticPr fontId="50"/>
  </si>
  <si>
    <t>(シ)</t>
  </si>
  <si>
    <t>償却原価法による利息相当分を除いた企業債利息</t>
    <rPh sb="0" eb="2">
      <t>ショウキャク</t>
    </rPh>
    <rPh sb="2" eb="4">
      <t>ゲンカ</t>
    </rPh>
    <rPh sb="4" eb="5">
      <t>ホウ</t>
    </rPh>
    <rPh sb="8" eb="10">
      <t>リソク</t>
    </rPh>
    <rPh sb="10" eb="13">
      <t>ソウトウブン</t>
    </rPh>
    <rPh sb="14" eb="15">
      <t>ノゾ</t>
    </rPh>
    <rPh sb="17" eb="20">
      <t>キギョウサイ</t>
    </rPh>
    <rPh sb="20" eb="22">
      <t>リソク</t>
    </rPh>
    <phoneticPr fontId="24"/>
  </si>
  <si>
    <t>配水管使用効率 (3)/(4.(6)+(7)+(8))(%)</t>
  </si>
  <si>
    <t>(1) 取　水　部　門</t>
  </si>
  <si>
    <t>合　計</t>
    <rPh sb="0" eb="1">
      <t>ゴウ</t>
    </rPh>
    <rPh sb="2" eb="3">
      <t>ケイ</t>
    </rPh>
    <phoneticPr fontId="24"/>
  </si>
  <si>
    <t>(ア)</t>
  </si>
  <si>
    <t>運営権者更新投資</t>
    <rPh sb="0" eb="2">
      <t>ウンエイ</t>
    </rPh>
    <rPh sb="2" eb="4">
      <t>ケンシャ</t>
    </rPh>
    <rPh sb="4" eb="6">
      <t>コウシン</t>
    </rPh>
    <rPh sb="6" eb="8">
      <t>トウシ</t>
    </rPh>
    <phoneticPr fontId="24"/>
  </si>
  <si>
    <t>延経験年数(年)</t>
    <rPh sb="6" eb="7">
      <t>ネン</t>
    </rPh>
    <phoneticPr fontId="24"/>
  </si>
  <si>
    <t>行</t>
  </si>
  <si>
    <t>当年度未処分利益剰余金</t>
  </si>
  <si>
    <t>ア</t>
  </si>
  <si>
    <t>特　別　損　失</t>
  </si>
  <si>
    <t>針</t>
    <rPh sb="0" eb="1">
      <t>ハリ</t>
    </rPh>
    <phoneticPr fontId="24"/>
  </si>
  <si>
    <t>列</t>
  </si>
  <si>
    <t>(エ)</t>
  </si>
  <si>
    <t>　</t>
  </si>
  <si>
    <t>消火栓</t>
    <rPh sb="0" eb="3">
      <t>ショウカセン</t>
    </rPh>
    <phoneticPr fontId="24"/>
  </si>
  <si>
    <t xml:space="preserve"> 　　　 －（Ｅ＋Ｆ）｝</t>
  </si>
  <si>
    <t>機構資金に係る繰上償還金分</t>
    <rPh sb="0" eb="2">
      <t>キコウ</t>
    </rPh>
    <phoneticPr fontId="24"/>
  </si>
  <si>
    <t>01行29列のうち職員の人件費（千円）</t>
    <rPh sb="2" eb="3">
      <t>ギョウ</t>
    </rPh>
    <rPh sb="5" eb="6">
      <t>レツ</t>
    </rPh>
    <rPh sb="9" eb="11">
      <t>ショクイン</t>
    </rPh>
    <rPh sb="12" eb="15">
      <t>ジンケンヒ</t>
    </rPh>
    <rPh sb="16" eb="18">
      <t>センエン</t>
    </rPh>
    <phoneticPr fontId="24"/>
  </si>
  <si>
    <t>タ</t>
  </si>
  <si>
    <t>地方公営企業法の適用に要する経費</t>
    <rPh sb="0" eb="2">
      <t>チホウ</t>
    </rPh>
    <rPh sb="2" eb="4">
      <t>コウエイ</t>
    </rPh>
    <rPh sb="4" eb="6">
      <t>キギョウ</t>
    </rPh>
    <rPh sb="6" eb="7">
      <t>ホウ</t>
    </rPh>
    <phoneticPr fontId="50"/>
  </si>
  <si>
    <t>計　(1)  　～　  (5)</t>
  </si>
  <si>
    <t>企業債利息</t>
  </si>
  <si>
    <t>水道事業</t>
  </si>
  <si>
    <t>(タ)</t>
  </si>
  <si>
    <t>収入</t>
  </si>
  <si>
    <t>高料金対策</t>
    <rPh sb="0" eb="3">
      <t>コウリョウキン</t>
    </rPh>
    <rPh sb="3" eb="5">
      <t>タイサク</t>
    </rPh>
    <phoneticPr fontId="50"/>
  </si>
  <si>
    <t>にかほ市</t>
    <rPh sb="3" eb="4">
      <t>シ</t>
    </rPh>
    <phoneticPr fontId="24"/>
  </si>
  <si>
    <t>一時借入金利息</t>
  </si>
  <si>
    <t>他会計借入金等利息</t>
    <rPh sb="0" eb="1">
      <t>タ</t>
    </rPh>
    <rPh sb="1" eb="3">
      <t>カイケイ</t>
    </rPh>
    <rPh sb="6" eb="7">
      <t>トウ</t>
    </rPh>
    <phoneticPr fontId="24"/>
  </si>
  <si>
    <t>純　計 (a)-｛(b)+(c)｝</t>
  </si>
  <si>
    <t>　事業
上水道</t>
    <rPh sb="4" eb="7">
      <t>ジョウスイドウ</t>
    </rPh>
    <phoneticPr fontId="4"/>
  </si>
  <si>
    <t>配水給水部門</t>
  </si>
  <si>
    <t>③</t>
  </si>
  <si>
    <t>（２） 不    足    額　（△）</t>
  </si>
  <si>
    <t>１.</t>
  </si>
  <si>
    <t>ｂ　建　　設　　中</t>
  </si>
  <si>
    <t>取得用地面積</t>
  </si>
  <si>
    <t>設</t>
  </si>
  <si>
    <t>現金及び預金</t>
  </si>
  <si>
    <t>コ</t>
  </si>
  <si>
    <t>確定消費税及び地方消費税</t>
  </si>
  <si>
    <t>り</t>
  </si>
  <si>
    <t>(ウ)</t>
  </si>
  <si>
    <t>イ</t>
  </si>
  <si>
    <t>当年度未処理欠損金</t>
  </si>
  <si>
    <t>政府資金</t>
    <rPh sb="0" eb="2">
      <t>セイフ</t>
    </rPh>
    <rPh sb="2" eb="4">
      <t>シキン</t>
    </rPh>
    <phoneticPr fontId="24"/>
  </si>
  <si>
    <t xml:space="preserve">施設名 </t>
    <rPh sb="0" eb="2">
      <t>シセツ</t>
    </rPh>
    <rPh sb="2" eb="3">
      <t>メイ</t>
    </rPh>
    <phoneticPr fontId="24"/>
  </si>
  <si>
    <t>（当年度支出分）</t>
  </si>
  <si>
    <t>（２）</t>
  </si>
  <si>
    <t>固有資本金（引継資本金）</t>
  </si>
  <si>
    <t>(オ)</t>
  </si>
  <si>
    <t>固定資産売却益</t>
  </si>
  <si>
    <t>検</t>
    <rPh sb="0" eb="1">
      <t>ケン</t>
    </rPh>
    <phoneticPr fontId="24"/>
  </si>
  <si>
    <t>う</t>
  </si>
  <si>
    <t>償却資産</t>
  </si>
  <si>
    <t>(カ)</t>
  </si>
  <si>
    <t>他会計出資金</t>
  </si>
  <si>
    <t>（上水道事業及び法適用簡易水道事業）</t>
  </si>
  <si>
    <t>(ケ)</t>
  </si>
  <si>
    <t>単 独 事 業 費 分</t>
  </si>
  <si>
    <t>す</t>
  </si>
  <si>
    <t>２３表</t>
    <rPh sb="2" eb="3">
      <t>ヒョウ</t>
    </rPh>
    <phoneticPr fontId="97"/>
  </si>
  <si>
    <t>(ク)</t>
  </si>
  <si>
    <t>寄付</t>
    <rPh sb="0" eb="2">
      <t>キフ</t>
    </rPh>
    <phoneticPr fontId="24"/>
  </si>
  <si>
    <t>(コ)</t>
  </si>
  <si>
    <t>（ス）</t>
  </si>
  <si>
    <t>01行14列のうち</t>
    <rPh sb="1" eb="2">
      <t>ギョウ</t>
    </rPh>
    <phoneticPr fontId="24"/>
  </si>
  <si>
    <t>経営支援の活用に要する経費</t>
    <rPh sb="0" eb="2">
      <t>ケイエイ</t>
    </rPh>
    <rPh sb="2" eb="4">
      <t>シエン</t>
    </rPh>
    <rPh sb="5" eb="7">
      <t>カツヨウ</t>
    </rPh>
    <phoneticPr fontId="50"/>
  </si>
  <si>
    <t>人</t>
  </si>
  <si>
    <t>(サ)</t>
  </si>
  <si>
    <t>形</t>
  </si>
  <si>
    <t>建設改良のための企業債</t>
  </si>
  <si>
    <t>操出基準以外の繰入金のうち「緊急経済対策」等に基づく事業に係る繰入</t>
    <rPh sb="0" eb="2">
      <t>クリダシ</t>
    </rPh>
    <rPh sb="2" eb="4">
      <t>キジュン</t>
    </rPh>
    <rPh sb="4" eb="6">
      <t>イガイ</t>
    </rPh>
    <rPh sb="7" eb="10">
      <t>クリイレキン</t>
    </rPh>
    <rPh sb="21" eb="22">
      <t>トウ</t>
    </rPh>
    <rPh sb="23" eb="24">
      <t>モト</t>
    </rPh>
    <rPh sb="26" eb="28">
      <t>ジギョウ</t>
    </rPh>
    <rPh sb="29" eb="30">
      <t>カカ</t>
    </rPh>
    <rPh sb="31" eb="33">
      <t>クリイレ</t>
    </rPh>
    <phoneticPr fontId="24"/>
  </si>
  <si>
    <t>8.5以上</t>
    <rPh sb="3" eb="5">
      <t>イジョウ</t>
    </rPh>
    <phoneticPr fontId="24"/>
  </si>
  <si>
    <t>ソ</t>
  </si>
  <si>
    <t>(セ)</t>
  </si>
  <si>
    <t xml:space="preserve">ア </t>
  </si>
  <si>
    <t>セ</t>
  </si>
  <si>
    <t>給 水 区 域 面 積      （ｈａ）</t>
  </si>
  <si>
    <t>減価償却累計額(△)</t>
  </si>
  <si>
    <t>(ソ)</t>
  </si>
  <si>
    <t>ウ</t>
  </si>
  <si>
    <t>（Ａ）</t>
  </si>
  <si>
    <t>（Ｅ）</t>
  </si>
  <si>
    <t>エ</t>
  </si>
  <si>
    <t>政  府  資  金</t>
  </si>
  <si>
    <t>年間延
職員数
(人)</t>
    <rPh sb="0" eb="2">
      <t>ネンカン</t>
    </rPh>
    <rPh sb="2" eb="3">
      <t>ノ</t>
    </rPh>
    <rPh sb="4" eb="6">
      <t>ショクイン</t>
    </rPh>
    <rPh sb="6" eb="7">
      <t>スウ</t>
    </rPh>
    <rPh sb="9" eb="10">
      <t>ニン</t>
    </rPh>
    <phoneticPr fontId="24"/>
  </si>
  <si>
    <t>６.</t>
  </si>
  <si>
    <t>ス</t>
  </si>
  <si>
    <t>管路経年化率（％）</t>
    <rPh sb="0" eb="2">
      <t>カンロ</t>
    </rPh>
    <rPh sb="2" eb="4">
      <t>ケイネン</t>
    </rPh>
    <rPh sb="4" eb="5">
      <t>カ</t>
    </rPh>
    <rPh sb="5" eb="6">
      <t>リツ</t>
    </rPh>
    <phoneticPr fontId="4"/>
  </si>
  <si>
    <t>職員給与費のうち</t>
    <rPh sb="0" eb="2">
      <t>ショクイン</t>
    </rPh>
    <rPh sb="2" eb="5">
      <t>キュウヨヒ</t>
    </rPh>
    <phoneticPr fontId="24"/>
  </si>
  <si>
    <t>差引</t>
  </si>
  <si>
    <t>オ</t>
  </si>
  <si>
    <t>固</t>
  </si>
  <si>
    <t>流動比率</t>
  </si>
  <si>
    <t>資本的支出分</t>
  </si>
  <si>
    <t>上記のうち先行取得用地面積</t>
    <rPh sb="0" eb="2">
      <t>ジョウキ</t>
    </rPh>
    <rPh sb="5" eb="7">
      <t>センコウ</t>
    </rPh>
    <rPh sb="7" eb="9">
      <t>シュトク</t>
    </rPh>
    <rPh sb="9" eb="11">
      <t>ヨウチ</t>
    </rPh>
    <rPh sb="11" eb="13">
      <t>メンセキ</t>
    </rPh>
    <phoneticPr fontId="24"/>
  </si>
  <si>
    <t>カ</t>
  </si>
  <si>
    <t>経   　 常　    利　    益</t>
  </si>
  <si>
    <t>キ</t>
  </si>
  <si>
    <t>還付消費税及び地方消費税</t>
  </si>
  <si>
    <t>公共施設における</t>
    <rPh sb="0" eb="2">
      <t>コウキョウ</t>
    </rPh>
    <rPh sb="2" eb="4">
      <t>シセツ</t>
    </rPh>
    <phoneticPr fontId="50"/>
  </si>
  <si>
    <t>ク</t>
  </si>
  <si>
    <t>区分</t>
  </si>
  <si>
    <t>サ</t>
  </si>
  <si>
    <t>入</t>
  </si>
  <si>
    <t>シ</t>
  </si>
  <si>
    <t>類</t>
  </si>
  <si>
    <t>チ</t>
  </si>
  <si>
    <t>2.51</t>
  </si>
  <si>
    <t>ツ</t>
  </si>
  <si>
    <t>７.</t>
  </si>
  <si>
    <t>企業債取扱諸費</t>
  </si>
  <si>
    <t>水道</t>
    <rPh sb="0" eb="2">
      <t>スイドウ</t>
    </rPh>
    <phoneticPr fontId="24"/>
  </si>
  <si>
    <t>累積欠損金比率</t>
  </si>
  <si>
    <t>職</t>
    <rPh sb="0" eb="1">
      <t>ショク</t>
    </rPh>
    <phoneticPr fontId="24"/>
  </si>
  <si>
    <t>（㎡）</t>
  </si>
  <si>
    <t>うち</t>
  </si>
  <si>
    <t>国費</t>
  </si>
  <si>
    <t>財</t>
    <rPh sb="0" eb="1">
      <t>ザイ</t>
    </rPh>
    <phoneticPr fontId="24"/>
  </si>
  <si>
    <t>市町村費</t>
  </si>
  <si>
    <t>流動資産</t>
    <rPh sb="0" eb="2">
      <t>リュウドウ</t>
    </rPh>
    <rPh sb="2" eb="4">
      <t>シサン</t>
    </rPh>
    <phoneticPr fontId="24"/>
  </si>
  <si>
    <t>会計年度任用職員(パートタイム）</t>
    <rPh sb="0" eb="2">
      <t>カイケイ</t>
    </rPh>
    <rPh sb="2" eb="4">
      <t>ネンド</t>
    </rPh>
    <rPh sb="4" eb="6">
      <t>ニンヨウ</t>
    </rPh>
    <rPh sb="6" eb="8">
      <t>ショクイン</t>
    </rPh>
    <phoneticPr fontId="24"/>
  </si>
  <si>
    <t>単独事業費分</t>
  </si>
  <si>
    <t>薬品費</t>
  </si>
  <si>
    <t>当たり料金</t>
  </si>
  <si>
    <t>事業繰越額</t>
  </si>
  <si>
    <t>繰出基準の事由以外の繰入</t>
  </si>
  <si>
    <t>年度末職員数(人)</t>
    <rPh sb="7" eb="8">
      <t>ニン</t>
    </rPh>
    <phoneticPr fontId="24"/>
  </si>
  <si>
    <t>上　記　の</t>
  </si>
  <si>
    <t>工事負担金</t>
  </si>
  <si>
    <t>円</t>
  </si>
  <si>
    <t>建費</t>
  </si>
  <si>
    <t>内　　　訳</t>
  </si>
  <si>
    <t>水道水源施設</t>
    <rPh sb="0" eb="2">
      <t>スイドウ</t>
    </rPh>
    <rPh sb="2" eb="4">
      <t>スイゲン</t>
    </rPh>
    <rPh sb="4" eb="6">
      <t>シセツ</t>
    </rPh>
    <phoneticPr fontId="50"/>
  </si>
  <si>
    <t>01行36列
の内訳</t>
    <rPh sb="2" eb="3">
      <t>ギョウ</t>
    </rPh>
    <rPh sb="5" eb="6">
      <t>レツ</t>
    </rPh>
    <rPh sb="8" eb="10">
      <t>ウチワケ</t>
    </rPh>
    <phoneticPr fontId="24"/>
  </si>
  <si>
    <t>無償給水に要する経費</t>
  </si>
  <si>
    <t>（建設仮勘定元金分）</t>
  </si>
  <si>
    <t>5.（4）のうち簡易水道事業分</t>
    <rPh sb="8" eb="10">
      <t>カンイ</t>
    </rPh>
    <rPh sb="10" eb="12">
      <t>スイドウ</t>
    </rPh>
    <rPh sb="12" eb="15">
      <t>ジギョウブン</t>
    </rPh>
    <phoneticPr fontId="4"/>
  </si>
  <si>
    <t>由利本荘市</t>
    <rPh sb="0" eb="2">
      <t>ユリ</t>
    </rPh>
    <rPh sb="2" eb="4">
      <t>ホンジョウ</t>
    </rPh>
    <rPh sb="4" eb="5">
      <t>シ</t>
    </rPh>
    <phoneticPr fontId="4"/>
  </si>
  <si>
    <t>利益剰余金</t>
  </si>
  <si>
    <t>企業債利息のうち</t>
    <rPh sb="0" eb="1">
      <t>キギョウサイ</t>
    </rPh>
    <rPh sb="1" eb="3">
      <t>リソク</t>
    </rPh>
    <phoneticPr fontId="24"/>
  </si>
  <si>
    <t>定</t>
  </si>
  <si>
    <t>(1) 料金体系
（末端給水）</t>
    <rPh sb="10" eb="12">
      <t>マッタン</t>
    </rPh>
    <rPh sb="12" eb="14">
      <t>キュウスイ</t>
    </rPh>
    <phoneticPr fontId="4"/>
  </si>
  <si>
    <t>財務会計システム</t>
    <rPh sb="0" eb="2">
      <t>ザイム</t>
    </rPh>
    <rPh sb="2" eb="4">
      <t>カイケイ</t>
    </rPh>
    <phoneticPr fontId="24"/>
  </si>
  <si>
    <t>（家庭用）</t>
  </si>
  <si>
    <t>土　　地</t>
  </si>
  <si>
    <t>(ｲ) 全　  　　　　　 体</t>
  </si>
  <si>
    <t>計　(1)  　～  　(7)</t>
  </si>
  <si>
    <t>5.（4）のうち簡易水道事業分（千ｍ3）</t>
    <rPh sb="8" eb="10">
      <t>カンイ</t>
    </rPh>
    <rPh sb="10" eb="12">
      <t>スイドウ</t>
    </rPh>
    <rPh sb="12" eb="15">
      <t>ジギョウブン</t>
    </rPh>
    <rPh sb="16" eb="17">
      <t>セン</t>
    </rPh>
    <phoneticPr fontId="4"/>
  </si>
  <si>
    <t>不良債務比率</t>
  </si>
  <si>
    <t>10.</t>
  </si>
  <si>
    <t>料金体系</t>
  </si>
  <si>
    <t>ち</t>
  </si>
  <si>
    <t>９.</t>
  </si>
  <si>
    <t>要する経費</t>
    <rPh sb="0" eb="1">
      <t>ヨウ</t>
    </rPh>
    <rPh sb="3" eb="5">
      <t>ケイヒ</t>
    </rPh>
    <phoneticPr fontId="50"/>
  </si>
  <si>
    <t>02行25列のうち補正予算債</t>
    <rPh sb="2" eb="3">
      <t>ギョウ</t>
    </rPh>
    <rPh sb="5" eb="6">
      <t>レツ</t>
    </rPh>
    <rPh sb="9" eb="11">
      <t>ホセイ</t>
    </rPh>
    <rPh sb="11" eb="13">
      <t>ヨサン</t>
    </rPh>
    <rPh sb="13" eb="14">
      <t>サイ</t>
    </rPh>
    <phoneticPr fontId="24"/>
  </si>
  <si>
    <t>法適用</t>
  </si>
  <si>
    <t>訳</t>
  </si>
  <si>
    <t>地域手当</t>
    <rPh sb="0" eb="1">
      <t>チイキ</t>
    </rPh>
    <rPh sb="1" eb="3">
      <t>テアテ</t>
    </rPh>
    <phoneticPr fontId="24"/>
  </si>
  <si>
    <t>(2)簡易
水道事業</t>
  </si>
  <si>
    <t>政府保証付外債</t>
    <rPh sb="0" eb="2">
      <t>セイフ</t>
    </rPh>
    <rPh sb="2" eb="4">
      <t>ホショウ</t>
    </rPh>
    <rPh sb="4" eb="5">
      <t>ツ</t>
    </rPh>
    <rPh sb="5" eb="7">
      <t>ガイサイ</t>
    </rPh>
    <phoneticPr fontId="24"/>
  </si>
  <si>
    <t>特殊勤務手当</t>
  </si>
  <si>
    <t>負債・資本合計</t>
    <rPh sb="0" eb="2">
      <t>フサイ</t>
    </rPh>
    <rPh sb="3" eb="5">
      <t>シホン</t>
    </rPh>
    <rPh sb="5" eb="7">
      <t>ゴウケイ</t>
    </rPh>
    <phoneticPr fontId="24"/>
  </si>
  <si>
    <t>01行32列及び33列のうち、再　建　債</t>
    <rPh sb="2" eb="3">
      <t>ギョウ</t>
    </rPh>
    <rPh sb="5" eb="6">
      <t>レツ</t>
    </rPh>
    <rPh sb="6" eb="7">
      <t>オヨ</t>
    </rPh>
    <rPh sb="10" eb="11">
      <t>レツ</t>
    </rPh>
    <phoneticPr fontId="24"/>
  </si>
  <si>
    <t>営業外収益</t>
  </si>
  <si>
    <t>ｱ.末　端</t>
  </si>
  <si>
    <t>機構資金</t>
    <rPh sb="0" eb="1">
      <t>キ</t>
    </rPh>
    <rPh sb="1" eb="2">
      <t>カマエ</t>
    </rPh>
    <phoneticPr fontId="24"/>
  </si>
  <si>
    <t>給水事業</t>
  </si>
  <si>
    <t>固定資産</t>
    <rPh sb="0" eb="4">
      <t>コテイシサン</t>
    </rPh>
    <phoneticPr fontId="24"/>
  </si>
  <si>
    <t>路面復旧費</t>
  </si>
  <si>
    <t>ｲ.用　水</t>
  </si>
  <si>
    <t>力</t>
  </si>
  <si>
    <t>④　費 用 構 成 表　</t>
  </si>
  <si>
    <t>負債・資本合計</t>
  </si>
  <si>
    <t>過疎債分</t>
    <rPh sb="0" eb="2">
      <t>カソ</t>
    </rPh>
    <rPh sb="2" eb="3">
      <t>サイ</t>
    </rPh>
    <rPh sb="3" eb="4">
      <t>ブン</t>
    </rPh>
    <phoneticPr fontId="97"/>
  </si>
  <si>
    <t>資 本 剰 余 金</t>
  </si>
  <si>
    <t>辺地債分</t>
    <rPh sb="0" eb="3">
      <t>ヘンチサイ</t>
    </rPh>
    <rPh sb="3" eb="4">
      <t>ブン</t>
    </rPh>
    <phoneticPr fontId="97"/>
  </si>
  <si>
    <t>供給事業</t>
  </si>
  <si>
    <t>交　付　公　債</t>
  </si>
  <si>
    <t>原水及び浄水費</t>
  </si>
  <si>
    <t>（ｂ）</t>
  </si>
  <si>
    <t xml:space="preserve">団 体 名 </t>
  </si>
  <si>
    <t>当年度同意等債で未借入又は未発行の額</t>
    <rPh sb="2" eb="3">
      <t>ド</t>
    </rPh>
    <rPh sb="3" eb="5">
      <t>ドウイ</t>
    </rPh>
    <rPh sb="5" eb="6">
      <t>トウ</t>
    </rPh>
    <phoneticPr fontId="24"/>
  </si>
  <si>
    <t>(2)供用開始年月日</t>
  </si>
  <si>
    <t>資産減耗費</t>
  </si>
  <si>
    <t>その他</t>
    <rPh sb="2" eb="3">
      <t>ホカ</t>
    </rPh>
    <phoneticPr fontId="50"/>
  </si>
  <si>
    <t>組入資本金（造成資本金）</t>
    <rPh sb="6" eb="8">
      <t>ゾウセイ</t>
    </rPh>
    <rPh sb="8" eb="11">
      <t>シホンキン</t>
    </rPh>
    <phoneticPr fontId="24"/>
  </si>
  <si>
    <t>列</t>
    <rPh sb="0" eb="1">
      <t>レツ</t>
    </rPh>
    <phoneticPr fontId="4"/>
  </si>
  <si>
    <t>剰余金</t>
    <rPh sb="0" eb="2">
      <t>ジョウヨ</t>
    </rPh>
    <rPh sb="2" eb="3">
      <t>キン</t>
    </rPh>
    <phoneticPr fontId="24"/>
  </si>
  <si>
    <t>市中銀行以外の金融機関</t>
    <rPh sb="0" eb="2">
      <t>シチュウ</t>
    </rPh>
    <rPh sb="2" eb="4">
      <t>ギンコウ</t>
    </rPh>
    <rPh sb="4" eb="6">
      <t>イガイ</t>
    </rPh>
    <rPh sb="7" eb="9">
      <t>キンユウ</t>
    </rPh>
    <rPh sb="9" eb="11">
      <t>キカン</t>
    </rPh>
    <phoneticPr fontId="24"/>
  </si>
  <si>
    <t>地方公共団体金融機構</t>
    <rPh sb="0" eb="2">
      <t>チホウ</t>
    </rPh>
    <rPh sb="2" eb="4">
      <t>コウキョウ</t>
    </rPh>
    <rPh sb="4" eb="6">
      <t>ダンタイ</t>
    </rPh>
    <rPh sb="8" eb="10">
      <t>キコウ</t>
    </rPh>
    <phoneticPr fontId="24"/>
  </si>
  <si>
    <t>（１） 差          額</t>
  </si>
  <si>
    <t>１．</t>
  </si>
  <si>
    <t>H31.04.01</t>
  </si>
  <si>
    <t>(3)特別利益</t>
    <rPh sb="3" eb="5">
      <t>トクベツ</t>
    </rPh>
    <rPh sb="5" eb="7">
      <t>リエキ</t>
    </rPh>
    <phoneticPr fontId="50"/>
  </si>
  <si>
    <t>収益勘定
他会計借入金</t>
    <rPh sb="0" eb="2">
      <t>シュウエキ</t>
    </rPh>
    <rPh sb="2" eb="4">
      <t>カンジョウ</t>
    </rPh>
    <rPh sb="5" eb="6">
      <t>タ</t>
    </rPh>
    <rPh sb="6" eb="8">
      <t>カイケイ</t>
    </rPh>
    <rPh sb="8" eb="10">
      <t>カリイレ</t>
    </rPh>
    <rPh sb="10" eb="11">
      <t>キン</t>
    </rPh>
    <phoneticPr fontId="50"/>
  </si>
  <si>
    <t>原水及浄水費</t>
  </si>
  <si>
    <t>た</t>
  </si>
  <si>
    <t>他会計出資金</t>
    <rPh sb="0" eb="1">
      <t>タ</t>
    </rPh>
    <rPh sb="1" eb="3">
      <t>カイケイ</t>
    </rPh>
    <rPh sb="3" eb="6">
      <t>シュッシキン</t>
    </rPh>
    <phoneticPr fontId="50"/>
  </si>
  <si>
    <t>資本勘定
他会計借入金</t>
    <rPh sb="0" eb="2">
      <t>シホン</t>
    </rPh>
    <rPh sb="2" eb="4">
      <t>カンジョウ</t>
    </rPh>
    <rPh sb="5" eb="6">
      <t>タ</t>
    </rPh>
    <rPh sb="6" eb="8">
      <t>カイケイ</t>
    </rPh>
    <rPh sb="8" eb="11">
      <t>カリイレキン</t>
    </rPh>
    <phoneticPr fontId="50"/>
  </si>
  <si>
    <t>負担金</t>
    <rPh sb="0" eb="3">
      <t>フタンキン</t>
    </rPh>
    <phoneticPr fontId="24"/>
  </si>
  <si>
    <t>13.</t>
  </si>
  <si>
    <t>（ｅ）</t>
  </si>
  <si>
    <t>15.</t>
  </si>
  <si>
    <t>「01行22列」のうち、上水道事業分</t>
    <rPh sb="3" eb="4">
      <t>ギョウ</t>
    </rPh>
    <rPh sb="6" eb="7">
      <t>レツ</t>
    </rPh>
    <rPh sb="12" eb="15">
      <t>ジョウスイドウ</t>
    </rPh>
    <rPh sb="15" eb="18">
      <t>ジギョウブン</t>
    </rPh>
    <phoneticPr fontId="24"/>
  </si>
  <si>
    <t>16.</t>
  </si>
  <si>
    <t>導水管</t>
    <rPh sb="0" eb="3">
      <t>ドウスイカン</t>
    </rPh>
    <phoneticPr fontId="4"/>
  </si>
  <si>
    <t>17.</t>
  </si>
  <si>
    <t>(ツ)</t>
  </si>
  <si>
    <t>18.</t>
  </si>
  <si>
    <t>繰入資本金</t>
  </si>
  <si>
    <t>市場公募債</t>
    <rPh sb="0" eb="2">
      <t>シジョウ</t>
    </rPh>
    <rPh sb="2" eb="4">
      <t>コウボ</t>
    </rPh>
    <rPh sb="4" eb="5">
      <t>サイ</t>
    </rPh>
    <phoneticPr fontId="24"/>
  </si>
  <si>
    <t>状</t>
  </si>
  <si>
    <t>簡易水道の建設改良に要する経費（通常分）</t>
    <rPh sb="0" eb="2">
      <t>カンイ</t>
    </rPh>
    <rPh sb="2" eb="4">
      <t>スイドウ</t>
    </rPh>
    <rPh sb="5" eb="7">
      <t>ケンセツ</t>
    </rPh>
    <rPh sb="7" eb="9">
      <t>カイリョウ</t>
    </rPh>
    <rPh sb="10" eb="11">
      <t>ヨウ</t>
    </rPh>
    <rPh sb="13" eb="15">
      <t>ケイヒ</t>
    </rPh>
    <rPh sb="16" eb="18">
      <t>ツウジョウ</t>
    </rPh>
    <rPh sb="18" eb="19">
      <t>ブン</t>
    </rPh>
    <phoneticPr fontId="50"/>
  </si>
  <si>
    <t>19.</t>
  </si>
  <si>
    <t>20.</t>
  </si>
  <si>
    <t>（又は当年度未処理欠損金）</t>
  </si>
  <si>
    <r>
      <t>(1) 供　給　単　価　　　　（円/ｍ</t>
    </r>
    <r>
      <rPr>
        <vertAlign val="superscript"/>
        <sz val="11"/>
        <color theme="1"/>
        <rFont val="ＭＳ ゴシック"/>
        <family val="3"/>
        <charset val="128"/>
      </rPr>
      <t>3</t>
    </r>
    <r>
      <rPr>
        <sz val="11"/>
        <color theme="1"/>
        <rFont val="ＭＳ ゴシック"/>
        <family val="3"/>
        <charset val="128"/>
      </rPr>
      <t>）</t>
    </r>
  </si>
  <si>
    <t>21.</t>
  </si>
  <si>
    <t>実 質 資 金 不 足 額</t>
  </si>
  <si>
    <t>22.</t>
  </si>
  <si>
    <t>７．</t>
  </si>
  <si>
    <t>ｅ　稼　　働　　中</t>
  </si>
  <si>
    <t>公営企業金融公庫</t>
    <rPh sb="0" eb="2">
      <t>コウエイ</t>
    </rPh>
    <rPh sb="2" eb="4">
      <t>キギョウ</t>
    </rPh>
    <rPh sb="4" eb="6">
      <t>キンユウ</t>
    </rPh>
    <rPh sb="6" eb="8">
      <t>コウコ</t>
    </rPh>
    <phoneticPr fontId="24"/>
  </si>
  <si>
    <t>14.</t>
  </si>
  <si>
    <t xml:space="preserve"> 地方消費税額</t>
  </si>
  <si>
    <t>修繕引当金</t>
    <rPh sb="0" eb="2">
      <t>シュウゼン</t>
    </rPh>
    <rPh sb="2" eb="5">
      <t>ヒキアテキン</t>
    </rPh>
    <phoneticPr fontId="24"/>
  </si>
  <si>
    <t>通信運搬費</t>
  </si>
  <si>
    <t>事故繰越繰越額</t>
    <rPh sb="4" eb="6">
      <t>クリコシ</t>
    </rPh>
    <phoneticPr fontId="24"/>
  </si>
  <si>
    <t>01単一料金制</t>
    <rPh sb="2" eb="4">
      <t>タンイチ</t>
    </rPh>
    <rPh sb="4" eb="7">
      <t>リョウキンセイ</t>
    </rPh>
    <phoneticPr fontId="4"/>
  </si>
  <si>
    <t>収</t>
  </si>
  <si>
    <t>(10)</t>
  </si>
  <si>
    <t>建設改良費</t>
  </si>
  <si>
    <t>①</t>
  </si>
  <si>
    <t>(％)</t>
  </si>
  <si>
    <t>の　内　訳</t>
  </si>
  <si>
    <t>簡易水道</t>
    <rPh sb="0" eb="2">
      <t>カンイ</t>
    </rPh>
    <rPh sb="2" eb="4">
      <t>スイドウ</t>
    </rPh>
    <phoneticPr fontId="4"/>
  </si>
  <si>
    <t>内訳</t>
    <rPh sb="0" eb="2">
      <t>ウチワケ</t>
    </rPh>
    <phoneticPr fontId="24"/>
  </si>
  <si>
    <t>災害復旧費</t>
    <rPh sb="0" eb="2">
      <t>サイガイ</t>
    </rPh>
    <rPh sb="2" eb="4">
      <t>フッキュウ</t>
    </rPh>
    <rPh sb="4" eb="5">
      <t>ヒ</t>
    </rPh>
    <phoneticPr fontId="24"/>
  </si>
  <si>
    <t>ア  繰出基準に基づく事由に係る上乗せ繰入</t>
  </si>
  <si>
    <t>基準額</t>
    <rPh sb="0" eb="3">
      <t>キジュンガク</t>
    </rPh>
    <phoneticPr fontId="50"/>
  </si>
  <si>
    <t>他会計補助金</t>
  </si>
  <si>
    <t>（１）</t>
  </si>
  <si>
    <t>給料</t>
  </si>
  <si>
    <t>出</t>
  </si>
  <si>
    <t>減価償却費</t>
    <rPh sb="0" eb="2">
      <t>ゲンカ</t>
    </rPh>
    <rPh sb="2" eb="5">
      <t>ショウキャクヒ</t>
    </rPh>
    <phoneticPr fontId="24"/>
  </si>
  <si>
    <t>繰出基準に基づく繰入金</t>
  </si>
  <si>
    <t>（６）</t>
  </si>
  <si>
    <r>
      <t>水　　　利　　　権　（ｍ</t>
    </r>
    <r>
      <rPr>
        <vertAlign val="superscript"/>
        <sz val="11"/>
        <rFont val="ＭＳ ゴシック"/>
        <family val="3"/>
        <charset val="128"/>
      </rPr>
      <t>3</t>
    </r>
    <r>
      <rPr>
        <sz val="11"/>
        <rFont val="ＭＳ ゴシック"/>
        <family val="3"/>
        <charset val="128"/>
      </rPr>
      <t>/日）</t>
    </r>
  </si>
  <si>
    <t>うち建設改良費等以外の経費に対する
企業債現在高</t>
  </si>
  <si>
    <t>営業外費用</t>
  </si>
  <si>
    <t>繰出基準以外の繰入金</t>
  </si>
  <si>
    <t>原水及び浄水費</t>
    <rPh sb="0" eb="1">
      <t>ハラ</t>
    </rPh>
    <rPh sb="1" eb="2">
      <t>ミズ</t>
    </rPh>
    <rPh sb="2" eb="3">
      <t>オヨ</t>
    </rPh>
    <rPh sb="4" eb="6">
      <t>ジョウスイ</t>
    </rPh>
    <rPh sb="6" eb="7">
      <t>ヒ</t>
    </rPh>
    <phoneticPr fontId="24"/>
  </si>
  <si>
    <t>導入なし</t>
    <rPh sb="0" eb="2">
      <t>ドウニュウ</t>
    </rPh>
    <phoneticPr fontId="24"/>
  </si>
  <si>
    <t>財政融資</t>
    <rPh sb="0" eb="2">
      <t>ザイセイ</t>
    </rPh>
    <rPh sb="2" eb="4">
      <t>ユウシ</t>
    </rPh>
    <phoneticPr fontId="24"/>
  </si>
  <si>
    <t>14．</t>
  </si>
  <si>
    <t>郵便貯金</t>
    <rPh sb="0" eb="2">
      <t>ユウビン</t>
    </rPh>
    <rPh sb="2" eb="4">
      <t>チョキン</t>
    </rPh>
    <phoneticPr fontId="24"/>
  </si>
  <si>
    <t>簡易生命保険</t>
    <rPh sb="0" eb="2">
      <t>カンイ</t>
    </rPh>
    <rPh sb="2" eb="4">
      <t>セイメイ</t>
    </rPh>
    <rPh sb="4" eb="6">
      <t>ホケン</t>
    </rPh>
    <phoneticPr fontId="24"/>
  </si>
  <si>
    <t>資</t>
  </si>
  <si>
    <t>（11）</t>
  </si>
  <si>
    <t>内</t>
    <rPh sb="0" eb="1">
      <t>ウチ</t>
    </rPh>
    <phoneticPr fontId="24"/>
  </si>
  <si>
    <t>簡易水道未普及</t>
    <rPh sb="0" eb="2">
      <t>カンイ</t>
    </rPh>
    <rPh sb="2" eb="4">
      <t>スイドウ</t>
    </rPh>
    <rPh sb="4" eb="5">
      <t>ミ</t>
    </rPh>
    <rPh sb="5" eb="7">
      <t>フキュウ</t>
    </rPh>
    <phoneticPr fontId="50"/>
  </si>
  <si>
    <t>事業開始年月日</t>
  </si>
  <si>
    <t>消</t>
  </si>
  <si>
    <t>当年度純損失</t>
  </si>
  <si>
    <t>11．</t>
  </si>
  <si>
    <t>(1)事業創設認可年月日</t>
  </si>
  <si>
    <t>②</t>
  </si>
  <si>
    <t>補助対象事業費分</t>
  </si>
  <si>
    <t>２．</t>
  </si>
  <si>
    <t>行</t>
    <rPh sb="0" eb="1">
      <t>ギョウ</t>
    </rPh>
    <phoneticPr fontId="24"/>
  </si>
  <si>
    <t>新増設に関するもの</t>
  </si>
  <si>
    <t>法 適 用 年 月 日</t>
  </si>
  <si>
    <t>３．</t>
  </si>
  <si>
    <t>R 01.10.01</t>
  </si>
  <si>
    <t>合　　　  　    　　計</t>
    <rPh sb="0" eb="14">
      <t>ゴウケイ</t>
    </rPh>
    <phoneticPr fontId="50"/>
  </si>
  <si>
    <t>組入資本金</t>
  </si>
  <si>
    <t>(2) 導　水　部　門</t>
  </si>
  <si>
    <t>当年度利益剰余金処分額</t>
  </si>
  <si>
    <t>０５３６６０</t>
  </si>
  <si>
    <t>給水戸数</t>
  </si>
  <si>
    <t>管 　 理　  者</t>
  </si>
  <si>
    <t>(１)</t>
  </si>
  <si>
    <t>０５３６３５</t>
  </si>
  <si>
    <t>対する比率料金収入に</t>
    <rPh sb="0" eb="1">
      <t>タイ</t>
    </rPh>
    <rPh sb="3" eb="5">
      <t>ヒリツ</t>
    </rPh>
    <rPh sb="5" eb="7">
      <t>リョウキン</t>
    </rPh>
    <rPh sb="7" eb="9">
      <t>シュウニュウ</t>
    </rPh>
    <phoneticPr fontId="24"/>
  </si>
  <si>
    <t>（１）　事　務　職　員　内　訳</t>
    <rPh sb="4" eb="5">
      <t>コト</t>
    </rPh>
    <rPh sb="6" eb="7">
      <t>ツトム</t>
    </rPh>
    <rPh sb="8" eb="9">
      <t>ショク</t>
    </rPh>
    <rPh sb="10" eb="11">
      <t>イン</t>
    </rPh>
    <rPh sb="12" eb="13">
      <t>ナイ</t>
    </rPh>
    <rPh sb="14" eb="15">
      <t>ヤク</t>
    </rPh>
    <phoneticPr fontId="24"/>
  </si>
  <si>
    <t>設　　　置</t>
  </si>
  <si>
    <t>良</t>
  </si>
  <si>
    <t>非　設　置</t>
  </si>
  <si>
    <t>４．</t>
  </si>
  <si>
    <t>市　中　銀　行</t>
  </si>
  <si>
    <t>水源開発対策　　　　　　　（建設仮勘定支払利息分）</t>
    <rPh sb="0" eb="2">
      <t>スイゲン</t>
    </rPh>
    <rPh sb="2" eb="4">
      <t>カイハツ</t>
    </rPh>
    <rPh sb="4" eb="6">
      <t>タイサク</t>
    </rPh>
    <rPh sb="14" eb="16">
      <t>ケンセツ</t>
    </rPh>
    <rPh sb="16" eb="19">
      <t>カリカンジョウ</t>
    </rPh>
    <rPh sb="19" eb="21">
      <t>シハラ</t>
    </rPh>
    <rPh sb="21" eb="24">
      <t>リソクブン</t>
    </rPh>
    <phoneticPr fontId="50"/>
  </si>
  <si>
    <t>普　及　率</t>
  </si>
  <si>
    <t>上水道・簡易水道</t>
  </si>
  <si>
    <t>取水能力</t>
  </si>
  <si>
    <t>栓</t>
  </si>
  <si>
    <r>
      <t>(</t>
    </r>
    <r>
      <rPr>
        <sz val="10"/>
        <color theme="1"/>
        <rFont val="ＭＳ Ｐゴシック"/>
        <family val="3"/>
        <charset val="128"/>
      </rPr>
      <t>用水供給</t>
    </r>
    <r>
      <rPr>
        <sz val="10"/>
        <color theme="1"/>
        <rFont val="Arial"/>
      </rPr>
      <t>)</t>
    </r>
  </si>
  <si>
    <t>特別利益</t>
    <rPh sb="0" eb="2">
      <t>トクベツ</t>
    </rPh>
    <rPh sb="2" eb="4">
      <t>リエキ</t>
    </rPh>
    <phoneticPr fontId="50"/>
  </si>
  <si>
    <t>(4)</t>
  </si>
  <si>
    <t>水道施設等整理債分</t>
    <rPh sb="0" eb="2">
      <t>スイドウ</t>
    </rPh>
    <rPh sb="2" eb="4">
      <t>シセツ</t>
    </rPh>
    <rPh sb="4" eb="5">
      <t>トウ</t>
    </rPh>
    <rPh sb="5" eb="7">
      <t>セイリ</t>
    </rPh>
    <rPh sb="7" eb="8">
      <t>サイ</t>
    </rPh>
    <rPh sb="8" eb="9">
      <t>ブン</t>
    </rPh>
    <phoneticPr fontId="97"/>
  </si>
  <si>
    <t>（ア）</t>
  </si>
  <si>
    <t>受水費のうち資本費相当額</t>
    <rPh sb="0" eb="1">
      <t>ジュ</t>
    </rPh>
    <rPh sb="1" eb="2">
      <t>スイ</t>
    </rPh>
    <rPh sb="2" eb="3">
      <t>ヒ</t>
    </rPh>
    <rPh sb="6" eb="9">
      <t>シホンヒ</t>
    </rPh>
    <rPh sb="9" eb="12">
      <t>ソウトウガク</t>
    </rPh>
    <phoneticPr fontId="24"/>
  </si>
  <si>
    <t>水</t>
  </si>
  <si>
    <t>種</t>
  </si>
  <si>
    <t>源</t>
  </si>
  <si>
    <t>井川町</t>
    <rPh sb="0" eb="3">
      <t>イカワマチ</t>
    </rPh>
    <phoneticPr fontId="4"/>
  </si>
  <si>
    <t>流動負債</t>
  </si>
  <si>
    <r>
      <t>「21表</t>
    </r>
    <r>
      <rPr>
        <sz val="12"/>
        <color rgb="FFFF0000"/>
        <rFont val="ＭＳ ゴシック"/>
        <family val="3"/>
        <charset val="128"/>
      </rPr>
      <t>60、61</t>
    </r>
    <r>
      <rPr>
        <sz val="12"/>
        <rFont val="ＭＳ ゴシック"/>
        <family val="3"/>
        <charset val="128"/>
      </rPr>
      <t>列」再掲：企業債利息に対して繰り入れたもの</t>
    </r>
    <rPh sb="3" eb="4">
      <t>ヒョウ</t>
    </rPh>
    <rPh sb="9" eb="10">
      <t>レツ</t>
    </rPh>
    <rPh sb="11" eb="13">
      <t>サイケイ</t>
    </rPh>
    <rPh sb="14" eb="16">
      <t>キギョウ</t>
    </rPh>
    <rPh sb="16" eb="17">
      <t>サイ</t>
    </rPh>
    <rPh sb="17" eb="19">
      <t>リソク</t>
    </rPh>
    <rPh sb="20" eb="21">
      <t>タイ</t>
    </rPh>
    <rPh sb="23" eb="24">
      <t>ク</t>
    </rPh>
    <rPh sb="25" eb="26">
      <t>イ</t>
    </rPh>
    <phoneticPr fontId="24"/>
  </si>
  <si>
    <t>5.</t>
  </si>
  <si>
    <t>期末勤勉手当</t>
    <rPh sb="0" eb="1">
      <t>キマツ</t>
    </rPh>
    <rPh sb="1" eb="3">
      <t>キンベン</t>
    </rPh>
    <rPh sb="3" eb="5">
      <t>テアテ</t>
    </rPh>
    <phoneticPr fontId="24"/>
  </si>
  <si>
    <t>送水部門</t>
  </si>
  <si>
    <t>業</t>
  </si>
  <si>
    <t>０５２１２４</t>
  </si>
  <si>
    <t>配水及び給水費</t>
  </si>
  <si>
    <t>有　収　率　　　　　(4)/(3)×100(%)</t>
  </si>
  <si>
    <t>｛（Ｂ＋Ｃ）</t>
  </si>
  <si>
    <t>水</t>
    <rPh sb="0" eb="1">
      <t>スイ</t>
    </rPh>
    <phoneticPr fontId="24"/>
  </si>
  <si>
    <t>最大稼働率　　　　　(2)/(1)×100(%)</t>
  </si>
  <si>
    <t>簡易水道</t>
    <rPh sb="0" eb="2">
      <t>カンイ</t>
    </rPh>
    <rPh sb="2" eb="4">
      <t>スイドウ</t>
    </rPh>
    <phoneticPr fontId="24"/>
  </si>
  <si>
    <t>務</t>
  </si>
  <si>
    <t>６．</t>
  </si>
  <si>
    <t>量</t>
  </si>
  <si>
    <t>特別損失のうち減損損失額</t>
    <rPh sb="0" eb="2">
      <t>トクベツ</t>
    </rPh>
    <rPh sb="2" eb="4">
      <t>ソンシツ</t>
    </rPh>
    <rPh sb="7" eb="9">
      <t>ゲンソン</t>
    </rPh>
    <rPh sb="9" eb="12">
      <t>ソンシツガク</t>
    </rPh>
    <phoneticPr fontId="24"/>
  </si>
  <si>
    <t>建設改良費に充てるための長期借入金</t>
    <rPh sb="6" eb="7">
      <t>ア</t>
    </rPh>
    <rPh sb="12" eb="14">
      <t>チョウキ</t>
    </rPh>
    <rPh sb="14" eb="17">
      <t>カリイレキン</t>
    </rPh>
    <phoneticPr fontId="24"/>
  </si>
  <si>
    <t xml:space="preserve"> </t>
  </si>
  <si>
    <t>当 年 度 純 損 失 （△）</t>
  </si>
  <si>
    <t>「01行26列」のうち、退職給付費（会計基準の見直し等に伴う経過措置分）</t>
    <rPh sb="3" eb="4">
      <t>ギョウ</t>
    </rPh>
    <rPh sb="6" eb="7">
      <t>レツ</t>
    </rPh>
    <rPh sb="12" eb="14">
      <t>タイショク</t>
    </rPh>
    <rPh sb="14" eb="16">
      <t>キュウフ</t>
    </rPh>
    <rPh sb="16" eb="17">
      <t>ヒ</t>
    </rPh>
    <rPh sb="18" eb="20">
      <t>カイケイ</t>
    </rPh>
    <rPh sb="20" eb="22">
      <t>キジュン</t>
    </rPh>
    <rPh sb="23" eb="25">
      <t>ミナオ</t>
    </rPh>
    <rPh sb="26" eb="27">
      <t>トウ</t>
    </rPh>
    <rPh sb="28" eb="29">
      <t>トモナ</t>
    </rPh>
    <rPh sb="30" eb="32">
      <t>ケイカ</t>
    </rPh>
    <rPh sb="32" eb="34">
      <t>ソチ</t>
    </rPh>
    <rPh sb="34" eb="35">
      <t>ブン</t>
    </rPh>
    <rPh sb="35" eb="36">
      <t>カミブン</t>
    </rPh>
    <phoneticPr fontId="24"/>
  </si>
  <si>
    <t>01行60列のうち</t>
    <rPh sb="2" eb="3">
      <t>ギョウ</t>
    </rPh>
    <rPh sb="5" eb="6">
      <t>レツ</t>
    </rPh>
    <phoneticPr fontId="24"/>
  </si>
  <si>
    <t>三種町</t>
    <rPh sb="0" eb="1">
      <t>ミ</t>
    </rPh>
    <rPh sb="1" eb="2">
      <t>タネ</t>
    </rPh>
    <rPh sb="2" eb="3">
      <t>マチ</t>
    </rPh>
    <phoneticPr fontId="4"/>
  </si>
  <si>
    <t>２　口　　径　　別</t>
  </si>
  <si>
    <t>営業収益</t>
  </si>
  <si>
    <t>設計積算システム</t>
    <rPh sb="0" eb="2">
      <t>セッケイ</t>
    </rPh>
    <rPh sb="2" eb="4">
      <t>セキサン</t>
    </rPh>
    <phoneticPr fontId="24"/>
  </si>
  <si>
    <t>３　そ　　の　　他</t>
  </si>
  <si>
    <t>(2) 料　　金</t>
  </si>
  <si>
    <t>金</t>
  </si>
  <si>
    <t>資金期首残高</t>
    <rPh sb="0" eb="2">
      <t>シキン</t>
    </rPh>
    <rPh sb="2" eb="4">
      <t>キシュ</t>
    </rPh>
    <rPh sb="4" eb="6">
      <t>ザンダカ</t>
    </rPh>
    <phoneticPr fontId="88"/>
  </si>
  <si>
    <t>職</t>
  </si>
  <si>
    <t>無形固定資産</t>
  </si>
  <si>
    <t>員</t>
  </si>
  <si>
    <t>のうち</t>
  </si>
  <si>
    <t>合  計</t>
    <rPh sb="0" eb="1">
      <t>ゴウ</t>
    </rPh>
    <rPh sb="3" eb="4">
      <t>ケイ</t>
    </rPh>
    <phoneticPr fontId="24"/>
  </si>
  <si>
    <t>経    　常 　   損　    失</t>
  </si>
  <si>
    <t>　　　　計　　　（１）＋（２）</t>
  </si>
  <si>
    <t>計　(1) 　～　 (10)</t>
  </si>
  <si>
    <t>０５３４９０</t>
  </si>
  <si>
    <t>(1)</t>
  </si>
  <si>
    <t>01行22列のうち、上水道事業分</t>
    <rPh sb="2" eb="3">
      <t>ギョウ</t>
    </rPh>
    <rPh sb="5" eb="6">
      <t>レツ</t>
    </rPh>
    <rPh sb="10" eb="13">
      <t>ジョウスイドウ</t>
    </rPh>
    <rPh sb="13" eb="16">
      <t>ジギョウブン</t>
    </rPh>
    <phoneticPr fontId="24"/>
  </si>
  <si>
    <t>起債前借</t>
    <rPh sb="0" eb="2">
      <t>キサイ</t>
    </rPh>
    <rPh sb="2" eb="4">
      <t>マエガリ</t>
    </rPh>
    <phoneticPr fontId="24"/>
  </si>
  <si>
    <t>　（家 庭 用）</t>
  </si>
  <si>
    <t>ａ　稼　　働　　中</t>
  </si>
  <si>
    <t>他会計からの長期借入金返還金</t>
  </si>
  <si>
    <t>給</t>
  </si>
  <si>
    <t>ｃ　稼　　働　　中</t>
  </si>
  <si>
    <t>退職給付費</t>
    <rPh sb="0" eb="2">
      <t>タイショク</t>
    </rPh>
    <rPh sb="2" eb="5">
      <t>キュウフヒ</t>
    </rPh>
    <phoneticPr fontId="24"/>
  </si>
  <si>
    <t>統合水道（元金償還分）</t>
    <rPh sb="0" eb="2">
      <t>トウゴウ</t>
    </rPh>
    <rPh sb="2" eb="4">
      <t>スイドウ</t>
    </rPh>
    <rPh sb="5" eb="7">
      <t>ガンキン</t>
    </rPh>
    <rPh sb="7" eb="9">
      <t>ショウカン</t>
    </rPh>
    <rPh sb="9" eb="10">
      <t>ブン</t>
    </rPh>
    <phoneticPr fontId="50"/>
  </si>
  <si>
    <t>ｄ　建　　設　　中</t>
  </si>
  <si>
    <t>２　ダ    　 　　 ム</t>
  </si>
  <si>
    <t>工場用</t>
  </si>
  <si>
    <t>その他営業外費用</t>
  </si>
  <si>
    <t>計</t>
    <rPh sb="0" eb="1">
      <t>ケイ</t>
    </rPh>
    <phoneticPr fontId="24"/>
  </si>
  <si>
    <t>ｆ　建　　設　　中</t>
  </si>
  <si>
    <t>固　　定　　負　　債</t>
  </si>
  <si>
    <t>総費用</t>
  </si>
  <si>
    <t>報酬</t>
    <rPh sb="0" eb="1">
      <t>ホウシュウ</t>
    </rPh>
    <phoneticPr fontId="24"/>
  </si>
  <si>
    <t>列</t>
    <rPh sb="0" eb="1">
      <t>レツ</t>
    </rPh>
    <phoneticPr fontId="50"/>
  </si>
  <si>
    <t>経</t>
  </si>
  <si>
    <t>分</t>
  </si>
  <si>
    <t xml:space="preserve"> 給 水 人 口 （人）</t>
  </si>
  <si>
    <t>料金改定率(%)</t>
  </si>
  <si>
    <t>短期有価証券</t>
  </si>
  <si>
    <t>財内</t>
  </si>
  <si>
    <t>資金の増加額（又は減少額）</t>
    <rPh sb="0" eb="2">
      <t>シキン</t>
    </rPh>
    <rPh sb="3" eb="6">
      <t>ゾウカガク</t>
    </rPh>
    <rPh sb="7" eb="8">
      <t>マタ</t>
    </rPh>
    <rPh sb="9" eb="11">
      <t>ゲンショウ</t>
    </rPh>
    <rPh sb="11" eb="12">
      <t>ガク</t>
    </rPh>
    <phoneticPr fontId="88"/>
  </si>
  <si>
    <t>析</t>
  </si>
  <si>
    <t xml:space="preserve"> 項　目</t>
    <rPh sb="1" eb="4">
      <t>コウモク</t>
    </rPh>
    <phoneticPr fontId="50"/>
  </si>
  <si>
    <t xml:space="preserve"> 営 業 収 益 （千円）</t>
  </si>
  <si>
    <t>（Ｂ）＋（Ｃ）＋（Ｇ）</t>
  </si>
  <si>
    <t>資金に係る換算差額</t>
    <rPh sb="0" eb="2">
      <t>シキン</t>
    </rPh>
    <rPh sb="3" eb="4">
      <t>カカ</t>
    </rPh>
    <rPh sb="5" eb="7">
      <t>カンサン</t>
    </rPh>
    <rPh sb="7" eb="9">
      <t>サガク</t>
    </rPh>
    <phoneticPr fontId="24"/>
  </si>
  <si>
    <t>給水収益</t>
  </si>
  <si>
    <t>０１表</t>
    <rPh sb="2" eb="3">
      <t>ヒョウ</t>
    </rPh>
    <phoneticPr fontId="97"/>
  </si>
  <si>
    <t>①　施設及び業務概況に関する調</t>
  </si>
  <si>
    <t>（建設仮勘定以外支払利息分）</t>
  </si>
  <si>
    <t>浄　水　関　係　職　員</t>
  </si>
  <si>
    <t>受託工事収益</t>
  </si>
  <si>
    <t>災害復旧費</t>
    <rPh sb="0" eb="2">
      <t>サイガイ</t>
    </rPh>
    <rPh sb="2" eb="4">
      <t>フッキュウ</t>
    </rPh>
    <rPh sb="4" eb="5">
      <t>ヒ</t>
    </rPh>
    <phoneticPr fontId="50"/>
  </si>
  <si>
    <t>その他営業費用</t>
  </si>
  <si>
    <r>
      <t>計 画 年 間 給 水 量     （千ｍ</t>
    </r>
    <r>
      <rPr>
        <vertAlign val="superscript"/>
        <sz val="12"/>
        <rFont val="ＭＳ ゴシック"/>
        <family val="3"/>
        <charset val="128"/>
      </rPr>
      <t>3</t>
    </r>
    <r>
      <rPr>
        <sz val="12"/>
        <rFont val="ＭＳ ゴシック"/>
        <family val="3"/>
        <charset val="128"/>
      </rPr>
      <t>）</t>
    </r>
  </si>
  <si>
    <t>その他営業収益</t>
  </si>
  <si>
    <t>企業債元金償還金対減価償却額比率</t>
  </si>
  <si>
    <t>(4) 損益勘定職員１人当たり</t>
    <rPh sb="4" eb="6">
      <t>ソンエキ</t>
    </rPh>
    <rPh sb="6" eb="8">
      <t>カンジョウ</t>
    </rPh>
    <rPh sb="12" eb="13">
      <t>ア</t>
    </rPh>
    <phoneticPr fontId="24"/>
  </si>
  <si>
    <t>（イ）</t>
  </si>
  <si>
    <t>その他</t>
  </si>
  <si>
    <t>受取利息及び配当金</t>
  </si>
  <si>
    <t>国庫補助金</t>
  </si>
  <si>
    <t>合</t>
    <rPh sb="0" eb="1">
      <t>ゴウ</t>
    </rPh>
    <phoneticPr fontId="24"/>
  </si>
  <si>
    <t>都道府県補助金</t>
  </si>
  <si>
    <t>基準額</t>
    <rPh sb="0" eb="3">
      <t>キジュンガク</t>
    </rPh>
    <phoneticPr fontId="24"/>
  </si>
  <si>
    <t>（Ｅ）＋（Ｆ）＋（Ｈ）</t>
  </si>
  <si>
    <t>営業費用</t>
  </si>
  <si>
    <t>負債合計</t>
  </si>
  <si>
    <t>受託工事費</t>
  </si>
  <si>
    <t>受水費</t>
  </si>
  <si>
    <t>業務費</t>
  </si>
  <si>
    <t>総係費</t>
  </si>
  <si>
    <t>支払利息</t>
  </si>
  <si>
    <t>費</t>
  </si>
  <si>
    <t>その他資金に係る繰上償還金分</t>
  </si>
  <si>
    <t>再評価組入資本金</t>
  </si>
  <si>
    <t>当年度末現在数</t>
    <rPh sb="0" eb="3">
      <t>トウネンド</t>
    </rPh>
    <rPh sb="3" eb="4">
      <t>マツ</t>
    </rPh>
    <rPh sb="4" eb="6">
      <t>ゲンザイ</t>
    </rPh>
    <rPh sb="6" eb="7">
      <t>スウ</t>
    </rPh>
    <phoneticPr fontId="24"/>
  </si>
  <si>
    <t>繰延勘定償却</t>
  </si>
  <si>
    <t>給水工事業務</t>
  </si>
  <si>
    <t>経常利益</t>
  </si>
  <si>
    <t>企業債利息に対して繰入れたもの</t>
    <rPh sb="0" eb="2">
      <t>キギョウ</t>
    </rPh>
    <rPh sb="2" eb="3">
      <t>サイ</t>
    </rPh>
    <rPh sb="3" eb="5">
      <t>リソク</t>
    </rPh>
    <rPh sb="6" eb="7">
      <t>タイ</t>
    </rPh>
    <rPh sb="9" eb="11">
      <t>クリイ</t>
    </rPh>
    <phoneticPr fontId="24"/>
  </si>
  <si>
    <t>５．</t>
  </si>
  <si>
    <t>(5)</t>
  </si>
  <si>
    <t>関</t>
  </si>
  <si>
    <t>良訳</t>
  </si>
  <si>
    <t>他会計繰入金</t>
  </si>
  <si>
    <t>（３）</t>
  </si>
  <si>
    <t>に</t>
  </si>
  <si>
    <t>（８）</t>
  </si>
  <si>
    <t>職員給与費</t>
  </si>
  <si>
    <t>企業債償還に対して繰り入れたもの</t>
    <rPh sb="0" eb="3">
      <t>キギョウサイ</t>
    </rPh>
    <rPh sb="3" eb="5">
      <t>ショウカン</t>
    </rPh>
    <rPh sb="6" eb="7">
      <t>タイ</t>
    </rPh>
    <rPh sb="9" eb="10">
      <t>ク</t>
    </rPh>
    <rPh sb="11" eb="12">
      <t>イ</t>
    </rPh>
    <phoneticPr fontId="24"/>
  </si>
  <si>
    <t>８．</t>
  </si>
  <si>
    <t>配　水　関　係　職　員</t>
  </si>
  <si>
    <t>９．</t>
  </si>
  <si>
    <t>行政区域内現在人口（人）</t>
  </si>
  <si>
    <t>未収金及び未収収益</t>
    <rPh sb="3" eb="4">
      <t>オヨ</t>
    </rPh>
    <rPh sb="5" eb="7">
      <t>ミシュウ</t>
    </rPh>
    <rPh sb="7" eb="9">
      <t>シュウエキ</t>
    </rPh>
    <phoneticPr fontId="24"/>
  </si>
  <si>
    <t>前年度繰越利益剰余金</t>
  </si>
  <si>
    <r>
      <t>⑤受　　　　  水　　（ｍ</t>
    </r>
    <r>
      <rPr>
        <vertAlign val="superscript"/>
        <sz val="12"/>
        <rFont val="ＭＳ ゴシック"/>
        <family val="3"/>
        <charset val="128"/>
      </rPr>
      <t>3</t>
    </r>
    <r>
      <rPr>
        <sz val="12"/>
        <rFont val="ＭＳ ゴシック"/>
        <family val="3"/>
        <charset val="128"/>
      </rPr>
      <t>/日）</t>
    </r>
  </si>
  <si>
    <t>（又は前年度繰越欠損金）</t>
  </si>
  <si>
    <t>利 益 剰 余 金</t>
  </si>
  <si>
    <t>01行43列
の内訳</t>
    <rPh sb="2" eb="3">
      <t>ギョウ</t>
    </rPh>
    <rPh sb="5" eb="6">
      <t>レツ</t>
    </rPh>
    <rPh sb="8" eb="10">
      <t>ウチワケ</t>
    </rPh>
    <phoneticPr fontId="24"/>
  </si>
  <si>
    <t>10．</t>
  </si>
  <si>
    <t>収益的支出に充てた企業債</t>
  </si>
  <si>
    <t>その他材料費</t>
  </si>
  <si>
    <t>（Ｃ）</t>
  </si>
  <si>
    <t>簡易水道事業</t>
  </si>
  <si>
    <t>税抜き</t>
  </si>
  <si>
    <t>税込み</t>
  </si>
  <si>
    <t>雑収益</t>
  </si>
  <si>
    <t>改良に関するもの</t>
  </si>
  <si>
    <t>減価償却に伴い収益化したもの</t>
  </si>
  <si>
    <t>前年度末現在数</t>
  </si>
  <si>
    <t>財</t>
  </si>
  <si>
    <t>資産合計</t>
  </si>
  <si>
    <t>企</t>
  </si>
  <si>
    <t>総収支比率</t>
  </si>
  <si>
    <t>投　　　　資</t>
  </si>
  <si>
    <t>（％）</t>
  </si>
  <si>
    <t>手当</t>
  </si>
  <si>
    <t>消火栓設置費</t>
    <rPh sb="0" eb="3">
      <t>ショウカセン</t>
    </rPh>
    <rPh sb="3" eb="6">
      <t>セッチヒ</t>
    </rPh>
    <phoneticPr fontId="50"/>
  </si>
  <si>
    <t>経常収支比率</t>
  </si>
  <si>
    <t>他会計負担金</t>
    <rPh sb="0" eb="3">
      <t>タカイケイ</t>
    </rPh>
    <rPh sb="3" eb="6">
      <t>フタンキン</t>
    </rPh>
    <phoneticPr fontId="50"/>
  </si>
  <si>
    <t>営業収支比率</t>
  </si>
  <si>
    <t>基本給</t>
  </si>
  <si>
    <t>(2)</t>
  </si>
  <si>
    <t>簡易水道未普及解消緊急対策</t>
    <rPh sb="0" eb="2">
      <t>カンイ</t>
    </rPh>
    <rPh sb="2" eb="4">
      <t>スイドウ</t>
    </rPh>
    <rPh sb="4" eb="5">
      <t>ミ</t>
    </rPh>
    <rPh sb="5" eb="7">
      <t>フキュウ</t>
    </rPh>
    <rPh sb="7" eb="9">
      <t>カイショウ</t>
    </rPh>
    <rPh sb="9" eb="11">
      <t>キンキュウ</t>
    </rPh>
    <rPh sb="11" eb="13">
      <t>タイサク</t>
    </rPh>
    <phoneticPr fontId="50"/>
  </si>
  <si>
    <t>(3)</t>
  </si>
  <si>
    <t>再</t>
  </si>
  <si>
    <t>退職給与金</t>
  </si>
  <si>
    <t>積立金取りくずし額</t>
  </si>
  <si>
    <t>口　径　１３　ｍｍ</t>
  </si>
  <si>
    <t>与</t>
  </si>
  <si>
    <t>資本費平準化債にかかるもの</t>
    <rPh sb="0" eb="3">
      <t>シホンヒ</t>
    </rPh>
    <rPh sb="3" eb="6">
      <t>ヘイジュンカ</t>
    </rPh>
    <rPh sb="6" eb="7">
      <t>サイ</t>
    </rPh>
    <phoneticPr fontId="24"/>
  </si>
  <si>
    <t>企業債元利償還金</t>
  </si>
  <si>
    <t>法定福利費</t>
  </si>
  <si>
    <t>(6)</t>
  </si>
  <si>
    <t>流　　動　　資　　産</t>
  </si>
  <si>
    <t>５　受     　　　　水</t>
  </si>
  <si>
    <t>内</t>
  </si>
  <si>
    <t>他会計借入金</t>
  </si>
  <si>
    <t>動力費</t>
  </si>
  <si>
    <t>光熱水費</t>
  </si>
  <si>
    <t xml:space="preserve">団体名 </t>
    <rPh sb="0" eb="3">
      <t>ダンタイメイ</t>
    </rPh>
    <phoneticPr fontId="50"/>
  </si>
  <si>
    <t>他　会　計　繰　入　金　合　計</t>
  </si>
  <si>
    <t>列</t>
    <rPh sb="0" eb="1">
      <t>レツ</t>
    </rPh>
    <phoneticPr fontId="97"/>
  </si>
  <si>
    <t>修繕費</t>
  </si>
  <si>
    <t>退職給与引当金取りくずし額</t>
  </si>
  <si>
    <t>材料費</t>
  </si>
  <si>
    <t>当年度未処理欠損金（△）</t>
  </si>
  <si>
    <t>11.</t>
  </si>
  <si>
    <t>12.</t>
  </si>
  <si>
    <t>一般短期貸付金</t>
    <rPh sb="0" eb="2">
      <t>イッパン</t>
    </rPh>
    <rPh sb="2" eb="4">
      <t>タンキ</t>
    </rPh>
    <rPh sb="4" eb="7">
      <t>カシツケキン</t>
    </rPh>
    <phoneticPr fontId="24"/>
  </si>
  <si>
    <t>支</t>
  </si>
  <si>
    <t>費用合計</t>
  </si>
  <si>
    <t>扶養手当</t>
  </si>
  <si>
    <t>他会計繰入金合計</t>
  </si>
  <si>
    <t>給水区域面積</t>
  </si>
  <si>
    <t>簡易水道の数</t>
    <rPh sb="0" eb="2">
      <t>カンイ</t>
    </rPh>
    <rPh sb="2" eb="3">
      <t>ジョウスイ</t>
    </rPh>
    <rPh sb="3" eb="4">
      <t>ドウ</t>
    </rPh>
    <rPh sb="5" eb="6">
      <t>カズ</t>
    </rPh>
    <phoneticPr fontId="24"/>
  </si>
  <si>
    <t>③　損 益 計 算 書　（２０表）</t>
  </si>
  <si>
    <t>02行26列のうち補正予算債</t>
    <rPh sb="2" eb="3">
      <t>ギョウ</t>
    </rPh>
    <rPh sb="5" eb="6">
      <t>レツ</t>
    </rPh>
    <rPh sb="9" eb="11">
      <t>ホセイ</t>
    </rPh>
    <rPh sb="11" eb="13">
      <t>ヨサン</t>
    </rPh>
    <rPh sb="13" eb="14">
      <t>サイ</t>
    </rPh>
    <phoneticPr fontId="24"/>
  </si>
  <si>
    <t>（ナ）</t>
  </si>
  <si>
    <t>特別損失</t>
  </si>
  <si>
    <t>特別利益</t>
  </si>
  <si>
    <t>上水道</t>
  </si>
  <si>
    <t>給与に
関する調</t>
    <rPh sb="0" eb="2">
      <t>キュウヨ</t>
    </rPh>
    <rPh sb="4" eb="5">
      <t>カン</t>
    </rPh>
    <rPh sb="7" eb="8">
      <t>シラ</t>
    </rPh>
    <phoneticPr fontId="24"/>
  </si>
  <si>
    <t>退職手当支出額</t>
  </si>
  <si>
    <t>債</t>
  </si>
  <si>
    <t>掲</t>
  </si>
  <si>
    <t>実質資金不足額</t>
  </si>
  <si>
    <t>その他の水源</t>
  </si>
  <si>
    <t>水道広域化対策</t>
    <rPh sb="0" eb="2">
      <t>スイドウ</t>
    </rPh>
    <rPh sb="2" eb="5">
      <t>コウイキカ</t>
    </rPh>
    <rPh sb="5" eb="7">
      <t>タイサク</t>
    </rPh>
    <phoneticPr fontId="50"/>
  </si>
  <si>
    <t>不良債務</t>
  </si>
  <si>
    <t>口　径　２０　ｍｍ</t>
  </si>
  <si>
    <t>純損失</t>
  </si>
  <si>
    <t>S54.04.01</t>
  </si>
  <si>
    <t>資本合計</t>
  </si>
  <si>
    <t>資本剰余金</t>
  </si>
  <si>
    <t>合計の内訳</t>
    <rPh sb="0" eb="2">
      <t>ゴウケイ</t>
    </rPh>
    <rPh sb="3" eb="5">
      <t>ウチワケ</t>
    </rPh>
    <phoneticPr fontId="24"/>
  </si>
  <si>
    <t>企業債</t>
  </si>
  <si>
    <t>特　別　利　益</t>
  </si>
  <si>
    <t>過年度分損益勘定留保資金</t>
  </si>
  <si>
    <t>貯蔵品</t>
  </si>
  <si>
    <t>能代市</t>
  </si>
  <si>
    <t>受水</t>
  </si>
  <si>
    <t>資本金</t>
  </si>
  <si>
    <t>（10）</t>
  </si>
  <si>
    <t>建設仮勘定</t>
  </si>
  <si>
    <t>その他</t>
    <rPh sb="0" eb="3">
      <t>ソノタ</t>
    </rPh>
    <phoneticPr fontId="24"/>
  </si>
  <si>
    <t>収益勘定繰入金</t>
    <rPh sb="0" eb="2">
      <t>シュウエキ</t>
    </rPh>
    <rPh sb="2" eb="4">
      <t>カンジョウ</t>
    </rPh>
    <rPh sb="4" eb="6">
      <t>クリイレ</t>
    </rPh>
    <rPh sb="6" eb="7">
      <t>キン</t>
    </rPh>
    <phoneticPr fontId="50"/>
  </si>
  <si>
    <t>固定負債</t>
  </si>
  <si>
    <t>固　　定　　資　　産</t>
  </si>
  <si>
    <t>(d)-(e)</t>
  </si>
  <si>
    <t>繰延勘定</t>
  </si>
  <si>
    <t>ん</t>
  </si>
  <si>
    <t>附帯事業費</t>
  </si>
  <si>
    <t>流動資産</t>
  </si>
  <si>
    <t>減債積立金</t>
  </si>
  <si>
    <t>土地</t>
  </si>
  <si>
    <t>集　　金　　職　　員</t>
  </si>
  <si>
    <t>固定資産</t>
  </si>
  <si>
    <t>の</t>
  </si>
  <si>
    <t>固定資産売却代金</t>
  </si>
  <si>
    <t>02二部料金制</t>
    <rPh sb="2" eb="4">
      <t>ニブ</t>
    </rPh>
    <rPh sb="4" eb="7">
      <t>リョウキンセイ</t>
    </rPh>
    <phoneticPr fontId="4"/>
  </si>
  <si>
    <t>当 年 度 純 利 益</t>
  </si>
  <si>
    <t>建設利息</t>
  </si>
  <si>
    <t>02行23列のうち補正予算債</t>
    <rPh sb="2" eb="3">
      <t>ギョウ</t>
    </rPh>
    <rPh sb="5" eb="6">
      <t>レツ</t>
    </rPh>
    <rPh sb="9" eb="11">
      <t>ホセイ</t>
    </rPh>
    <rPh sb="11" eb="13">
      <t>ヨサン</t>
    </rPh>
    <rPh sb="13" eb="14">
      <t>サイ</t>
    </rPh>
    <phoneticPr fontId="24"/>
  </si>
  <si>
    <t>財政融資資金</t>
    <rPh sb="0" eb="2">
      <t>ザイセイ</t>
    </rPh>
    <rPh sb="2" eb="4">
      <t>ユウシ</t>
    </rPh>
    <phoneticPr fontId="24"/>
  </si>
  <si>
    <t>補助対象事業費</t>
  </si>
  <si>
    <t>④</t>
  </si>
  <si>
    <t>投績</t>
    <rPh sb="1" eb="2">
      <t>ツムギ</t>
    </rPh>
    <phoneticPr fontId="24"/>
  </si>
  <si>
    <t>21.42</t>
  </si>
  <si>
    <t>市中銀行以外の金融機関</t>
  </si>
  <si>
    <t>単独事業費</t>
  </si>
  <si>
    <t>０５２１０８</t>
  </si>
  <si>
    <t>企業債償還金</t>
  </si>
  <si>
    <t>（歳）</t>
    <rPh sb="1" eb="2">
      <t>サイ</t>
    </rPh>
    <phoneticPr fontId="24"/>
  </si>
  <si>
    <t>時間外勤務手当</t>
  </si>
  <si>
    <t>統合水道（後）（支払利息分）</t>
    <rPh sb="0" eb="2">
      <t>トウゴウ</t>
    </rPh>
    <rPh sb="2" eb="4">
      <t>スイドウ</t>
    </rPh>
    <rPh sb="5" eb="6">
      <t>ゴ</t>
    </rPh>
    <rPh sb="8" eb="10">
      <t>シハラ</t>
    </rPh>
    <rPh sb="10" eb="13">
      <t>リソクブン</t>
    </rPh>
    <phoneticPr fontId="50"/>
  </si>
  <si>
    <t>事業分
簡易水道</t>
    <rPh sb="4" eb="6">
      <t>カンイ</t>
    </rPh>
    <rPh sb="6" eb="8">
      <t>スイドウ</t>
    </rPh>
    <phoneticPr fontId="24"/>
  </si>
  <si>
    <t>る</t>
  </si>
  <si>
    <t>投　　　資　　　額（税込み）</t>
  </si>
  <si>
    <t>浄水部門</t>
  </si>
  <si>
    <t>（Ｄ）</t>
  </si>
  <si>
    <t>調</t>
  </si>
  <si>
    <t>S33.04.01</t>
  </si>
  <si>
    <t>期末勤勉手当</t>
  </si>
  <si>
    <t>上水道・簡易水道</t>
    <rPh sb="0" eb="3">
      <t>ジョウスイドウ</t>
    </rPh>
    <rPh sb="4" eb="6">
      <t>カンイ</t>
    </rPh>
    <rPh sb="6" eb="8">
      <t>スイドウ</t>
    </rPh>
    <phoneticPr fontId="24"/>
  </si>
  <si>
    <t>資本不足額</t>
    <rPh sb="0" eb="2">
      <t>シホン</t>
    </rPh>
    <rPh sb="2" eb="4">
      <t>ブソク</t>
    </rPh>
    <rPh sb="4" eb="5">
      <t>ガク</t>
    </rPh>
    <phoneticPr fontId="24"/>
  </si>
  <si>
    <t>収益的支出分</t>
  </si>
  <si>
    <t>建設改良繰越額</t>
  </si>
  <si>
    <t>簡易水道事業分（繰上償還分除く）</t>
    <rPh sb="0" eb="2">
      <t>カンイ</t>
    </rPh>
    <rPh sb="3" eb="6">
      <t>ジギョウブン</t>
    </rPh>
    <rPh sb="8" eb="10">
      <t>クリアゲ</t>
    </rPh>
    <rPh sb="10" eb="12">
      <t>ショウカン</t>
    </rPh>
    <rPh sb="12" eb="13">
      <t>ブン</t>
    </rPh>
    <rPh sb="13" eb="14">
      <t>ノゾ</t>
    </rPh>
    <phoneticPr fontId="24"/>
  </si>
  <si>
    <t>材料及び不用品売却原価</t>
  </si>
  <si>
    <t>銭</t>
  </si>
  <si>
    <t>経常費用</t>
  </si>
  <si>
    <t>要する経費（通常分）</t>
  </si>
  <si>
    <t>地方公営企業法の適用に要する経費</t>
    <rPh sb="0" eb="2">
      <t>チホウ</t>
    </rPh>
    <rPh sb="2" eb="4">
      <t>コウエイ</t>
    </rPh>
    <rPh sb="4" eb="6">
      <t>キギョウ</t>
    </rPh>
    <rPh sb="6" eb="7">
      <t>ホウ</t>
    </rPh>
    <rPh sb="8" eb="10">
      <t>テキヨウ</t>
    </rPh>
    <rPh sb="11" eb="12">
      <t>ヨウ</t>
    </rPh>
    <rPh sb="14" eb="16">
      <t>ケイヒ</t>
    </rPh>
    <phoneticPr fontId="50"/>
  </si>
  <si>
    <t>有</t>
  </si>
  <si>
    <t>(９)</t>
  </si>
  <si>
    <t>01行36列の内訳</t>
    <rPh sb="2" eb="3">
      <t>ギョウ</t>
    </rPh>
    <rPh sb="5" eb="6">
      <t>レツ</t>
    </rPh>
    <rPh sb="7" eb="9">
      <t>ウチワケ</t>
    </rPh>
    <phoneticPr fontId="24"/>
  </si>
  <si>
    <t>1.</t>
  </si>
  <si>
    <t>市中銀行</t>
    <rPh sb="0" eb="2">
      <t>シチュウ</t>
    </rPh>
    <rPh sb="2" eb="4">
      <t>ギンコウ</t>
    </rPh>
    <phoneticPr fontId="24"/>
  </si>
  <si>
    <t>当</t>
  </si>
  <si>
    <t>小坂町</t>
    <rPh sb="0" eb="3">
      <t>コサカマチ</t>
    </rPh>
    <phoneticPr fontId="4"/>
  </si>
  <si>
    <t>・</t>
  </si>
  <si>
    <t>　　（Ａ）－（Ｄ）</t>
  </si>
  <si>
    <t>有形固定資産</t>
  </si>
  <si>
    <t>そ　　の　　他</t>
  </si>
  <si>
    <t>管理者の情報</t>
    <rPh sb="0" eb="3">
      <t>カンリシャ</t>
    </rPh>
    <rPh sb="4" eb="6">
      <t>ジョウホウ</t>
    </rPh>
    <phoneticPr fontId="4"/>
  </si>
  <si>
    <t>未払金及び未払費用</t>
  </si>
  <si>
    <t>剰　　 　余　 　　金</t>
  </si>
  <si>
    <t>資本平準化債分</t>
    <rPh sb="0" eb="2">
      <t>シホン</t>
    </rPh>
    <rPh sb="2" eb="5">
      <t>ヘイジュンカ</t>
    </rPh>
    <rPh sb="5" eb="6">
      <t>サイ</t>
    </rPh>
    <rPh sb="6" eb="7">
      <t>ブン</t>
    </rPh>
    <phoneticPr fontId="97"/>
  </si>
  <si>
    <t>⑧　職種別給与に関する調　（２５表の２）</t>
  </si>
  <si>
    <t>再評価積立金</t>
  </si>
  <si>
    <t>事</t>
  </si>
  <si>
    <t>総　収　益</t>
  </si>
  <si>
    <t>純　利　益</t>
  </si>
  <si>
    <t>利益積立金</t>
  </si>
  <si>
    <t>建設改良積立金</t>
  </si>
  <si>
    <t>その他積立金</t>
  </si>
  <si>
    <t>(３)</t>
  </si>
  <si>
    <t>０５２１３２</t>
  </si>
  <si>
    <t>当該年度に更新した
導水管延長（千ｍ）</t>
    <rPh sb="16" eb="17">
      <t>セン</t>
    </rPh>
    <phoneticPr fontId="50"/>
  </si>
  <si>
    <t>実質資金不足額比率</t>
  </si>
  <si>
    <r>
      <t>(ｱ) 家庭用　　10ｍ</t>
    </r>
    <r>
      <rPr>
        <vertAlign val="superscript"/>
        <sz val="11"/>
        <color theme="1"/>
        <rFont val="ＭＳ ゴシック"/>
        <family val="3"/>
        <charset val="128"/>
      </rPr>
      <t>3</t>
    </r>
    <r>
      <rPr>
        <sz val="11"/>
        <color theme="1"/>
        <rFont val="ＭＳ ゴシック"/>
        <family val="3"/>
        <charset val="128"/>
      </rPr>
      <t>/月</t>
    </r>
  </si>
  <si>
    <t>市町村コード</t>
    <rPh sb="0" eb="3">
      <t>シチョウソン</t>
    </rPh>
    <phoneticPr fontId="4"/>
  </si>
  <si>
    <t>自己資本構成比率</t>
  </si>
  <si>
    <t>固定資産対長期資本比率</t>
  </si>
  <si>
    <t>広報活動費</t>
    <rPh sb="0" eb="2">
      <t>コウホウ</t>
    </rPh>
    <phoneticPr fontId="24"/>
  </si>
  <si>
    <t>企業債元金償還金</t>
  </si>
  <si>
    <t>純　損　失</t>
  </si>
  <si>
    <t>３.</t>
  </si>
  <si>
    <t>０５２１１６</t>
  </si>
  <si>
    <t>藤里町</t>
    <rPh sb="0" eb="3">
      <t>フジサトマチ</t>
    </rPh>
    <phoneticPr fontId="4"/>
  </si>
  <si>
    <t>（４）</t>
  </si>
  <si>
    <t>員</t>
    <rPh sb="0" eb="1">
      <t>イン</t>
    </rPh>
    <phoneticPr fontId="24"/>
  </si>
  <si>
    <t>純利益</t>
  </si>
  <si>
    <t>（５）</t>
  </si>
  <si>
    <t>４.</t>
  </si>
  <si>
    <t>基本給</t>
    <rPh sb="0" eb="3">
      <t>キホンキュウ</t>
    </rPh>
    <phoneticPr fontId="24"/>
  </si>
  <si>
    <t>特別損失のうち繰延資産償却</t>
    <rPh sb="0" eb="2">
      <t>トクベツ</t>
    </rPh>
    <rPh sb="2" eb="4">
      <t>ソンシツ</t>
    </rPh>
    <rPh sb="7" eb="9">
      <t>クリノベ</t>
    </rPh>
    <rPh sb="9" eb="11">
      <t>シサン</t>
    </rPh>
    <rPh sb="11" eb="13">
      <t>ショウキャク</t>
    </rPh>
    <phoneticPr fontId="24"/>
  </si>
  <si>
    <t>本</t>
  </si>
  <si>
    <t>うち未収金</t>
    <rPh sb="2" eb="5">
      <t>ミシュウキン</t>
    </rPh>
    <phoneticPr fontId="24"/>
  </si>
  <si>
    <t>能</t>
  </si>
  <si>
    <t>（７）</t>
  </si>
  <si>
    <t>　ち</t>
  </si>
  <si>
    <t>的</t>
  </si>
  <si>
    <t>（９）</t>
  </si>
  <si>
    <t>（ａ）</t>
  </si>
  <si>
    <t>（12）</t>
  </si>
  <si>
    <t>当年度維持管理費</t>
  </si>
  <si>
    <t>民間企業出身</t>
    <rPh sb="0" eb="2">
      <t>ミンカン</t>
    </rPh>
    <rPh sb="2" eb="4">
      <t>キギョウ</t>
    </rPh>
    <rPh sb="4" eb="6">
      <t>シュッシン</t>
    </rPh>
    <phoneticPr fontId="4"/>
  </si>
  <si>
    <t>うち翌年度に繰越される支出の財源充当額</t>
  </si>
  <si>
    <t>運営権者更新投資収益化累計額</t>
    <rPh sb="0" eb="2">
      <t>ウンエイ</t>
    </rPh>
    <rPh sb="8" eb="11">
      <t>シュウエキカ</t>
    </rPh>
    <rPh sb="11" eb="13">
      <t>ルイケイ</t>
    </rPh>
    <rPh sb="13" eb="14">
      <t>ガク</t>
    </rPh>
    <phoneticPr fontId="24"/>
  </si>
  <si>
    <t>（13）</t>
  </si>
  <si>
    <t>繰出基準に基づく事由に係る上乗せ繰入</t>
  </si>
  <si>
    <t>経常損失</t>
  </si>
  <si>
    <t>箇所数</t>
    <rPh sb="0" eb="2">
      <t>カショ</t>
    </rPh>
    <rPh sb="2" eb="3">
      <t>スウ</t>
    </rPh>
    <phoneticPr fontId="24"/>
  </si>
  <si>
    <t>（千円）</t>
  </si>
  <si>
    <t>(５)</t>
  </si>
  <si>
    <t>その他の長期借入金</t>
    <rPh sb="2" eb="3">
      <t>タ</t>
    </rPh>
    <rPh sb="4" eb="6">
      <t>チョウキ</t>
    </rPh>
    <rPh sb="6" eb="9">
      <t>カリイレキン</t>
    </rPh>
    <phoneticPr fontId="24"/>
  </si>
  <si>
    <t>(△)</t>
  </si>
  <si>
    <t>企業債元利償還金に対して繰り入れたもの</t>
  </si>
  <si>
    <t>（Ａ）－（Ｄ）</t>
  </si>
  <si>
    <t>実繰入額が基準額を超える部分及び
繰出基準の事由以外の実繰入額</t>
    <rPh sb="0" eb="1">
      <t>ジツ</t>
    </rPh>
    <rPh sb="1" eb="3">
      <t>クリイレ</t>
    </rPh>
    <rPh sb="3" eb="4">
      <t>ガク</t>
    </rPh>
    <rPh sb="5" eb="8">
      <t>キジュンガク</t>
    </rPh>
    <rPh sb="9" eb="10">
      <t>コ</t>
    </rPh>
    <rPh sb="12" eb="14">
      <t>ブブン</t>
    </rPh>
    <rPh sb="14" eb="15">
      <t>オヨ</t>
    </rPh>
    <rPh sb="17" eb="18">
      <t>ク</t>
    </rPh>
    <rPh sb="18" eb="19">
      <t>ダ</t>
    </rPh>
    <rPh sb="19" eb="21">
      <t>キジュン</t>
    </rPh>
    <rPh sb="22" eb="23">
      <t>コト</t>
    </rPh>
    <rPh sb="24" eb="26">
      <t>イガイ</t>
    </rPh>
    <rPh sb="27" eb="28">
      <t>ジツ</t>
    </rPh>
    <rPh sb="28" eb="30">
      <t>クリイレ</t>
    </rPh>
    <rPh sb="30" eb="31">
      <t>ガク</t>
    </rPh>
    <phoneticPr fontId="50"/>
  </si>
  <si>
    <t>地方消費税額</t>
  </si>
  <si>
    <t>負担金</t>
    <rPh sb="0" eb="3">
      <t>フタンキン</t>
    </rPh>
    <phoneticPr fontId="97"/>
  </si>
  <si>
    <t>収益的</t>
  </si>
  <si>
    <t>取水量</t>
  </si>
  <si>
    <t>給　　水　　戸　　数</t>
  </si>
  <si>
    <t>支出</t>
  </si>
  <si>
    <t>政績</t>
  </si>
  <si>
    <t>消費税及び</t>
  </si>
  <si>
    <t>繰越利益剰余金処分額</t>
  </si>
  <si>
    <t>（14）</t>
  </si>
  <si>
    <t>　う</t>
  </si>
  <si>
    <t>上記に対する財源としての企業債</t>
  </si>
  <si>
    <t>政府資金に係る繰上償還金分</t>
  </si>
  <si>
    <t>工　事　負　担　金</t>
  </si>
  <si>
    <t>他会計への支出金</t>
  </si>
  <si>
    <t>ト</t>
  </si>
  <si>
    <t>事 業 繰 越 額</t>
  </si>
  <si>
    <t>（ｆ）</t>
  </si>
  <si>
    <t>０５２０３５</t>
  </si>
  <si>
    <t>当年度分損益勘定留保資金</t>
  </si>
  <si>
    <t>内　訳</t>
    <rPh sb="0" eb="1">
      <t>ウチ</t>
    </rPh>
    <rPh sb="2" eb="3">
      <t>ヤク</t>
    </rPh>
    <phoneticPr fontId="24"/>
  </si>
  <si>
    <t>６.資本勘定　　　　他会計借入金</t>
    <rPh sb="2" eb="4">
      <t>シホン</t>
    </rPh>
    <rPh sb="4" eb="6">
      <t>カンジョウ</t>
    </rPh>
    <rPh sb="10" eb="11">
      <t>タ</t>
    </rPh>
    <rPh sb="11" eb="13">
      <t>カイケイ</t>
    </rPh>
    <rPh sb="13" eb="16">
      <t>カリイレキン</t>
    </rPh>
    <phoneticPr fontId="50"/>
  </si>
  <si>
    <t>託</t>
    <rPh sb="0" eb="1">
      <t>タク</t>
    </rPh>
    <phoneticPr fontId="24"/>
  </si>
  <si>
    <t>火</t>
  </si>
  <si>
    <t>て</t>
  </si>
  <si>
    <t>(</t>
  </si>
  <si>
    <t>繰越工事資金</t>
  </si>
  <si>
    <t>01</t>
  </si>
  <si>
    <t>２.</t>
  </si>
  <si>
    <t>（ｇ）</t>
  </si>
  <si>
    <t>補てん財源不足　（△）　(f)-(g)</t>
  </si>
  <si>
    <t>資金期末残高</t>
    <rPh sb="0" eb="2">
      <t>シキン</t>
    </rPh>
    <rPh sb="2" eb="4">
      <t>キマツ</t>
    </rPh>
    <rPh sb="4" eb="6">
      <t>ザンダカ</t>
    </rPh>
    <phoneticPr fontId="24"/>
  </si>
  <si>
    <t>都道府県費</t>
  </si>
  <si>
    <t>取水部門</t>
  </si>
  <si>
    <t>列</t>
    <rPh sb="0" eb="1">
      <t>レツ</t>
    </rPh>
    <phoneticPr fontId="24"/>
  </si>
  <si>
    <t>建設改良費の翌年度への繰越額</t>
  </si>
  <si>
    <t>継続費逓次繰越額</t>
  </si>
  <si>
    <t>企　業　債　現　在　高</t>
  </si>
  <si>
    <t>交付公債</t>
    <rPh sb="0" eb="2">
      <t>コウフ</t>
    </rPh>
    <rPh sb="2" eb="4">
      <t>コウサイ</t>
    </rPh>
    <phoneticPr fontId="24"/>
  </si>
  <si>
    <t>市 場 公 募 債</t>
  </si>
  <si>
    <t>独立行政法人水資源機構</t>
    <rPh sb="0" eb="2">
      <t>ドクリツ</t>
    </rPh>
    <rPh sb="2" eb="4">
      <t>ギョウセイ</t>
    </rPh>
    <rPh sb="4" eb="6">
      <t>ホウジン</t>
    </rPh>
    <rPh sb="6" eb="9">
      <t>ミズシゲン</t>
    </rPh>
    <rPh sb="9" eb="11">
      <t>キコウ</t>
    </rPh>
    <phoneticPr fontId="24"/>
  </si>
  <si>
    <t>共　済　組　合</t>
  </si>
  <si>
    <t>(7)</t>
  </si>
  <si>
    <t>固 定 資 産 売 却 代 金</t>
  </si>
  <si>
    <t>(8)</t>
  </si>
  <si>
    <t>置</t>
  </si>
  <si>
    <t>伏流水</t>
  </si>
  <si>
    <t>況</t>
  </si>
  <si>
    <t>⑦　企業債に関する調　（２４表）</t>
  </si>
  <si>
    <t>（Ｈ）</t>
  </si>
  <si>
    <t>横手市</t>
  </si>
  <si>
    <t>大館市</t>
  </si>
  <si>
    <t>数</t>
  </si>
  <si>
    <t>分 析
財 務</t>
    <rPh sb="4" eb="7">
      <t>ザイム</t>
    </rPh>
    <phoneticPr fontId="24"/>
  </si>
  <si>
    <t>（Ｂ）</t>
  </si>
  <si>
    <t>導水部門</t>
  </si>
  <si>
    <t>（Ｆ）</t>
  </si>
  <si>
    <t>（Ｇ）</t>
  </si>
  <si>
    <t>(２)</t>
  </si>
  <si>
    <t>配水及び給水費</t>
    <rPh sb="0" eb="2">
      <t>ハイスイ</t>
    </rPh>
    <rPh sb="2" eb="3">
      <t>オヨ</t>
    </rPh>
    <rPh sb="4" eb="6">
      <t>キュウスイ</t>
    </rPh>
    <rPh sb="6" eb="7">
      <t>ヒ</t>
    </rPh>
    <phoneticPr fontId="24"/>
  </si>
  <si>
    <t>「01行53列」のうち、退職給付費（会計基準の見直し等に伴う経過措置分）</t>
    <rPh sb="3" eb="4">
      <t>ギョウ</t>
    </rPh>
    <rPh sb="6" eb="7">
      <t>レツ</t>
    </rPh>
    <rPh sb="12" eb="14">
      <t>タイショク</t>
    </rPh>
    <rPh sb="14" eb="17">
      <t>キュウフヒ</t>
    </rPh>
    <rPh sb="18" eb="20">
      <t>カイケイ</t>
    </rPh>
    <rPh sb="20" eb="22">
      <t>キジュン</t>
    </rPh>
    <rPh sb="23" eb="25">
      <t>ミナオ</t>
    </rPh>
    <rPh sb="26" eb="27">
      <t>トウ</t>
    </rPh>
    <rPh sb="28" eb="29">
      <t>トモナ</t>
    </rPh>
    <rPh sb="30" eb="32">
      <t>ケイカ</t>
    </rPh>
    <rPh sb="32" eb="34">
      <t>ソチ</t>
    </rPh>
    <rPh sb="34" eb="35">
      <t>ブン</t>
    </rPh>
    <phoneticPr fontId="24"/>
  </si>
  <si>
    <t>業務費</t>
    <rPh sb="0" eb="3">
      <t>ギョウムヒ</t>
    </rPh>
    <phoneticPr fontId="24"/>
  </si>
  <si>
    <t>総係費</t>
    <rPh sb="0" eb="1">
      <t>ソウ</t>
    </rPh>
    <rPh sb="1" eb="2">
      <t>ケイ</t>
    </rPh>
    <rPh sb="2" eb="3">
      <t>ヒ</t>
    </rPh>
    <phoneticPr fontId="24"/>
  </si>
  <si>
    <t>簡易水道</t>
    <rPh sb="0" eb="2">
      <t>カンイ</t>
    </rPh>
    <rPh sb="2" eb="4">
      <t>スイドウ</t>
    </rPh>
    <phoneticPr fontId="50"/>
  </si>
  <si>
    <t>⑤　貸 借 対 照 表　（２２表）</t>
  </si>
  <si>
    <t>施設設備管理の
テレメータの導入</t>
    <rPh sb="0" eb="2">
      <t>シセツ</t>
    </rPh>
    <rPh sb="2" eb="4">
      <t>セツビ</t>
    </rPh>
    <rPh sb="4" eb="6">
      <t>カンリ</t>
    </rPh>
    <rPh sb="14" eb="16">
      <t>ドウニュウ</t>
    </rPh>
    <phoneticPr fontId="24"/>
  </si>
  <si>
    <t>3.</t>
  </si>
  <si>
    <t xml:space="preserve"> 消費税及び　</t>
  </si>
  <si>
    <t>水道料金徴収にかかる
電算化</t>
    <rPh sb="0" eb="2">
      <t>スイドウ</t>
    </rPh>
    <rPh sb="2" eb="4">
      <t>リョウキン</t>
    </rPh>
    <rPh sb="4" eb="6">
      <t>チョウシュウ</t>
    </rPh>
    <rPh sb="11" eb="14">
      <t>デンサンカ</t>
    </rPh>
    <phoneticPr fontId="24"/>
  </si>
  <si>
    <t>検針業務</t>
  </si>
  <si>
    <t>業</t>
    <rPh sb="0" eb="1">
      <t>ギョウム</t>
    </rPh>
    <phoneticPr fontId="24"/>
  </si>
  <si>
    <t>６　そ　  の  　他</t>
  </si>
  <si>
    <t>水道水源開発</t>
    <rPh sb="0" eb="2">
      <t>スイドウ</t>
    </rPh>
    <rPh sb="2" eb="4">
      <t>スイゲン</t>
    </rPh>
    <rPh sb="4" eb="6">
      <t>カイハツ</t>
    </rPh>
    <phoneticPr fontId="50"/>
  </si>
  <si>
    <t>貸倒引当金繰入額</t>
    <rPh sb="0" eb="2">
      <t>カシダオレ</t>
    </rPh>
    <rPh sb="2" eb="5">
      <t>ヒキアテキン</t>
    </rPh>
    <rPh sb="5" eb="8">
      <t>クリイレガク</t>
    </rPh>
    <phoneticPr fontId="24"/>
  </si>
  <si>
    <t>務</t>
    <rPh sb="0" eb="1">
      <t>ム</t>
    </rPh>
    <phoneticPr fontId="24"/>
  </si>
  <si>
    <t>特別損失のうち退職給付費</t>
    <rPh sb="0" eb="2">
      <t>トクベツ</t>
    </rPh>
    <rPh sb="2" eb="4">
      <t>ソンシツ</t>
    </rPh>
    <rPh sb="7" eb="9">
      <t>タイショク</t>
    </rPh>
    <rPh sb="9" eb="12">
      <t>キュウフヒ</t>
    </rPh>
    <phoneticPr fontId="24"/>
  </si>
  <si>
    <t>手  　　　　　     当</t>
  </si>
  <si>
    <t>委</t>
    <rPh sb="0" eb="1">
      <t>イタク</t>
    </rPh>
    <phoneticPr fontId="24"/>
  </si>
  <si>
    <t>企業債利息のうち</t>
    <rPh sb="0" eb="3">
      <t>キギョウサイ</t>
    </rPh>
    <rPh sb="3" eb="5">
      <t>リソク</t>
    </rPh>
    <phoneticPr fontId="97"/>
  </si>
  <si>
    <t>化</t>
    <rPh sb="0" eb="1">
      <t>カ</t>
    </rPh>
    <phoneticPr fontId="24"/>
  </si>
  <si>
    <t>Ｏ</t>
  </si>
  <si>
    <t>全部導入</t>
    <rPh sb="0" eb="2">
      <t>ゼンブ</t>
    </rPh>
    <rPh sb="2" eb="4">
      <t>ドウニュウ</t>
    </rPh>
    <phoneticPr fontId="24"/>
  </si>
  <si>
    <t>簡易水道の建設改良に</t>
    <rPh sb="0" eb="2">
      <t>カンイ</t>
    </rPh>
    <rPh sb="2" eb="4">
      <t>スイドウ</t>
    </rPh>
    <rPh sb="5" eb="7">
      <t>ケンセツ</t>
    </rPh>
    <rPh sb="7" eb="9">
      <t>カイリョウ</t>
    </rPh>
    <phoneticPr fontId="50"/>
  </si>
  <si>
    <t>01行22列の内訳</t>
    <rPh sb="2" eb="3">
      <t>ギョウ</t>
    </rPh>
    <rPh sb="5" eb="6">
      <t>レツ</t>
    </rPh>
    <rPh sb="7" eb="9">
      <t>ウチワケ</t>
    </rPh>
    <phoneticPr fontId="24"/>
  </si>
  <si>
    <t>Ａ</t>
  </si>
  <si>
    <t>利息</t>
    <rPh sb="0" eb="2">
      <t>リソク</t>
    </rPh>
    <phoneticPr fontId="24"/>
  </si>
  <si>
    <t>人事・給与システム</t>
    <rPh sb="0" eb="2">
      <t>ジンジ</t>
    </rPh>
    <rPh sb="3" eb="4">
      <t>キュウ</t>
    </rPh>
    <rPh sb="4" eb="5">
      <t>ヨ</t>
    </rPh>
    <phoneticPr fontId="24"/>
  </si>
  <si>
    <t>割賦負担償還額（千円）</t>
    <rPh sb="0" eb="2">
      <t>カップ</t>
    </rPh>
    <rPh sb="2" eb="4">
      <t>フタン</t>
    </rPh>
    <rPh sb="4" eb="7">
      <t>ショウカンガク</t>
    </rPh>
    <rPh sb="8" eb="9">
      <t>セン</t>
    </rPh>
    <rPh sb="9" eb="10">
      <t>エン</t>
    </rPh>
    <phoneticPr fontId="24"/>
  </si>
  <si>
    <t>年　間　延　職　員　数（人）</t>
    <rPh sb="12" eb="13">
      <t>ニン</t>
    </rPh>
    <phoneticPr fontId="24"/>
  </si>
  <si>
    <t>年　度　末　職　員　数（人）</t>
    <rPh sb="12" eb="13">
      <t>ニン</t>
    </rPh>
    <phoneticPr fontId="24"/>
  </si>
  <si>
    <t>延　　　　年　　　　齢（歳）</t>
    <rPh sb="12" eb="13">
      <t>サイ</t>
    </rPh>
    <phoneticPr fontId="24"/>
  </si>
  <si>
    <t>延　 経　 験　 年　 数（年）</t>
    <rPh sb="14" eb="15">
      <t>ネン</t>
    </rPh>
    <phoneticPr fontId="24"/>
  </si>
  <si>
    <t>仙北市</t>
    <rPh sb="0" eb="2">
      <t>センボク</t>
    </rPh>
    <rPh sb="2" eb="3">
      <t>シ</t>
    </rPh>
    <phoneticPr fontId="24"/>
  </si>
  <si>
    <t>延 　勤　 続　 年　 数（年）</t>
    <rPh sb="14" eb="15">
      <t>ネン</t>
    </rPh>
    <phoneticPr fontId="24"/>
  </si>
  <si>
    <t>補助対象事業分</t>
    <rPh sb="0" eb="2">
      <t>ホジョ</t>
    </rPh>
    <rPh sb="2" eb="4">
      <t>タイショウ</t>
    </rPh>
    <rPh sb="4" eb="6">
      <t>ジギョウ</t>
    </rPh>
    <rPh sb="6" eb="7">
      <t>ブン</t>
    </rPh>
    <phoneticPr fontId="24"/>
  </si>
  <si>
    <t>(5)実質料金</t>
  </si>
  <si>
    <t>公庫資金に係る繰上償還金分</t>
  </si>
  <si>
    <t>単独事業分</t>
    <rPh sb="0" eb="2">
      <t>タンドク</t>
    </rPh>
    <rPh sb="2" eb="5">
      <t>ジギョウブン</t>
    </rPh>
    <phoneticPr fontId="24"/>
  </si>
  <si>
    <t>年度末職員数(人)</t>
    <rPh sb="0" eb="3">
      <t>ネンドマツ</t>
    </rPh>
    <rPh sb="3" eb="5">
      <t>ショクイン</t>
    </rPh>
    <rPh sb="5" eb="6">
      <t>スウ</t>
    </rPh>
    <rPh sb="7" eb="8">
      <t>ニン</t>
    </rPh>
    <phoneticPr fontId="24"/>
  </si>
  <si>
    <t>うちリース資産原価償却累計額</t>
    <rPh sb="5" eb="7">
      <t>シサン</t>
    </rPh>
    <rPh sb="7" eb="9">
      <t>ゲンカ</t>
    </rPh>
    <rPh sb="9" eb="11">
      <t>ショウキャク</t>
    </rPh>
    <rPh sb="11" eb="13">
      <t>ルイケイ</t>
    </rPh>
    <rPh sb="13" eb="14">
      <t>ガク</t>
    </rPh>
    <phoneticPr fontId="24"/>
  </si>
  <si>
    <t>建設改良費のうち用地取得費</t>
    <rPh sb="8" eb="10">
      <t>ヨウチ</t>
    </rPh>
    <rPh sb="10" eb="13">
      <t>シュトクヒ</t>
    </rPh>
    <phoneticPr fontId="24"/>
  </si>
  <si>
    <t>補助対象事業分</t>
    <rPh sb="0" eb="2">
      <t>ホジョ</t>
    </rPh>
    <rPh sb="2" eb="4">
      <t>タイショウ</t>
    </rPh>
    <rPh sb="4" eb="7">
      <t>ジギョウブン</t>
    </rPh>
    <phoneticPr fontId="24"/>
  </si>
  <si>
    <t>北秋田市</t>
    <rPh sb="0" eb="3">
      <t>キタアキタ</t>
    </rPh>
    <rPh sb="3" eb="4">
      <t>シ</t>
    </rPh>
    <phoneticPr fontId="4"/>
  </si>
  <si>
    <t>延　年　齢　(歳)</t>
    <rPh sb="7" eb="8">
      <t>サイ</t>
    </rPh>
    <phoneticPr fontId="24"/>
  </si>
  <si>
    <t>上記のうち先行用地取得分</t>
    <rPh sb="0" eb="2">
      <t>ジョウキ</t>
    </rPh>
    <rPh sb="5" eb="7">
      <t>センコウ</t>
    </rPh>
    <rPh sb="7" eb="9">
      <t>ヨウチ</t>
    </rPh>
    <rPh sb="9" eb="12">
      <t>シュトクブン</t>
    </rPh>
    <phoneticPr fontId="24"/>
  </si>
  <si>
    <t>⑥</t>
  </si>
  <si>
    <t>資 本 勘 定 所 属 職 員</t>
  </si>
  <si>
    <t>施設設備管理の遠隔制御</t>
    <rPh sb="0" eb="2">
      <t>シセツ</t>
    </rPh>
    <rPh sb="2" eb="4">
      <t>セツビ</t>
    </rPh>
    <rPh sb="4" eb="6">
      <t>カンリ</t>
    </rPh>
    <rPh sb="7" eb="9">
      <t>エンカク</t>
    </rPh>
    <rPh sb="9" eb="11">
      <t>セイギョ</t>
    </rPh>
    <phoneticPr fontId="24"/>
  </si>
  <si>
    <t>表</t>
    <rPh sb="0" eb="1">
      <t>ヒョウ</t>
    </rPh>
    <phoneticPr fontId="4"/>
  </si>
  <si>
    <t>(４)</t>
  </si>
  <si>
    <t>検 針 業 務</t>
  </si>
  <si>
    <t>１　表  　流　  水</t>
  </si>
  <si>
    <t>新型コロナウィルス感染症に係る減収対策のために発行する資金手当債の利子負担の軽減に要する経費</t>
    <rPh sb="0" eb="2">
      <t>シンガタ</t>
    </rPh>
    <rPh sb="9" eb="12">
      <t>カンセンショウ</t>
    </rPh>
    <rPh sb="13" eb="14">
      <t>カカ</t>
    </rPh>
    <rPh sb="15" eb="17">
      <t>ゲンシュウ</t>
    </rPh>
    <rPh sb="17" eb="19">
      <t>タイサク</t>
    </rPh>
    <rPh sb="23" eb="25">
      <t>ハッコウ</t>
    </rPh>
    <rPh sb="27" eb="29">
      <t>シキン</t>
    </rPh>
    <rPh sb="29" eb="31">
      <t>テアテ</t>
    </rPh>
    <rPh sb="31" eb="32">
      <t>サイ</t>
    </rPh>
    <rPh sb="33" eb="35">
      <t>リシ</t>
    </rPh>
    <rPh sb="35" eb="37">
      <t>フタン</t>
    </rPh>
    <rPh sb="38" eb="40">
      <t>ケイゲン</t>
    </rPh>
    <rPh sb="41" eb="42">
      <t>ヨウ</t>
    </rPh>
    <rPh sb="44" eb="46">
      <t>ケイヒ</t>
    </rPh>
    <phoneticPr fontId="50"/>
  </si>
  <si>
    <t>（5）　合　計</t>
    <rPh sb="4" eb="5">
      <t>ゴウ</t>
    </rPh>
    <rPh sb="6" eb="7">
      <t>ケイ</t>
    </rPh>
    <phoneticPr fontId="24"/>
  </si>
  <si>
    <t>繰延収益</t>
    <rPh sb="0" eb="2">
      <t>クリノベ</t>
    </rPh>
    <rPh sb="2" eb="4">
      <t>シュウエキ</t>
    </rPh>
    <phoneticPr fontId="24"/>
  </si>
  <si>
    <t>３　伏  　流　  水</t>
  </si>
  <si>
    <t>共済組合</t>
    <rPh sb="0" eb="2">
      <t>キョウサイ</t>
    </rPh>
    <rPh sb="2" eb="4">
      <t>クミアイ</t>
    </rPh>
    <phoneticPr fontId="24"/>
  </si>
  <si>
    <t>４　地  　下　  水</t>
  </si>
  <si>
    <t>(６)</t>
  </si>
  <si>
    <t>(７)</t>
  </si>
  <si>
    <t>その他</t>
    <rPh sb="2" eb="3">
      <t>タ</t>
    </rPh>
    <phoneticPr fontId="4"/>
  </si>
  <si>
    <t>(８)</t>
  </si>
  <si>
    <t>配　水　池　設　置　数</t>
  </si>
  <si>
    <t>料 　金　 改　 定　 年　 数</t>
  </si>
  <si>
    <t>現 行 料 金 実 施 年 月 日</t>
  </si>
  <si>
    <t>損 益 勘 定 所 属 職 員</t>
  </si>
  <si>
    <t>原　水　関　係　職　員</t>
  </si>
  <si>
    <t>(7) 管　路　経　年　化　率　　（％）</t>
    <rPh sb="4" eb="5">
      <t>カン</t>
    </rPh>
    <rPh sb="6" eb="7">
      <t>ミチ</t>
    </rPh>
    <rPh sb="8" eb="9">
      <t>キョウ</t>
    </rPh>
    <rPh sb="10" eb="11">
      <t>トシ</t>
    </rPh>
    <rPh sb="12" eb="13">
      <t>カ</t>
    </rPh>
    <rPh sb="14" eb="15">
      <t>リツ</t>
    </rPh>
    <phoneticPr fontId="4"/>
  </si>
  <si>
    <t>有形固定資産額</t>
    <rPh sb="0" eb="2">
      <t>ユウケイ</t>
    </rPh>
    <rPh sb="2" eb="4">
      <t>コテイ</t>
    </rPh>
    <rPh sb="4" eb="6">
      <t>シサン</t>
    </rPh>
    <rPh sb="6" eb="7">
      <t>ガク</t>
    </rPh>
    <phoneticPr fontId="24"/>
  </si>
  <si>
    <t>業</t>
    <rPh sb="0" eb="1">
      <t>ギョウ</t>
    </rPh>
    <phoneticPr fontId="24"/>
  </si>
  <si>
    <t>その他引当金繰入額</t>
    <rPh sb="2" eb="3">
      <t>タ</t>
    </rPh>
    <rPh sb="3" eb="6">
      <t>ヒキアテキン</t>
    </rPh>
    <rPh sb="6" eb="9">
      <t>クリイレガク</t>
    </rPh>
    <phoneticPr fontId="24"/>
  </si>
  <si>
    <t>（戸）</t>
  </si>
  <si>
    <t>ダム以外の表流水</t>
  </si>
  <si>
    <r>
      <t>配　　水　　能　　力　（ｍ</t>
    </r>
    <r>
      <rPr>
        <vertAlign val="superscript"/>
        <sz val="11"/>
        <color theme="1"/>
        <rFont val="ＭＳ ゴシック"/>
        <family val="3"/>
        <charset val="128"/>
      </rPr>
      <t>3</t>
    </r>
    <r>
      <rPr>
        <sz val="11"/>
        <color theme="1"/>
        <rFont val="ＭＳ ゴシック"/>
        <family val="3"/>
        <charset val="128"/>
      </rPr>
      <t>/日）</t>
    </r>
  </si>
  <si>
    <t>水道広域化施設　　　　　　　　（建設仮勘定支払利息分）</t>
    <rPh sb="0" eb="2">
      <t>スイドウ</t>
    </rPh>
    <rPh sb="2" eb="5">
      <t>コウイキカ</t>
    </rPh>
    <rPh sb="5" eb="7">
      <t>シセツ</t>
    </rPh>
    <rPh sb="16" eb="18">
      <t>ケンセツ</t>
    </rPh>
    <rPh sb="18" eb="21">
      <t>カリカンジョウ</t>
    </rPh>
    <rPh sb="21" eb="23">
      <t>シハラ</t>
    </rPh>
    <rPh sb="23" eb="25">
      <t>リソク</t>
    </rPh>
    <rPh sb="25" eb="26">
      <t>ブン</t>
    </rPh>
    <phoneticPr fontId="50"/>
  </si>
  <si>
    <t>経営戦略の策定・改定に</t>
    <rPh sb="0" eb="2">
      <t>ケイエイ</t>
    </rPh>
    <rPh sb="2" eb="4">
      <t>センリャク</t>
    </rPh>
    <rPh sb="5" eb="7">
      <t>サクテイ</t>
    </rPh>
    <rPh sb="8" eb="10">
      <t>カイテイ</t>
    </rPh>
    <phoneticPr fontId="50"/>
  </si>
  <si>
    <t>ダムによるもの</t>
  </si>
  <si>
    <t>民間資金による借換にかかるもの</t>
  </si>
  <si>
    <t>うち簡易水道</t>
    <rPh sb="2" eb="4">
      <t>カンイ</t>
    </rPh>
    <rPh sb="4" eb="6">
      <t>スイドウ</t>
    </rPh>
    <phoneticPr fontId="50"/>
  </si>
  <si>
    <t>⑤</t>
  </si>
  <si>
    <r>
      <t>配  水  能  力　　　（ｍ</t>
    </r>
    <r>
      <rPr>
        <vertAlign val="superscript"/>
        <sz val="11"/>
        <rFont val="ＭＳ ゴシック"/>
        <family val="3"/>
        <charset val="128"/>
      </rPr>
      <t>3</t>
    </r>
    <r>
      <rPr>
        <sz val="11"/>
        <rFont val="ＭＳ ゴシック"/>
        <family val="3"/>
        <charset val="128"/>
      </rPr>
      <t>/日）</t>
    </r>
  </si>
  <si>
    <t>配水量</t>
  </si>
  <si>
    <t>有収水量</t>
  </si>
  <si>
    <t>（再掲)報酬</t>
    <rPh sb="0" eb="2">
      <t>サイケイ</t>
    </rPh>
    <rPh sb="3" eb="5">
      <t>ホウシュウ</t>
    </rPh>
    <phoneticPr fontId="24"/>
  </si>
  <si>
    <t>家庭用</t>
  </si>
  <si>
    <t>（個）</t>
  </si>
  <si>
    <t>当年度設置数</t>
  </si>
  <si>
    <t>当年度設置総額</t>
  </si>
  <si>
    <t>工事負担金</t>
    <rPh sb="0" eb="2">
      <t>コウジ</t>
    </rPh>
    <rPh sb="2" eb="5">
      <t>フタンキン</t>
    </rPh>
    <phoneticPr fontId="24"/>
  </si>
  <si>
    <t>計画年間給水量</t>
  </si>
  <si>
    <t>（ｈａ）</t>
  </si>
  <si>
    <t>※「（３）集金・検針員」は全団体で数値の計上が</t>
    <rPh sb="5" eb="7">
      <t>シュウキン</t>
    </rPh>
    <rPh sb="8" eb="11">
      <t>ケンシンイン</t>
    </rPh>
    <rPh sb="13" eb="14">
      <t>ゼン</t>
    </rPh>
    <rPh sb="14" eb="16">
      <t>ダンタイ</t>
    </rPh>
    <rPh sb="17" eb="19">
      <t>スウチ</t>
    </rPh>
    <rPh sb="20" eb="22">
      <t>ケイジョウ</t>
    </rPh>
    <phoneticPr fontId="24"/>
  </si>
  <si>
    <t>一部導入</t>
    <rPh sb="0" eb="2">
      <t>イチブ</t>
    </rPh>
    <rPh sb="2" eb="4">
      <t>ドウニュウ</t>
    </rPh>
    <phoneticPr fontId="24"/>
  </si>
  <si>
    <t>検　　針　　職　　員</t>
  </si>
  <si>
    <t>法定福利費</t>
    <rPh sb="0" eb="1">
      <t>ホウテイ</t>
    </rPh>
    <rPh sb="1" eb="4">
      <t>フクリヒ</t>
    </rPh>
    <phoneticPr fontId="24"/>
  </si>
  <si>
    <t>（</t>
  </si>
  <si>
    <t>長期前受金</t>
    <rPh sb="0" eb="2">
      <t>チョウキ</t>
    </rPh>
    <rPh sb="2" eb="5">
      <t>マエウケキン</t>
    </rPh>
    <phoneticPr fontId="24"/>
  </si>
  <si>
    <t>（上水道事業及び法適用簡易水道事業）</t>
    <rPh sb="4" eb="6">
      <t>ジギョウ</t>
    </rPh>
    <rPh sb="15" eb="17">
      <t>ジギョウ</t>
    </rPh>
    <phoneticPr fontId="24"/>
  </si>
  <si>
    <t>）</t>
  </si>
  <si>
    <t>会計年度任用職員
（フルタイム)</t>
    <rPh sb="0" eb="2">
      <t>カイケイ</t>
    </rPh>
    <rPh sb="2" eb="4">
      <t>ネンド</t>
    </rPh>
    <rPh sb="4" eb="6">
      <t>ニンヨウ</t>
    </rPh>
    <rPh sb="6" eb="8">
      <t>ショクイン</t>
    </rPh>
    <phoneticPr fontId="24"/>
  </si>
  <si>
    <t>(1)上水道事業</t>
  </si>
  <si>
    <t>条例全部</t>
  </si>
  <si>
    <t>条例財務</t>
  </si>
  <si>
    <t>11．加　　　入　　　金　　　　（千円）</t>
  </si>
  <si>
    <t>上記の</t>
  </si>
  <si>
    <t>児童手当及び子ども手当に要する経費</t>
  </si>
  <si>
    <t>加　　　入　　　金　　　　（千円）</t>
  </si>
  <si>
    <t>三種町</t>
    <rPh sb="0" eb="1">
      <t>サン</t>
    </rPh>
    <rPh sb="1" eb="2">
      <t>タネ</t>
    </rPh>
    <rPh sb="2" eb="3">
      <t>マチ</t>
    </rPh>
    <phoneticPr fontId="4"/>
  </si>
  <si>
    <t>繰出基準等に基づくもの</t>
    <rPh sb="0" eb="2">
      <t>クリダ</t>
    </rPh>
    <rPh sb="2" eb="4">
      <t>キジュン</t>
    </rPh>
    <rPh sb="4" eb="5">
      <t>トウ</t>
    </rPh>
    <rPh sb="6" eb="7">
      <t>モト</t>
    </rPh>
    <phoneticPr fontId="50"/>
  </si>
  <si>
    <t>男鹿市</t>
    <rPh sb="0" eb="3">
      <t>オガシ</t>
    </rPh>
    <phoneticPr fontId="4"/>
  </si>
  <si>
    <t>ヶ</t>
  </si>
  <si>
    <t>8.77</t>
  </si>
  <si>
    <t>湯沢市</t>
    <rPh sb="0" eb="3">
      <t>ユザワシ</t>
    </rPh>
    <phoneticPr fontId="4"/>
  </si>
  <si>
    <t>鹿角市</t>
    <rPh sb="0" eb="3">
      <t>カヅノシ</t>
    </rPh>
    <phoneticPr fontId="4"/>
  </si>
  <si>
    <t>潟上市</t>
    <rPh sb="0" eb="2">
      <t>カタガミ</t>
    </rPh>
    <rPh sb="2" eb="3">
      <t>シ</t>
    </rPh>
    <phoneticPr fontId="4"/>
  </si>
  <si>
    <t>(ト)</t>
  </si>
  <si>
    <t>ＢＴＯ方式</t>
    <rPh sb="3" eb="5">
      <t>ホウシキ</t>
    </rPh>
    <phoneticPr fontId="24"/>
  </si>
  <si>
    <t>大仙市</t>
    <rPh sb="0" eb="3">
      <t>ダイセンシ</t>
    </rPh>
    <phoneticPr fontId="4"/>
  </si>
  <si>
    <t>八郎潟町</t>
    <rPh sb="0" eb="4">
      <t>ハチロウガタマチ</t>
    </rPh>
    <phoneticPr fontId="4"/>
  </si>
  <si>
    <t>羽後町</t>
    <rPh sb="0" eb="3">
      <t>ウゴマチ</t>
    </rPh>
    <phoneticPr fontId="4"/>
  </si>
  <si>
    <t>03責任水量制</t>
    <rPh sb="2" eb="4">
      <t>セキニン</t>
    </rPh>
    <rPh sb="4" eb="6">
      <t>スイリョウ</t>
    </rPh>
    <rPh sb="6" eb="7">
      <t>セイ</t>
    </rPh>
    <phoneticPr fontId="4"/>
  </si>
  <si>
    <t>04その他</t>
    <rPh sb="4" eb="5">
      <t>タ</t>
    </rPh>
    <phoneticPr fontId="4"/>
  </si>
  <si>
    <t>元金</t>
    <rPh sb="0" eb="2">
      <t>ガンキン</t>
    </rPh>
    <phoneticPr fontId="24"/>
  </si>
  <si>
    <t>行</t>
    <rPh sb="0" eb="1">
      <t>ギョウ</t>
    </rPh>
    <phoneticPr fontId="50"/>
  </si>
  <si>
    <t>収益的支出に充てた他会計借入金</t>
    <rPh sb="12" eb="14">
      <t>カリイレ</t>
    </rPh>
    <rPh sb="14" eb="15">
      <t>キン</t>
    </rPh>
    <phoneticPr fontId="24"/>
  </si>
  <si>
    <t>期首資産等状況調</t>
    <rPh sb="0" eb="2">
      <t>キシュ</t>
    </rPh>
    <rPh sb="2" eb="4">
      <t>シサン</t>
    </rPh>
    <rPh sb="4" eb="5">
      <t>トウ</t>
    </rPh>
    <rPh sb="5" eb="7">
      <t>ジョウキョウ</t>
    </rPh>
    <rPh sb="7" eb="8">
      <t>シラ</t>
    </rPh>
    <phoneticPr fontId="24"/>
  </si>
  <si>
    <t xml:space="preserve"> 項　目</t>
    <rPh sb="1" eb="4">
      <t>コウモク</t>
    </rPh>
    <phoneticPr fontId="24"/>
  </si>
  <si>
    <t>にかほ市</t>
    <rPh sb="3" eb="4">
      <t>シ</t>
    </rPh>
    <phoneticPr fontId="4"/>
  </si>
  <si>
    <t>退職手当平均支給月数</t>
    <rPh sb="0" eb="2">
      <t>タイショク</t>
    </rPh>
    <rPh sb="2" eb="4">
      <t>テアテ</t>
    </rPh>
    <rPh sb="4" eb="6">
      <t>ヘイキン</t>
    </rPh>
    <rPh sb="6" eb="8">
      <t>シキュウ</t>
    </rPh>
    <rPh sb="8" eb="10">
      <t>ゲッスウ</t>
    </rPh>
    <phoneticPr fontId="24"/>
  </si>
  <si>
    <t>仙北市</t>
    <rPh sb="0" eb="2">
      <t>センボク</t>
    </rPh>
    <rPh sb="2" eb="3">
      <t>シ</t>
    </rPh>
    <phoneticPr fontId="4"/>
  </si>
  <si>
    <t>三種町</t>
    <rPh sb="0" eb="2">
      <t>ミタネ</t>
    </rPh>
    <rPh sb="2" eb="3">
      <t>マチ</t>
    </rPh>
    <phoneticPr fontId="4"/>
  </si>
  <si>
    <t>合　計</t>
    <rPh sb="0" eb="1">
      <t>ゴウ</t>
    </rPh>
    <rPh sb="2" eb="3">
      <t>ケイ</t>
    </rPh>
    <phoneticPr fontId="50"/>
  </si>
  <si>
    <t>うち簡易水道事業分</t>
    <rPh sb="2" eb="4">
      <t>カンイ</t>
    </rPh>
    <rPh sb="4" eb="6">
      <t>スイドウ</t>
    </rPh>
    <rPh sb="6" eb="9">
      <t>ジギョウブン</t>
    </rPh>
    <phoneticPr fontId="24"/>
  </si>
  <si>
    <t>職員一人当たり平均給与</t>
    <rPh sb="0" eb="2">
      <t>ショクイン</t>
    </rPh>
    <rPh sb="2" eb="4">
      <t>ヒトリ</t>
    </rPh>
    <rPh sb="4" eb="5">
      <t>ア</t>
    </rPh>
    <rPh sb="7" eb="9">
      <t>ヘイキン</t>
    </rPh>
    <rPh sb="9" eb="11">
      <t>キュウヨ</t>
    </rPh>
    <phoneticPr fontId="24"/>
  </si>
  <si>
    <r>
      <t>③伏　　流　　水　　（ｍ</t>
    </r>
    <r>
      <rPr>
        <vertAlign val="superscript"/>
        <sz val="12"/>
        <rFont val="ＭＳ ゴシック"/>
        <family val="3"/>
        <charset val="128"/>
      </rPr>
      <t>3</t>
    </r>
    <r>
      <rPr>
        <sz val="12"/>
        <rFont val="ＭＳ ゴシック"/>
        <family val="3"/>
        <charset val="128"/>
      </rPr>
      <t>/日）</t>
    </r>
  </si>
  <si>
    <t>内　訳</t>
  </si>
  <si>
    <t>収　益
勘　定
繰入金　</t>
    <rPh sb="0" eb="1">
      <t>シュウ</t>
    </rPh>
    <rPh sb="2" eb="3">
      <t>エキ</t>
    </rPh>
    <rPh sb="4" eb="5">
      <t>カン</t>
    </rPh>
    <rPh sb="6" eb="7">
      <t>サダム</t>
    </rPh>
    <rPh sb="8" eb="10">
      <t>クリイレ</t>
    </rPh>
    <rPh sb="10" eb="11">
      <t>キン</t>
    </rPh>
    <phoneticPr fontId="50"/>
  </si>
  <si>
    <t>実繰入額</t>
    <rPh sb="0" eb="1">
      <t>ジツ</t>
    </rPh>
    <rPh sb="1" eb="2">
      <t>ク</t>
    </rPh>
    <rPh sb="2" eb="3">
      <t>イ</t>
    </rPh>
    <rPh sb="3" eb="4">
      <t>ガク</t>
    </rPh>
    <phoneticPr fontId="24"/>
  </si>
  <si>
    <t>小坂町</t>
    <rPh sb="0" eb="3">
      <t>コサカマチ</t>
    </rPh>
    <phoneticPr fontId="24"/>
  </si>
  <si>
    <t>実繰入額</t>
    <rPh sb="0" eb="1">
      <t>ジツ</t>
    </rPh>
    <rPh sb="1" eb="4">
      <t>クリイレガク</t>
    </rPh>
    <phoneticPr fontId="24"/>
  </si>
  <si>
    <t>資金期末残高</t>
    <rPh sb="0" eb="2">
      <t>シキン</t>
    </rPh>
    <rPh sb="2" eb="4">
      <t>キマツ</t>
    </rPh>
    <rPh sb="4" eb="6">
      <t>ザンダカ</t>
    </rPh>
    <phoneticPr fontId="88"/>
  </si>
  <si>
    <t>ＰＦＩ方式</t>
    <rPh sb="3" eb="5">
      <t>ホウシキ</t>
    </rPh>
    <phoneticPr fontId="24"/>
  </si>
  <si>
    <t>第三者への業務委託</t>
    <rPh sb="0" eb="1">
      <t>ダイ</t>
    </rPh>
    <rPh sb="1" eb="3">
      <t>サンシャ</t>
    </rPh>
    <rPh sb="5" eb="7">
      <t>ギョウム</t>
    </rPh>
    <rPh sb="7" eb="9">
      <t>イタク</t>
    </rPh>
    <phoneticPr fontId="24"/>
  </si>
  <si>
    <t>ＢＯＴ方式</t>
    <rPh sb="3" eb="5">
      <t>ホウシキ</t>
    </rPh>
    <phoneticPr fontId="24"/>
  </si>
  <si>
    <t>営業収益</t>
    <rPh sb="0" eb="2">
      <t>エイギョウ</t>
    </rPh>
    <rPh sb="2" eb="4">
      <t>シュウエキ</t>
    </rPh>
    <phoneticPr fontId="50"/>
  </si>
  <si>
    <t>（3）　集　金　・　検　針　員　内　訳</t>
    <rPh sb="4" eb="5">
      <t>シュウ</t>
    </rPh>
    <rPh sb="6" eb="7">
      <t>カネ</t>
    </rPh>
    <rPh sb="10" eb="11">
      <t>ケン</t>
    </rPh>
    <rPh sb="12" eb="13">
      <t>ハリ</t>
    </rPh>
    <rPh sb="14" eb="15">
      <t>イン</t>
    </rPh>
    <rPh sb="16" eb="17">
      <t>ナイ</t>
    </rPh>
    <rPh sb="18" eb="19">
      <t>ヤク</t>
    </rPh>
    <phoneticPr fontId="24"/>
  </si>
  <si>
    <t>その他方式</t>
    <rPh sb="2" eb="3">
      <t>ホカ</t>
    </rPh>
    <rPh sb="3" eb="5">
      <t>ホウシキ</t>
    </rPh>
    <phoneticPr fontId="24"/>
  </si>
  <si>
    <t>02</t>
  </si>
  <si>
    <t>減価償却累計額</t>
  </si>
  <si>
    <t>技</t>
    <rPh sb="0" eb="1">
      <t>ワザ</t>
    </rPh>
    <phoneticPr fontId="24"/>
  </si>
  <si>
    <t>術</t>
    <rPh sb="0" eb="1">
      <t>ジュツ</t>
    </rPh>
    <phoneticPr fontId="24"/>
  </si>
  <si>
    <t>6.0～7.0</t>
  </si>
  <si>
    <t>集</t>
    <rPh sb="0" eb="1">
      <t>シュウ</t>
    </rPh>
    <phoneticPr fontId="24"/>
  </si>
  <si>
    <t>金</t>
    <rPh sb="0" eb="1">
      <t>キン</t>
    </rPh>
    <phoneticPr fontId="24"/>
  </si>
  <si>
    <t>そ</t>
  </si>
  <si>
    <t>給料</t>
    <rPh sb="0" eb="2">
      <t>キュウリョウ</t>
    </rPh>
    <phoneticPr fontId="24"/>
  </si>
  <si>
    <t>⑧　職種別給与に関する調</t>
  </si>
  <si>
    <t>その他出資金</t>
    <rPh sb="2" eb="3">
      <t>タ</t>
    </rPh>
    <rPh sb="3" eb="6">
      <t>シュッシキン</t>
    </rPh>
    <phoneticPr fontId="24"/>
  </si>
  <si>
    <t>扶養手当</t>
    <rPh sb="0" eb="2">
      <t>フヨウ</t>
    </rPh>
    <rPh sb="2" eb="4">
      <t>テアテ</t>
    </rPh>
    <phoneticPr fontId="24"/>
  </si>
  <si>
    <t>他会計負担金</t>
    <rPh sb="0" eb="1">
      <t>タ</t>
    </rPh>
    <rPh sb="1" eb="3">
      <t>カイケイ</t>
    </rPh>
    <rPh sb="3" eb="6">
      <t>フタンキン</t>
    </rPh>
    <phoneticPr fontId="50"/>
  </si>
  <si>
    <t>実繰入額</t>
    <rPh sb="0" eb="1">
      <t>ジツ</t>
    </rPh>
    <rPh sb="1" eb="3">
      <t>クリイレ</t>
    </rPh>
    <rPh sb="3" eb="4">
      <t>ガク</t>
    </rPh>
    <phoneticPr fontId="50"/>
  </si>
  <si>
    <t>消火栓維持管理費</t>
    <rPh sb="0" eb="3">
      <t>ショウカセン</t>
    </rPh>
    <rPh sb="3" eb="5">
      <t>イジ</t>
    </rPh>
    <rPh sb="5" eb="8">
      <t>カンリヒ</t>
    </rPh>
    <phoneticPr fontId="50"/>
  </si>
  <si>
    <t>０５２１５９</t>
  </si>
  <si>
    <t>4.0～5.0</t>
  </si>
  <si>
    <t>損益勘定繰入金</t>
    <rPh sb="0" eb="2">
      <t>ソンエキ</t>
    </rPh>
    <rPh sb="2" eb="4">
      <t>カンジョウ</t>
    </rPh>
    <rPh sb="4" eb="7">
      <t>クリイレキン</t>
    </rPh>
    <phoneticPr fontId="50"/>
  </si>
  <si>
    <t>支　　　出</t>
  </si>
  <si>
    <t>その他</t>
    <rPh sb="2" eb="3">
      <t>タ</t>
    </rPh>
    <phoneticPr fontId="50"/>
  </si>
  <si>
    <t>他会計補助金</t>
    <rPh sb="0" eb="1">
      <t>タ</t>
    </rPh>
    <rPh sb="1" eb="3">
      <t>カイケイ</t>
    </rPh>
    <rPh sb="3" eb="6">
      <t>ホジョキン</t>
    </rPh>
    <phoneticPr fontId="50"/>
  </si>
  <si>
    <t>財　源</t>
  </si>
  <si>
    <t>2.63</t>
  </si>
  <si>
    <t>営業外収益</t>
    <rPh sb="0" eb="3">
      <t>エイギョウガイ</t>
    </rPh>
    <rPh sb="3" eb="5">
      <t>シュウエキ</t>
    </rPh>
    <phoneticPr fontId="50"/>
  </si>
  <si>
    <t>合　計</t>
    <rPh sb="0" eb="1">
      <t>ゴウ</t>
    </rPh>
    <rPh sb="2" eb="3">
      <t>ケイ</t>
    </rPh>
    <phoneticPr fontId="4"/>
  </si>
  <si>
    <t>産</t>
  </si>
  <si>
    <t xml:space="preserve">団体名 </t>
  </si>
  <si>
    <t>借換債分</t>
    <rPh sb="0" eb="3">
      <t>カリカエサイ</t>
    </rPh>
    <rPh sb="3" eb="4">
      <t>ブン</t>
    </rPh>
    <phoneticPr fontId="24"/>
  </si>
  <si>
    <r>
      <t>⑥その他の水源　　（ｍ</t>
    </r>
    <r>
      <rPr>
        <vertAlign val="superscript"/>
        <sz val="12"/>
        <rFont val="ＭＳ ゴシック"/>
        <family val="3"/>
        <charset val="128"/>
      </rPr>
      <t>3</t>
    </r>
    <r>
      <rPr>
        <sz val="12"/>
        <rFont val="ＭＳ ゴシック"/>
        <family val="3"/>
        <charset val="128"/>
      </rPr>
      <t>/日）</t>
    </r>
  </si>
  <si>
    <t xml:space="preserve"> 項　目</t>
    <rPh sb="1" eb="2">
      <t>コウ</t>
    </rPh>
    <rPh sb="3" eb="4">
      <t>メ</t>
    </rPh>
    <phoneticPr fontId="24"/>
  </si>
  <si>
    <t xml:space="preserve">団体名 </t>
    <rPh sb="0" eb="3">
      <t>ダンタイメイ</t>
    </rPh>
    <phoneticPr fontId="24"/>
  </si>
  <si>
    <t>流　　動　　負　　債</t>
  </si>
  <si>
    <t>(3) 当年度設置総額　（千円）</t>
  </si>
  <si>
    <t>そ       の       他</t>
    <rPh sb="0" eb="17">
      <t>ソノタ</t>
    </rPh>
    <phoneticPr fontId="50"/>
  </si>
  <si>
    <t>建　設　改　良　費</t>
  </si>
  <si>
    <t>統合水道（支払利息分）</t>
    <rPh sb="0" eb="2">
      <t>トウゴウ</t>
    </rPh>
    <rPh sb="2" eb="4">
      <t>スイドウ</t>
    </rPh>
    <rPh sb="5" eb="7">
      <t>シハラ</t>
    </rPh>
    <rPh sb="7" eb="9">
      <t>リソク</t>
    </rPh>
    <rPh sb="9" eb="10">
      <t>ブン</t>
    </rPh>
    <phoneticPr fontId="50"/>
  </si>
  <si>
    <t>その他</t>
    <rPh sb="2" eb="3">
      <t>タ</t>
    </rPh>
    <phoneticPr fontId="24"/>
  </si>
  <si>
    <t>他会計繰入金</t>
    <rPh sb="0" eb="1">
      <t>タ</t>
    </rPh>
    <rPh sb="1" eb="3">
      <t>カイケイ</t>
    </rPh>
    <rPh sb="3" eb="6">
      <t>クリイレキン</t>
    </rPh>
    <phoneticPr fontId="50"/>
  </si>
  <si>
    <t>他会計出資金・補助金</t>
    <rPh sb="0" eb="3">
      <t>タカイケイ</t>
    </rPh>
    <rPh sb="3" eb="6">
      <t>シュッシキン</t>
    </rPh>
    <rPh sb="7" eb="10">
      <t>ホジョキン</t>
    </rPh>
    <phoneticPr fontId="50"/>
  </si>
  <si>
    <t>水道水源開発（当年度支出分）</t>
    <rPh sb="0" eb="2">
      <t>スイドウ</t>
    </rPh>
    <rPh sb="2" eb="4">
      <t>スイゲン</t>
    </rPh>
    <rPh sb="4" eb="6">
      <t>カイハツ</t>
    </rPh>
    <rPh sb="7" eb="10">
      <t>トウネンド</t>
    </rPh>
    <rPh sb="10" eb="12">
      <t>シシュツ</t>
    </rPh>
    <rPh sb="12" eb="13">
      <t>ブン</t>
    </rPh>
    <phoneticPr fontId="50"/>
  </si>
  <si>
    <t>支　給　対　象　人　員　数</t>
  </si>
  <si>
    <t>企業債元利償還金に
対して繰入れたもの</t>
  </si>
  <si>
    <t>資本勘定繰入金</t>
    <rPh sb="1" eb="2">
      <t>シホン</t>
    </rPh>
    <rPh sb="2" eb="4">
      <t>カンジョウ</t>
    </rPh>
    <rPh sb="4" eb="7">
      <t>クリイレキン</t>
    </rPh>
    <phoneticPr fontId="50"/>
  </si>
  <si>
    <t>法適用区分</t>
  </si>
  <si>
    <t>未普及地域解消</t>
    <rPh sb="0" eb="1">
      <t>ミ</t>
    </rPh>
    <rPh sb="1" eb="3">
      <t>フキュウ</t>
    </rPh>
    <rPh sb="3" eb="5">
      <t>チイキ</t>
    </rPh>
    <rPh sb="5" eb="7">
      <t>カイショウ</t>
    </rPh>
    <phoneticPr fontId="50"/>
  </si>
  <si>
    <t>当年許可債で未借入又は未発行の額</t>
  </si>
  <si>
    <r>
      <t>年間総配水量　　　（千ｍ</t>
    </r>
    <r>
      <rPr>
        <vertAlign val="superscript"/>
        <sz val="11"/>
        <rFont val="ＭＳ ゴシック"/>
        <family val="3"/>
        <charset val="128"/>
      </rPr>
      <t>3</t>
    </r>
    <r>
      <rPr>
        <sz val="11"/>
        <rFont val="ＭＳ ゴシック"/>
        <family val="3"/>
        <charset val="128"/>
      </rPr>
      <t>）</t>
    </r>
  </si>
  <si>
    <t>安全対策（水質安全対策）</t>
    <rPh sb="0" eb="2">
      <t>アンゼン</t>
    </rPh>
    <rPh sb="2" eb="4">
      <t>タイサク</t>
    </rPh>
    <rPh sb="5" eb="7">
      <t>スイシツ</t>
    </rPh>
    <rPh sb="7" eb="9">
      <t>アンゼン</t>
    </rPh>
    <rPh sb="9" eb="11">
      <t>タイサク</t>
    </rPh>
    <phoneticPr fontId="50"/>
  </si>
  <si>
    <t>公共水道施設設置費</t>
    <rPh sb="0" eb="2">
      <t>コウキョウ</t>
    </rPh>
    <rPh sb="2" eb="4">
      <t>スイドウ</t>
    </rPh>
    <rPh sb="4" eb="6">
      <t>シセツ</t>
    </rPh>
    <rPh sb="6" eb="8">
      <t>セッチ</t>
    </rPh>
    <rPh sb="8" eb="9">
      <t>ヒ</t>
    </rPh>
    <phoneticPr fontId="50"/>
  </si>
  <si>
    <t>額</t>
  </si>
  <si>
    <t>)</t>
  </si>
  <si>
    <t>市中銀行</t>
  </si>
  <si>
    <t>他</t>
    <rPh sb="0" eb="1">
      <t>タ</t>
    </rPh>
    <phoneticPr fontId="24"/>
  </si>
  <si>
    <r>
      <t>(ｱ) 基本水量　（ｍ</t>
    </r>
    <r>
      <rPr>
        <vertAlign val="superscript"/>
        <sz val="11"/>
        <rFont val="ＭＳ ゴシック"/>
        <family val="3"/>
        <charset val="128"/>
      </rPr>
      <t>3</t>
    </r>
    <r>
      <rPr>
        <sz val="11"/>
        <rFont val="ＭＳ ゴシック"/>
        <family val="3"/>
        <charset val="128"/>
      </rPr>
      <t>）</t>
    </r>
  </si>
  <si>
    <t>（建設仮勘定支払利息分）</t>
  </si>
  <si>
    <t>（建設仮勘定以外元金償還分）</t>
  </si>
  <si>
    <t>03</t>
  </si>
  <si>
    <t>経
営
分
析</t>
    <rPh sb="0" eb="1">
      <t>キョウ</t>
    </rPh>
    <rPh sb="3" eb="4">
      <t>イトナム</t>
    </rPh>
    <rPh sb="6" eb="7">
      <t>プン</t>
    </rPh>
    <rPh sb="9" eb="10">
      <t>サ</t>
    </rPh>
    <phoneticPr fontId="4"/>
  </si>
  <si>
    <t>要する経費（臨時措置分）</t>
  </si>
  <si>
    <t>他借入金等利息</t>
    <rPh sb="4" eb="5">
      <t>トウ</t>
    </rPh>
    <phoneticPr fontId="97"/>
  </si>
  <si>
    <t>水源開発対策</t>
    <rPh sb="0" eb="2">
      <t>スイゲン</t>
    </rPh>
    <rPh sb="2" eb="4">
      <t>カイハツ</t>
    </rPh>
    <rPh sb="4" eb="6">
      <t>タイサク</t>
    </rPh>
    <phoneticPr fontId="50"/>
  </si>
  <si>
    <t>広域化対策</t>
    <rPh sb="0" eb="3">
      <t>コウイキカ</t>
    </rPh>
    <rPh sb="3" eb="5">
      <t>タイサク</t>
    </rPh>
    <phoneticPr fontId="50"/>
  </si>
  <si>
    <t>要する経費</t>
  </si>
  <si>
    <t>(5) 給 水 人 口 密 度　　（人/k㎡）</t>
    <rPh sb="4" eb="5">
      <t>キュウ</t>
    </rPh>
    <rPh sb="6" eb="7">
      <t>ミズ</t>
    </rPh>
    <rPh sb="8" eb="9">
      <t>ヒト</t>
    </rPh>
    <rPh sb="10" eb="11">
      <t>クチ</t>
    </rPh>
    <rPh sb="12" eb="13">
      <t>ミツ</t>
    </rPh>
    <rPh sb="14" eb="15">
      <t>ド</t>
    </rPh>
    <rPh sb="18" eb="19">
      <t>ニン</t>
    </rPh>
    <phoneticPr fontId="24"/>
  </si>
  <si>
    <t>解消緊急対策</t>
  </si>
  <si>
    <t>地方公営企業法の適用に</t>
    <rPh sb="0" eb="2">
      <t>チホウ</t>
    </rPh>
    <rPh sb="2" eb="4">
      <t>コウエイ</t>
    </rPh>
    <rPh sb="4" eb="6">
      <t>キギョウ</t>
    </rPh>
    <rPh sb="6" eb="7">
      <t>ホウ</t>
    </rPh>
    <rPh sb="8" eb="10">
      <t>テキヨウ</t>
    </rPh>
    <phoneticPr fontId="50"/>
  </si>
  <si>
    <t>基礎年金拠出金</t>
    <rPh sb="0" eb="2">
      <t>キソ</t>
    </rPh>
    <rPh sb="2" eb="4">
      <t>ネンキン</t>
    </rPh>
    <rPh sb="4" eb="7">
      <t>キョシュツキン</t>
    </rPh>
    <phoneticPr fontId="50"/>
  </si>
  <si>
    <t>０５３４８１</t>
  </si>
  <si>
    <t>公的負担経費</t>
  </si>
  <si>
    <t>臨時財政特例債等の償還に</t>
    <rPh sb="0" eb="2">
      <t>リンジ</t>
    </rPh>
    <rPh sb="2" eb="4">
      <t>ザイセイ</t>
    </rPh>
    <rPh sb="4" eb="6">
      <t>トクレイ</t>
    </rPh>
    <rPh sb="6" eb="7">
      <t>サイ</t>
    </rPh>
    <rPh sb="7" eb="8">
      <t>トウ</t>
    </rPh>
    <rPh sb="9" eb="11">
      <t>ショウカン</t>
    </rPh>
    <phoneticPr fontId="50"/>
  </si>
  <si>
    <t>要する経費（支払利息分）</t>
  </si>
  <si>
    <t>繰入金計</t>
    <rPh sb="0" eb="3">
      <t>クリイレキン</t>
    </rPh>
    <rPh sb="3" eb="4">
      <t>ケイ</t>
    </rPh>
    <phoneticPr fontId="50"/>
  </si>
  <si>
    <t>資本勘定繰入金</t>
    <rPh sb="0" eb="2">
      <t>シホン</t>
    </rPh>
    <rPh sb="2" eb="4">
      <t>カンジョウ</t>
    </rPh>
    <rPh sb="4" eb="7">
      <t>クリイレキン</t>
    </rPh>
    <phoneticPr fontId="50"/>
  </si>
  <si>
    <t>簡易水道高料金対策</t>
    <rPh sb="0" eb="2">
      <t>カンイ</t>
    </rPh>
    <rPh sb="2" eb="4">
      <t>スイドウ</t>
    </rPh>
    <rPh sb="4" eb="7">
      <t>コウリョウキン</t>
    </rPh>
    <rPh sb="7" eb="9">
      <t>タイサク</t>
    </rPh>
    <phoneticPr fontId="50"/>
  </si>
  <si>
    <t>他会計繰入金</t>
    <rPh sb="0" eb="1">
      <t>タ</t>
    </rPh>
    <rPh sb="1" eb="3">
      <t>カイケイ</t>
    </rPh>
    <rPh sb="3" eb="5">
      <t>クリイレ</t>
    </rPh>
    <rPh sb="5" eb="6">
      <t>キン</t>
    </rPh>
    <phoneticPr fontId="50"/>
  </si>
  <si>
    <t>上水道事業分（繰上償還分除く）</t>
    <rPh sb="0" eb="2">
      <t>ジョウスイドウ</t>
    </rPh>
    <rPh sb="2" eb="5">
      <t>ジギョウブン</t>
    </rPh>
    <rPh sb="7" eb="9">
      <t>クリアゲ</t>
    </rPh>
    <rPh sb="9" eb="11">
      <t>ショウカン</t>
    </rPh>
    <rPh sb="11" eb="12">
      <t>ブン</t>
    </rPh>
    <rPh sb="12" eb="13">
      <t>ノゾ</t>
    </rPh>
    <phoneticPr fontId="24"/>
  </si>
  <si>
    <t>　（２５表の１）</t>
  </si>
  <si>
    <t>地域手当</t>
    <rPh sb="0" eb="2">
      <t>チイキ</t>
    </rPh>
    <phoneticPr fontId="24"/>
  </si>
  <si>
    <t>財源内訳</t>
    <rPh sb="2" eb="4">
      <t>ウチワケ</t>
    </rPh>
    <phoneticPr fontId="24"/>
  </si>
  <si>
    <t>ケ</t>
  </si>
  <si>
    <t>資調</t>
    <rPh sb="1" eb="2">
      <t>シラ</t>
    </rPh>
    <phoneticPr fontId="24"/>
  </si>
  <si>
    <t>政実</t>
    <rPh sb="1" eb="2">
      <t>ジツ</t>
    </rPh>
    <phoneticPr fontId="24"/>
  </si>
  <si>
    <t>費用合計</t>
    <rPh sb="0" eb="2">
      <t>ヒヨウ</t>
    </rPh>
    <rPh sb="2" eb="4">
      <t>ゴウケイ</t>
    </rPh>
    <phoneticPr fontId="24"/>
  </si>
  <si>
    <t>前年度同意等債で今年度収入分</t>
    <rPh sb="3" eb="5">
      <t>ドウイ</t>
    </rPh>
    <rPh sb="5" eb="6">
      <t>トウ</t>
    </rPh>
    <phoneticPr fontId="24"/>
  </si>
  <si>
    <t>　　　　のうち
０１行０３列</t>
  </si>
  <si>
    <t>基金</t>
    <rPh sb="0" eb="2">
      <t>キキン</t>
    </rPh>
    <phoneticPr fontId="24"/>
  </si>
  <si>
    <t>市場公募債</t>
  </si>
  <si>
    <t>(2)法適用</t>
  </si>
  <si>
    <t>2.</t>
  </si>
  <si>
    <t>47.24</t>
  </si>
  <si>
    <t>（人）</t>
    <rPh sb="1" eb="2">
      <t>ニン</t>
    </rPh>
    <phoneticPr fontId="24"/>
  </si>
  <si>
    <t>配水管延長　（千ｍ）</t>
  </si>
  <si>
    <t>合計</t>
    <rPh sb="0" eb="2">
      <t>ゴウケイ</t>
    </rPh>
    <phoneticPr fontId="50"/>
  </si>
  <si>
    <t>行</t>
    <rPh sb="0" eb="1">
      <t>ギョウ</t>
    </rPh>
    <phoneticPr fontId="4"/>
  </si>
  <si>
    <t>委</t>
    <rPh sb="0" eb="1">
      <t>イ</t>
    </rPh>
    <phoneticPr fontId="24"/>
  </si>
  <si>
    <t>そ       の       他</t>
  </si>
  <si>
    <r>
      <t>取　 水　 能　 力　　（ｍ</t>
    </r>
    <r>
      <rPr>
        <vertAlign val="superscript"/>
        <sz val="12"/>
        <rFont val="ＭＳ ゴシック"/>
        <family val="3"/>
        <charset val="128"/>
      </rPr>
      <t>3</t>
    </r>
    <r>
      <rPr>
        <sz val="12"/>
        <rFont val="ＭＳ ゴシック"/>
        <family val="3"/>
        <charset val="128"/>
      </rPr>
      <t>/日）</t>
    </r>
  </si>
  <si>
    <t>(5)当年度実質</t>
    <rPh sb="3" eb="6">
      <t>トウネンド</t>
    </rPh>
    <phoneticPr fontId="24"/>
  </si>
  <si>
    <t>市 町 村 費</t>
  </si>
  <si>
    <t>設置状況</t>
    <rPh sb="0" eb="2">
      <t>セッチ</t>
    </rPh>
    <rPh sb="2" eb="4">
      <t>ジョウキョウ</t>
    </rPh>
    <phoneticPr fontId="24"/>
  </si>
  <si>
    <t>水道広域化施設　　　　　　　（当年度支出分）</t>
    <rPh sb="0" eb="2">
      <t>スイドウ</t>
    </rPh>
    <rPh sb="2" eb="5">
      <t>コウイキカ</t>
    </rPh>
    <rPh sb="5" eb="7">
      <t>シセツ</t>
    </rPh>
    <rPh sb="15" eb="18">
      <t>トウネンド</t>
    </rPh>
    <rPh sb="18" eb="20">
      <t>シシュツ</t>
    </rPh>
    <rPh sb="20" eb="21">
      <t>ブン</t>
    </rPh>
    <phoneticPr fontId="50"/>
  </si>
  <si>
    <t>４０表</t>
    <rPh sb="2" eb="3">
      <t>ヒョウ</t>
    </rPh>
    <phoneticPr fontId="97"/>
  </si>
  <si>
    <t>上記のうち先行取得用地分</t>
    <rPh sb="0" eb="2">
      <t>ジョウキ</t>
    </rPh>
    <rPh sb="5" eb="7">
      <t>センコウ</t>
    </rPh>
    <rPh sb="7" eb="9">
      <t>シュトク</t>
    </rPh>
    <rPh sb="9" eb="11">
      <t>ヨウチ</t>
    </rPh>
    <rPh sb="11" eb="12">
      <t>ブン</t>
    </rPh>
    <phoneticPr fontId="24"/>
  </si>
  <si>
    <t>財　政　融　資　資　金</t>
    <rPh sb="0" eb="1">
      <t>ザイ</t>
    </rPh>
    <rPh sb="2" eb="3">
      <t>セイ</t>
    </rPh>
    <rPh sb="4" eb="5">
      <t>トオル</t>
    </rPh>
    <rPh sb="6" eb="7">
      <t>シ</t>
    </rPh>
    <phoneticPr fontId="24"/>
  </si>
  <si>
    <t>統合水道（後）</t>
    <rPh sb="0" eb="2">
      <t>トウゴウ</t>
    </rPh>
    <rPh sb="2" eb="4">
      <t>スイドウ</t>
    </rPh>
    <rPh sb="5" eb="6">
      <t>ゴ</t>
    </rPh>
    <phoneticPr fontId="50"/>
  </si>
  <si>
    <t>（支払利息分）</t>
    <rPh sb="1" eb="3">
      <t>シハラ</t>
    </rPh>
    <rPh sb="3" eb="6">
      <t>リソクブン</t>
    </rPh>
    <phoneticPr fontId="50"/>
  </si>
  <si>
    <t>期末勤勉手当</t>
    <rPh sb="0" eb="2">
      <t>キマツ</t>
    </rPh>
    <rPh sb="2" eb="4">
      <t>キンベン</t>
    </rPh>
    <rPh sb="4" eb="6">
      <t>テアテ</t>
    </rPh>
    <phoneticPr fontId="24"/>
  </si>
  <si>
    <t>(5) 当年度末現在数　（個）</t>
    <rPh sb="7" eb="8">
      <t>マツ</t>
    </rPh>
    <rPh sb="8" eb="10">
      <t>ゲンザイ</t>
    </rPh>
    <rPh sb="10" eb="11">
      <t>スウ</t>
    </rPh>
    <rPh sb="13" eb="14">
      <t>コ</t>
    </rPh>
    <phoneticPr fontId="24"/>
  </si>
  <si>
    <t>　（注）　資本費には、受水費中資本費相当分を含めている。</t>
  </si>
  <si>
    <t>簡易水道事業の統合に</t>
    <rPh sb="0" eb="2">
      <t>カンイ</t>
    </rPh>
    <rPh sb="2" eb="4">
      <t>スイドウ</t>
    </rPh>
    <rPh sb="4" eb="6">
      <t>ジギョウ</t>
    </rPh>
    <rPh sb="7" eb="9">
      <t>トウゴウ</t>
    </rPh>
    <phoneticPr fontId="50"/>
  </si>
  <si>
    <t>(3) 浄　水　部　門</t>
  </si>
  <si>
    <t>０５２０１９</t>
  </si>
  <si>
    <t>証券発行分</t>
    <rPh sb="0" eb="2">
      <t>ショウケン</t>
    </rPh>
    <rPh sb="2" eb="4">
      <t>ハッコウ</t>
    </rPh>
    <rPh sb="4" eb="5">
      <t>ブン</t>
    </rPh>
    <phoneticPr fontId="24"/>
  </si>
  <si>
    <t>０５２０２７</t>
  </si>
  <si>
    <t>０５２０４３</t>
  </si>
  <si>
    <t>０５２０６０</t>
  </si>
  <si>
    <t>長期貸付金</t>
    <rPh sb="0" eb="2">
      <t>チョウキ</t>
    </rPh>
    <rPh sb="2" eb="5">
      <t>カシツケキン</t>
    </rPh>
    <phoneticPr fontId="24"/>
  </si>
  <si>
    <t>０５２０９４</t>
  </si>
  <si>
    <t>０５２１４１</t>
  </si>
  <si>
    <t>０５３０３１</t>
  </si>
  <si>
    <t>配水管</t>
    <rPh sb="0" eb="3">
      <t>ハイスイカン</t>
    </rPh>
    <phoneticPr fontId="4"/>
  </si>
  <si>
    <t>０５３６１９</t>
  </si>
  <si>
    <t>０５４６３１</t>
  </si>
  <si>
    <t>　項　目</t>
    <rPh sb="1" eb="2">
      <t>コウ</t>
    </rPh>
    <rPh sb="3" eb="4">
      <t>メ</t>
    </rPh>
    <phoneticPr fontId="24"/>
  </si>
  <si>
    <t>前受金及び前受収益</t>
    <rPh sb="0" eb="3">
      <t>マエウケキン</t>
    </rPh>
    <rPh sb="3" eb="4">
      <t>オヨ</t>
    </rPh>
    <rPh sb="5" eb="7">
      <t>マエウ</t>
    </rPh>
    <rPh sb="7" eb="9">
      <t>シュウエキ</t>
    </rPh>
    <phoneticPr fontId="24"/>
  </si>
  <si>
    <t>他　会　計　借　入　金</t>
  </si>
  <si>
    <t>当年度純利益</t>
  </si>
  <si>
    <t>チェック</t>
  </si>
  <si>
    <t>計画給水人口 （人）</t>
  </si>
  <si>
    <t>現在給水人口（人）</t>
  </si>
  <si>
    <t>水源（種類）</t>
    <rPh sb="0" eb="2">
      <t>スイゲン</t>
    </rPh>
    <rPh sb="3" eb="5">
      <t>シュルイ</t>
    </rPh>
    <phoneticPr fontId="4"/>
  </si>
  <si>
    <t>前年度許可債で今年度収入分</t>
  </si>
  <si>
    <t>送水管延長　（千ｍ）</t>
  </si>
  <si>
    <t>業</t>
    <rPh sb="0" eb="1">
      <t>ギョウ</t>
    </rPh>
    <phoneticPr fontId="4"/>
  </si>
  <si>
    <t>広域化対策　　　　　　　（建設仮勘定支払利息分）</t>
    <rPh sb="0" eb="3">
      <t>コウイキカ</t>
    </rPh>
    <rPh sb="3" eb="5">
      <t>タイサク</t>
    </rPh>
    <rPh sb="13" eb="15">
      <t>ケンセツ</t>
    </rPh>
    <rPh sb="15" eb="18">
      <t>カリカンジョウ</t>
    </rPh>
    <rPh sb="18" eb="20">
      <t>シハラ</t>
    </rPh>
    <rPh sb="20" eb="22">
      <t>リソク</t>
    </rPh>
    <rPh sb="22" eb="23">
      <t>ブン</t>
    </rPh>
    <phoneticPr fontId="50"/>
  </si>
  <si>
    <t>務</t>
    <rPh sb="0" eb="1">
      <t>ム</t>
    </rPh>
    <phoneticPr fontId="4"/>
  </si>
  <si>
    <t>(1) 料金体系</t>
  </si>
  <si>
    <t>(ｲ) 基本料金　（円）</t>
  </si>
  <si>
    <t>　　改定率　(%)</t>
  </si>
  <si>
    <t>給水形態</t>
    <rPh sb="0" eb="2">
      <t>キュウスイ</t>
    </rPh>
    <rPh sb="2" eb="4">
      <t>ケイタイ</t>
    </rPh>
    <phoneticPr fontId="4"/>
  </si>
  <si>
    <t>雑　収　益</t>
  </si>
  <si>
    <t>料金体系</t>
    <rPh sb="0" eb="2">
      <t>リョウキン</t>
    </rPh>
    <rPh sb="2" eb="4">
      <t>タイケイ</t>
    </rPh>
    <phoneticPr fontId="4"/>
  </si>
  <si>
    <t>1.0～2.0</t>
  </si>
  <si>
    <t>総　費　用</t>
  </si>
  <si>
    <t>第三者への業務委託</t>
    <rPh sb="0" eb="1">
      <t>ダイ</t>
    </rPh>
    <rPh sb="1" eb="2">
      <t>サン</t>
    </rPh>
    <rPh sb="2" eb="3">
      <t>シャ</t>
    </rPh>
    <rPh sb="5" eb="7">
      <t>ギョウム</t>
    </rPh>
    <rPh sb="7" eb="9">
      <t>イタク</t>
    </rPh>
    <phoneticPr fontId="24"/>
  </si>
  <si>
    <t>経常損失(△)</t>
  </si>
  <si>
    <t>そ  の  他</t>
  </si>
  <si>
    <t>イ　繰出基準の事由以外の繰入</t>
  </si>
  <si>
    <t>収　益　的</t>
  </si>
  <si>
    <t>収　　　入</t>
  </si>
  <si>
    <t>訳</t>
    <rPh sb="0" eb="1">
      <t>ワケ</t>
    </rPh>
    <phoneticPr fontId="24"/>
  </si>
  <si>
    <t>（２１表の２）</t>
  </si>
  <si>
    <t>うち資本相当額</t>
  </si>
  <si>
    <t>基　　　　本　　　　給</t>
  </si>
  <si>
    <t>退　職　手　当　支　出　額</t>
  </si>
  <si>
    <t>給与に関する調</t>
    <rPh sb="0" eb="2">
      <t>キュウヨ</t>
    </rPh>
    <rPh sb="3" eb="4">
      <t>カン</t>
    </rPh>
    <rPh sb="6" eb="7">
      <t>シラ</t>
    </rPh>
    <phoneticPr fontId="24"/>
  </si>
  <si>
    <t>(2)企業債利息</t>
    <rPh sb="3" eb="6">
      <t>キギョウサイ</t>
    </rPh>
    <rPh sb="6" eb="8">
      <t>リソク</t>
    </rPh>
    <phoneticPr fontId="24"/>
  </si>
  <si>
    <t>未　 収 　金</t>
  </si>
  <si>
    <t>長期前受金収益化累計額（△）</t>
    <rPh sb="0" eb="2">
      <t>チョウキ</t>
    </rPh>
    <rPh sb="2" eb="5">
      <t>マエウケキン</t>
    </rPh>
    <rPh sb="5" eb="8">
      <t>シュウエキカ</t>
    </rPh>
    <rPh sb="8" eb="10">
      <t>ルイケイ</t>
    </rPh>
    <rPh sb="10" eb="11">
      <t>ガク</t>
    </rPh>
    <phoneticPr fontId="24"/>
  </si>
  <si>
    <t xml:space="preserve">貯   蔵   品  </t>
  </si>
  <si>
    <t>繰  　延 　 勘　  定</t>
  </si>
  <si>
    <t>資　  産　  合　  計</t>
  </si>
  <si>
    <t>資　 　　本　 　　金</t>
  </si>
  <si>
    <t>そ　の　他</t>
  </si>
  <si>
    <t>「01行54列」のうち、繰延資産償却</t>
    <rPh sb="3" eb="4">
      <t>ギョウ</t>
    </rPh>
    <rPh sb="6" eb="7">
      <t>レツ</t>
    </rPh>
    <rPh sb="12" eb="14">
      <t>クリノベ</t>
    </rPh>
    <rPh sb="14" eb="16">
      <t>シサン</t>
    </rPh>
    <rPh sb="16" eb="18">
      <t>ショウキャク</t>
    </rPh>
    <phoneticPr fontId="24"/>
  </si>
  <si>
    <t>不　　良　　債　　務</t>
  </si>
  <si>
    <t>企　　　業　　　債</t>
  </si>
  <si>
    <t>他　会　計　出　資　金</t>
  </si>
  <si>
    <t>他　会　計　負　担　金</t>
  </si>
  <si>
    <t>他　会　計　補　助　金</t>
  </si>
  <si>
    <t>他</t>
    <rPh sb="0" eb="1">
      <t>ホカ</t>
    </rPh>
    <phoneticPr fontId="24"/>
  </si>
  <si>
    <t>国　庫　補　助　金</t>
  </si>
  <si>
    <t>都 道 府 県 補 助 金</t>
  </si>
  <si>
    <t>職　員　給　与　費</t>
  </si>
  <si>
    <r>
      <t>１か月２０ｍ</t>
    </r>
    <r>
      <rPr>
        <vertAlign val="superscript"/>
        <sz val="11"/>
        <color theme="1"/>
        <rFont val="ＭＳ ゴシック"/>
        <family val="3"/>
        <charset val="128"/>
      </rPr>
      <t>3</t>
    </r>
  </si>
  <si>
    <t>建　 設　 利　 息</t>
  </si>
  <si>
    <t>補 助 対 象 事 業 費</t>
  </si>
  <si>
    <t>証書借入分</t>
    <rPh sb="0" eb="2">
      <t>ショウショ</t>
    </rPh>
    <rPh sb="2" eb="4">
      <t>カリイレ</t>
    </rPh>
    <rPh sb="4" eb="5">
      <t>ブン</t>
    </rPh>
    <phoneticPr fontId="24"/>
  </si>
  <si>
    <t>設の</t>
  </si>
  <si>
    <t>改内</t>
  </si>
  <si>
    <t>建</t>
  </si>
  <si>
    <t>01行14列
のうち</t>
  </si>
  <si>
    <t>公　庫　資　金</t>
  </si>
  <si>
    <t>改</t>
  </si>
  <si>
    <t>他  会  計  繰  入  金</t>
  </si>
  <si>
    <t>源訳</t>
  </si>
  <si>
    <t>企 業 債 償 還 金</t>
  </si>
  <si>
    <t>そ    の    他</t>
  </si>
  <si>
    <t>（２） 不    足    額（△）</t>
  </si>
  <si>
    <t>うち消費税資本的調整額</t>
  </si>
  <si>
    <t>自己資本金</t>
    <rPh sb="0" eb="2">
      <t>ジコ</t>
    </rPh>
    <rPh sb="2" eb="5">
      <t>シホンキン</t>
    </rPh>
    <phoneticPr fontId="24"/>
  </si>
  <si>
    <t>余剰金</t>
    <rPh sb="0" eb="3">
      <t>ヨジョウキン</t>
    </rPh>
    <phoneticPr fontId="24"/>
  </si>
  <si>
    <t>チェック（１～６）</t>
  </si>
  <si>
    <t>行実</t>
  </si>
  <si>
    <t>投　　資　　額（税込み）</t>
  </si>
  <si>
    <t>他会計貸付金</t>
    <rPh sb="0" eb="1">
      <t>ホカ</t>
    </rPh>
    <rPh sb="1" eb="3">
      <t>カイケイ</t>
    </rPh>
    <rPh sb="3" eb="6">
      <t>カシツケキン</t>
    </rPh>
    <phoneticPr fontId="24"/>
  </si>
  <si>
    <t>水道水源施設　　　　　　　　　　（建設仮勘定元金分）</t>
    <rPh sb="0" eb="2">
      <t>スイドウ</t>
    </rPh>
    <rPh sb="2" eb="4">
      <t>スイゲン</t>
    </rPh>
    <rPh sb="4" eb="6">
      <t>シセツ</t>
    </rPh>
    <rPh sb="17" eb="19">
      <t>ケンセツ</t>
    </rPh>
    <rPh sb="19" eb="22">
      <t>カリカンジョウ</t>
    </rPh>
    <rPh sb="22" eb="24">
      <t>ガンキン</t>
    </rPh>
    <rPh sb="24" eb="25">
      <t>ブン</t>
    </rPh>
    <phoneticPr fontId="50"/>
  </si>
  <si>
    <t>国　　　費</t>
  </si>
  <si>
    <t>延　 支　 給　 月　 数（月）</t>
    <rPh sb="9" eb="10">
      <t>ツキ</t>
    </rPh>
    <rPh sb="12" eb="13">
      <t>スウ</t>
    </rPh>
    <rPh sb="14" eb="15">
      <t>ツキ</t>
    </rPh>
    <phoneticPr fontId="24"/>
  </si>
  <si>
    <t>退職給付費</t>
    <rPh sb="0" eb="1">
      <t>タイショク</t>
    </rPh>
    <rPh sb="3" eb="4">
      <t>ヒ</t>
    </rPh>
    <phoneticPr fontId="24"/>
  </si>
  <si>
    <t>投調</t>
  </si>
  <si>
    <t>上記の</t>
    <rPh sb="0" eb="2">
      <t>ジョウキ</t>
    </rPh>
    <phoneticPr fontId="24"/>
  </si>
  <si>
    <t>企業債現在高</t>
    <rPh sb="0" eb="2">
      <t>キギョウ</t>
    </rPh>
    <rPh sb="2" eb="3">
      <t>サイ</t>
    </rPh>
    <rPh sb="3" eb="6">
      <t>ゲンザイダカ</t>
    </rPh>
    <phoneticPr fontId="24"/>
  </si>
  <si>
    <t>04</t>
  </si>
  <si>
    <t>合計</t>
    <rPh sb="0" eb="2">
      <t>ゴウケイ</t>
    </rPh>
    <phoneticPr fontId="24"/>
  </si>
  <si>
    <t>（2）　技　術　職　員　内　訳</t>
    <rPh sb="4" eb="5">
      <t>ギ</t>
    </rPh>
    <rPh sb="6" eb="7">
      <t>ジュツ</t>
    </rPh>
    <rPh sb="8" eb="9">
      <t>ショク</t>
    </rPh>
    <rPh sb="10" eb="11">
      <t>イン</t>
    </rPh>
    <rPh sb="12" eb="13">
      <t>ナイ</t>
    </rPh>
    <rPh sb="14" eb="15">
      <t>ヤク</t>
    </rPh>
    <phoneticPr fontId="24"/>
  </si>
  <si>
    <t>短期貸付金</t>
    <rPh sb="0" eb="2">
      <t>タンキ</t>
    </rPh>
    <rPh sb="2" eb="4">
      <t>カシツケ</t>
    </rPh>
    <rPh sb="4" eb="5">
      <t>キン</t>
    </rPh>
    <phoneticPr fontId="24"/>
  </si>
  <si>
    <t>「合計」のうち建設改良費等以外の経費に対する企業債現在高</t>
    <rPh sb="1" eb="3">
      <t>ゴウケイ</t>
    </rPh>
    <rPh sb="7" eb="9">
      <t>ケンセツ</t>
    </rPh>
    <rPh sb="9" eb="11">
      <t>カイリョウ</t>
    </rPh>
    <rPh sb="11" eb="12">
      <t>ヒ</t>
    </rPh>
    <rPh sb="12" eb="13">
      <t>トウ</t>
    </rPh>
    <rPh sb="13" eb="15">
      <t>イガイ</t>
    </rPh>
    <rPh sb="16" eb="18">
      <t>ケイヒ</t>
    </rPh>
    <rPh sb="19" eb="20">
      <t>タイ</t>
    </rPh>
    <rPh sb="22" eb="25">
      <t>キギョウサイ</t>
    </rPh>
    <rPh sb="25" eb="27">
      <t>ゲンザイ</t>
    </rPh>
    <rPh sb="27" eb="28">
      <t>タカ</t>
    </rPh>
    <phoneticPr fontId="24"/>
  </si>
  <si>
    <t>「01行26列」のうち、各種引当金繰入額の合計</t>
    <rPh sb="3" eb="4">
      <t>ギョウ</t>
    </rPh>
    <rPh sb="6" eb="7">
      <t>レツ</t>
    </rPh>
    <rPh sb="12" eb="14">
      <t>カクシュ</t>
    </rPh>
    <rPh sb="14" eb="17">
      <t>ヒキアテキン</t>
    </rPh>
    <rPh sb="17" eb="20">
      <t>クリイレガク</t>
    </rPh>
    <rPh sb="21" eb="23">
      <t>ゴウケイ</t>
    </rPh>
    <phoneticPr fontId="24"/>
  </si>
  <si>
    <t>年間延職員数(人)</t>
    <rPh sb="7" eb="8">
      <t>ニン</t>
    </rPh>
    <phoneticPr fontId="24"/>
  </si>
  <si>
    <t>47列基本給内訳</t>
    <rPh sb="2" eb="3">
      <t>レツ</t>
    </rPh>
    <rPh sb="3" eb="6">
      <t>キホンキュウ</t>
    </rPh>
    <rPh sb="6" eb="8">
      <t>ウチワケ</t>
    </rPh>
    <phoneticPr fontId="24"/>
  </si>
  <si>
    <t>(1) 前年度末現在数　　（個）</t>
  </si>
  <si>
    <t>(4) 当年度維持管理費（千円）</t>
    <rPh sb="13" eb="15">
      <t>センエン</t>
    </rPh>
    <phoneticPr fontId="24"/>
  </si>
  <si>
    <t>(4) 送　水　部　門</t>
  </si>
  <si>
    <t>(5) 配水給水部門</t>
  </si>
  <si>
    <t xml:space="preserve">   ～1.0</t>
  </si>
  <si>
    <t>(6) そ の 他 部 門</t>
  </si>
  <si>
    <t>賞与引当金繰入額</t>
    <rPh sb="0" eb="2">
      <t>ショウヨ</t>
    </rPh>
    <rPh sb="2" eb="5">
      <t>ヒキアテキン</t>
    </rPh>
    <rPh sb="5" eb="8">
      <t>クリイレガク</t>
    </rPh>
    <phoneticPr fontId="24"/>
  </si>
  <si>
    <t>施設設備管理のテレメータの導入</t>
    <rPh sb="0" eb="2">
      <t>シセツ</t>
    </rPh>
    <rPh sb="2" eb="4">
      <t>セツビ</t>
    </rPh>
    <rPh sb="4" eb="6">
      <t>カンリ</t>
    </rPh>
    <rPh sb="13" eb="15">
      <t>ドウニュウ</t>
    </rPh>
    <phoneticPr fontId="24"/>
  </si>
  <si>
    <t>託</t>
    <rPh sb="0" eb="1">
      <t>コトヅケ</t>
    </rPh>
    <phoneticPr fontId="24"/>
  </si>
  <si>
    <t>水道料金徴収にかかる電算化</t>
    <rPh sb="0" eb="2">
      <t>スイドウ</t>
    </rPh>
    <rPh sb="2" eb="4">
      <t>リョウキン</t>
    </rPh>
    <rPh sb="4" eb="6">
      <t>チョウシュウ</t>
    </rPh>
    <rPh sb="10" eb="13">
      <t>デンサンカ</t>
    </rPh>
    <phoneticPr fontId="24"/>
  </si>
  <si>
    <t>01行64列の内訳</t>
    <rPh sb="2" eb="3">
      <t>ギョウ</t>
    </rPh>
    <rPh sb="5" eb="6">
      <t>レツ</t>
    </rPh>
    <rPh sb="7" eb="9">
      <t>ウチワケ</t>
    </rPh>
    <phoneticPr fontId="24"/>
  </si>
  <si>
    <t>公共施設における無償給水に要する経費</t>
    <rPh sb="0" eb="2">
      <t>コウキョウ</t>
    </rPh>
    <rPh sb="2" eb="4">
      <t>シセツ</t>
    </rPh>
    <rPh sb="8" eb="10">
      <t>ムショウ</t>
    </rPh>
    <rPh sb="10" eb="12">
      <t>キュウスイ</t>
    </rPh>
    <rPh sb="13" eb="14">
      <t>ヨウ</t>
    </rPh>
    <rPh sb="16" eb="18">
      <t>ケイヒ</t>
    </rPh>
    <phoneticPr fontId="50"/>
  </si>
  <si>
    <t>水源開発対策（建設仮勘定以外支払利息分）</t>
    <rPh sb="0" eb="2">
      <t>スイゲン</t>
    </rPh>
    <rPh sb="2" eb="4">
      <t>カイハツ</t>
    </rPh>
    <rPh sb="4" eb="6">
      <t>タイサク</t>
    </rPh>
    <rPh sb="7" eb="9">
      <t>ケンセツ</t>
    </rPh>
    <rPh sb="9" eb="12">
      <t>カリカンジョウ</t>
    </rPh>
    <rPh sb="12" eb="14">
      <t>イガイ</t>
    </rPh>
    <rPh sb="14" eb="16">
      <t>シハラ</t>
    </rPh>
    <rPh sb="16" eb="18">
      <t>リソク</t>
    </rPh>
    <rPh sb="18" eb="19">
      <t>ブン</t>
    </rPh>
    <phoneticPr fontId="50"/>
  </si>
  <si>
    <t>水道広域化対策（建設仮勘定以外支払利息分）</t>
    <rPh sb="0" eb="2">
      <t>スイドウ</t>
    </rPh>
    <rPh sb="2" eb="5">
      <t>コウイキカ</t>
    </rPh>
    <rPh sb="5" eb="7">
      <t>タイサク</t>
    </rPh>
    <rPh sb="8" eb="10">
      <t>ケンセツ</t>
    </rPh>
    <rPh sb="10" eb="13">
      <t>カリカンジョウ</t>
    </rPh>
    <rPh sb="13" eb="15">
      <t>イガイ</t>
    </rPh>
    <rPh sb="15" eb="17">
      <t>シハラ</t>
    </rPh>
    <rPh sb="17" eb="19">
      <t>リソク</t>
    </rPh>
    <rPh sb="19" eb="20">
      <t>ブン</t>
    </rPh>
    <phoneticPr fontId="50"/>
  </si>
  <si>
    <t>簡易水道の建設改良に要する経費（臨時措置分）</t>
    <rPh sb="0" eb="2">
      <t>カンイ</t>
    </rPh>
    <rPh sb="2" eb="4">
      <t>スイドウ</t>
    </rPh>
    <rPh sb="5" eb="7">
      <t>ケンセツ</t>
    </rPh>
    <rPh sb="7" eb="9">
      <t>カイリョウ</t>
    </rPh>
    <rPh sb="10" eb="11">
      <t>ヨウ</t>
    </rPh>
    <rPh sb="13" eb="15">
      <t>ケイヒ</t>
    </rPh>
    <rPh sb="16" eb="18">
      <t>リンジ</t>
    </rPh>
    <rPh sb="18" eb="20">
      <t>ソチ</t>
    </rPh>
    <rPh sb="20" eb="21">
      <t>ブン</t>
    </rPh>
    <phoneticPr fontId="50"/>
  </si>
  <si>
    <t>統合水道事業の統合に　　要する経費</t>
    <rPh sb="0" eb="2">
      <t>トウゴウ</t>
    </rPh>
    <rPh sb="2" eb="4">
      <t>スイドウ</t>
    </rPh>
    <rPh sb="4" eb="6">
      <t>ジギョウ</t>
    </rPh>
    <rPh sb="7" eb="9">
      <t>トウゴウ</t>
    </rPh>
    <rPh sb="12" eb="13">
      <t>ヨウ</t>
    </rPh>
    <rPh sb="15" eb="17">
      <t>ケイヒ</t>
    </rPh>
    <phoneticPr fontId="50"/>
  </si>
  <si>
    <t>資本費平準化債分</t>
    <rPh sb="0" eb="2">
      <t>シホン</t>
    </rPh>
    <rPh sb="2" eb="3">
      <t>ヒ</t>
    </rPh>
    <rPh sb="3" eb="6">
      <t>ヘイジュンカ</t>
    </rPh>
    <rPh sb="6" eb="7">
      <t>サイ</t>
    </rPh>
    <rPh sb="7" eb="8">
      <t>ブン</t>
    </rPh>
    <phoneticPr fontId="97"/>
  </si>
  <si>
    <t>基礎年金拠出金　　　　　公的負担経費</t>
    <rPh sb="0" eb="2">
      <t>キソ</t>
    </rPh>
    <rPh sb="2" eb="4">
      <t>ネンキン</t>
    </rPh>
    <rPh sb="4" eb="7">
      <t>キョシュツキン</t>
    </rPh>
    <rPh sb="12" eb="14">
      <t>コウテキ</t>
    </rPh>
    <rPh sb="14" eb="16">
      <t>フタン</t>
    </rPh>
    <rPh sb="16" eb="18">
      <t>ケイヒ</t>
    </rPh>
    <phoneticPr fontId="50"/>
  </si>
  <si>
    <t>退職給付引当金繰入額</t>
    <rPh sb="0" eb="2">
      <t>タイショク</t>
    </rPh>
    <rPh sb="2" eb="4">
      <t>キュウフ</t>
    </rPh>
    <rPh sb="4" eb="7">
      <t>ヒキアテキン</t>
    </rPh>
    <rPh sb="7" eb="9">
      <t>クリイレ</t>
    </rPh>
    <rPh sb="9" eb="10">
      <t>ガク</t>
    </rPh>
    <phoneticPr fontId="24"/>
  </si>
  <si>
    <t>臨時財政特例債等の償還に要する経費（支払利息分）</t>
    <rPh sb="0" eb="2">
      <t>リンジ</t>
    </rPh>
    <rPh sb="2" eb="4">
      <t>ザイセイ</t>
    </rPh>
    <rPh sb="4" eb="6">
      <t>トクレイ</t>
    </rPh>
    <rPh sb="6" eb="7">
      <t>サイ</t>
    </rPh>
    <rPh sb="7" eb="8">
      <t>トウ</t>
    </rPh>
    <rPh sb="9" eb="11">
      <t>ショウカン</t>
    </rPh>
    <rPh sb="12" eb="13">
      <t>ヨウ</t>
    </rPh>
    <rPh sb="15" eb="17">
      <t>ケイヒ</t>
    </rPh>
    <rPh sb="18" eb="20">
      <t>シハラ</t>
    </rPh>
    <rPh sb="20" eb="22">
      <t>リソク</t>
    </rPh>
    <rPh sb="22" eb="23">
      <t>ブン</t>
    </rPh>
    <phoneticPr fontId="50"/>
  </si>
  <si>
    <t>水道水源施設　　　　　　　　（建設仮勘定支払利息分）</t>
    <rPh sb="0" eb="2">
      <t>スイドウ</t>
    </rPh>
    <rPh sb="2" eb="4">
      <t>スイゲン</t>
    </rPh>
    <rPh sb="4" eb="6">
      <t>シセツ</t>
    </rPh>
    <rPh sb="15" eb="17">
      <t>ケンセツ</t>
    </rPh>
    <rPh sb="17" eb="20">
      <t>カリカンジョウ</t>
    </rPh>
    <rPh sb="20" eb="22">
      <t>シハラ</t>
    </rPh>
    <rPh sb="22" eb="24">
      <t>リソク</t>
    </rPh>
    <rPh sb="24" eb="25">
      <t>ブン</t>
    </rPh>
    <phoneticPr fontId="50"/>
  </si>
  <si>
    <t>水道広域化施設　　　　　　　　（建設仮勘定元金分）</t>
    <rPh sb="0" eb="2">
      <t>スイドウ</t>
    </rPh>
    <rPh sb="2" eb="5">
      <t>コウイキカ</t>
    </rPh>
    <rPh sb="5" eb="7">
      <t>シセツ</t>
    </rPh>
    <rPh sb="16" eb="18">
      <t>ケンセツ</t>
    </rPh>
    <rPh sb="18" eb="21">
      <t>カリカンジョウ</t>
    </rPh>
    <rPh sb="21" eb="23">
      <t>ガンキン</t>
    </rPh>
    <rPh sb="23" eb="24">
      <t>ブン</t>
    </rPh>
    <phoneticPr fontId="50"/>
  </si>
  <si>
    <t>水道水源開発　　　　　　　　　　　（建設仮勘定以外元金償還分）</t>
    <rPh sb="0" eb="2">
      <t>スイドウ</t>
    </rPh>
    <rPh sb="2" eb="4">
      <t>スイゲン</t>
    </rPh>
    <rPh sb="4" eb="6">
      <t>カイハツ</t>
    </rPh>
    <rPh sb="18" eb="20">
      <t>ケンセツ</t>
    </rPh>
    <rPh sb="20" eb="23">
      <t>カリカンジョウ</t>
    </rPh>
    <rPh sb="23" eb="25">
      <t>イガイ</t>
    </rPh>
    <rPh sb="25" eb="27">
      <t>ガンキン</t>
    </rPh>
    <rPh sb="27" eb="29">
      <t>ショウカン</t>
    </rPh>
    <rPh sb="29" eb="30">
      <t>ブン</t>
    </rPh>
    <phoneticPr fontId="50"/>
  </si>
  <si>
    <t>水道広域化施設　　　　　　　　　　（建設仮勘定以外元金償還分）</t>
    <rPh sb="0" eb="2">
      <t>スイドウ</t>
    </rPh>
    <rPh sb="2" eb="5">
      <t>コウイキカ</t>
    </rPh>
    <rPh sb="5" eb="7">
      <t>シセツ</t>
    </rPh>
    <rPh sb="18" eb="20">
      <t>ケンセツ</t>
    </rPh>
    <rPh sb="20" eb="23">
      <t>カリカンジョウ</t>
    </rPh>
    <rPh sb="23" eb="25">
      <t>イガイ</t>
    </rPh>
    <rPh sb="25" eb="27">
      <t>ガンキン</t>
    </rPh>
    <rPh sb="27" eb="29">
      <t>ショウカン</t>
    </rPh>
    <rPh sb="29" eb="30">
      <t>ブン</t>
    </rPh>
    <phoneticPr fontId="50"/>
  </si>
  <si>
    <t>臨時財政特例債等の償還　　　に要する経費（元金分）</t>
    <rPh sb="0" eb="2">
      <t>リンジ</t>
    </rPh>
    <rPh sb="2" eb="4">
      <t>ザイセイ</t>
    </rPh>
    <rPh sb="4" eb="6">
      <t>トクレイ</t>
    </rPh>
    <rPh sb="6" eb="7">
      <t>サイ</t>
    </rPh>
    <rPh sb="7" eb="8">
      <t>トウ</t>
    </rPh>
    <rPh sb="9" eb="11">
      <t>ショウカン</t>
    </rPh>
    <rPh sb="15" eb="16">
      <t>ヨウ</t>
    </rPh>
    <rPh sb="18" eb="20">
      <t>ケイヒ</t>
    </rPh>
    <rPh sb="21" eb="23">
      <t>ガンキン</t>
    </rPh>
    <rPh sb="23" eb="24">
      <t>ブン</t>
    </rPh>
    <phoneticPr fontId="50"/>
  </si>
  <si>
    <t>５.収益勘定　　　　他会計借入金</t>
    <rPh sb="2" eb="4">
      <t>シュウエキ</t>
    </rPh>
    <rPh sb="4" eb="6">
      <t>カンジョウ</t>
    </rPh>
    <rPh sb="10" eb="11">
      <t>タ</t>
    </rPh>
    <rPh sb="11" eb="13">
      <t>カイケイ</t>
    </rPh>
    <rPh sb="13" eb="15">
      <t>カリイレ</t>
    </rPh>
    <rPh sb="15" eb="16">
      <t>キン</t>
    </rPh>
    <phoneticPr fontId="50"/>
  </si>
  <si>
    <t>長期前受金戻入</t>
    <rPh sb="0" eb="2">
      <t>チョウキ</t>
    </rPh>
    <rPh sb="2" eb="5">
      <t>マエウケキン</t>
    </rPh>
    <rPh sb="5" eb="6">
      <t>モド</t>
    </rPh>
    <rPh sb="6" eb="7">
      <t>イ</t>
    </rPh>
    <phoneticPr fontId="24"/>
  </si>
  <si>
    <t>繰延運営権対価収益化累計額</t>
    <rPh sb="0" eb="2">
      <t>クリノベ</t>
    </rPh>
    <rPh sb="2" eb="4">
      <t>ウンエイ</t>
    </rPh>
    <rPh sb="4" eb="5">
      <t>ケン</t>
    </rPh>
    <rPh sb="5" eb="7">
      <t>タイカ</t>
    </rPh>
    <rPh sb="7" eb="10">
      <t>シュウエキカ</t>
    </rPh>
    <rPh sb="10" eb="12">
      <t>ルイケイ</t>
    </rPh>
    <rPh sb="12" eb="13">
      <t>ガク</t>
    </rPh>
    <phoneticPr fontId="24"/>
  </si>
  <si>
    <t>行</t>
    <rPh sb="0" eb="1">
      <t>ギョウ</t>
    </rPh>
    <phoneticPr fontId="97"/>
  </si>
  <si>
    <t>災害復旧事業債分</t>
    <rPh sb="0" eb="2">
      <t>サイガイ</t>
    </rPh>
    <rPh sb="2" eb="4">
      <t>フッキュウ</t>
    </rPh>
    <rPh sb="4" eb="6">
      <t>ジギョウ</t>
    </rPh>
    <rPh sb="6" eb="7">
      <t>サイ</t>
    </rPh>
    <rPh sb="7" eb="8">
      <t>ブン</t>
    </rPh>
    <phoneticPr fontId="97"/>
  </si>
  <si>
    <t>上水道事業分</t>
    <rPh sb="0" eb="2">
      <t>ジョウスイドウ</t>
    </rPh>
    <rPh sb="2" eb="5">
      <t>ジギョウブン</t>
    </rPh>
    <phoneticPr fontId="24"/>
  </si>
  <si>
    <t>出資金</t>
    <rPh sb="0" eb="3">
      <t>シュッシキン</t>
    </rPh>
    <phoneticPr fontId="24"/>
  </si>
  <si>
    <t>他公営企業出資金</t>
    <rPh sb="0" eb="1">
      <t>ホカ</t>
    </rPh>
    <rPh sb="1" eb="3">
      <t>コウエイ</t>
    </rPh>
    <rPh sb="3" eb="5">
      <t>キギョウ</t>
    </rPh>
    <rPh sb="5" eb="8">
      <t>シュッシキン</t>
    </rPh>
    <phoneticPr fontId="24"/>
  </si>
  <si>
    <t>その他貸付金</t>
    <rPh sb="2" eb="3">
      <t>タ</t>
    </rPh>
    <rPh sb="3" eb="6">
      <t>カシツケキン</t>
    </rPh>
    <phoneticPr fontId="24"/>
  </si>
  <si>
    <t>企業債償還金のうち</t>
    <rPh sb="0" eb="3">
      <t>キギョウサイ</t>
    </rPh>
    <rPh sb="3" eb="6">
      <t>ショウカンキン</t>
    </rPh>
    <phoneticPr fontId="24"/>
  </si>
  <si>
    <t>繰入再掲</t>
    <rPh sb="0" eb="2">
      <t>クリイレ</t>
    </rPh>
    <rPh sb="2" eb="4">
      <t>サイケイ</t>
    </rPh>
    <phoneticPr fontId="24"/>
  </si>
  <si>
    <t>「01行54列」のうち、減損損失額</t>
    <rPh sb="3" eb="4">
      <t>ギョウ</t>
    </rPh>
    <rPh sb="6" eb="7">
      <t>レツ</t>
    </rPh>
    <rPh sb="12" eb="14">
      <t>ゲンソン</t>
    </rPh>
    <rPh sb="14" eb="16">
      <t>ソンシツ</t>
    </rPh>
    <rPh sb="16" eb="17">
      <t>ガク</t>
    </rPh>
    <phoneticPr fontId="24"/>
  </si>
  <si>
    <t>※　地方債現在高の全てを証書借入で行っているため、証券発行は無い。</t>
  </si>
  <si>
    <t>当該年度に更新した
配水管延長（千ｍ）</t>
    <rPh sb="16" eb="17">
      <t>セン</t>
    </rPh>
    <phoneticPr fontId="50"/>
  </si>
  <si>
    <r>
      <t>１か月２０ｍ</t>
    </r>
    <r>
      <rPr>
        <vertAlign val="superscript"/>
        <sz val="11"/>
        <rFont val="ＭＳ ゴシック"/>
        <family val="3"/>
        <charset val="128"/>
      </rPr>
      <t>3</t>
    </r>
  </si>
  <si>
    <t>01行27列のうち補正予算債</t>
    <rPh sb="2" eb="3">
      <t>ギョウ</t>
    </rPh>
    <rPh sb="5" eb="6">
      <t>レツ</t>
    </rPh>
    <rPh sb="9" eb="11">
      <t>ホセイ</t>
    </rPh>
    <rPh sb="11" eb="13">
      <t>ヨサン</t>
    </rPh>
    <rPh sb="13" eb="14">
      <t>サイ</t>
    </rPh>
    <phoneticPr fontId="24"/>
  </si>
  <si>
    <t>01行28列のうち補正予算債</t>
    <rPh sb="2" eb="3">
      <t>ギョウ</t>
    </rPh>
    <rPh sb="5" eb="6">
      <t>レツ</t>
    </rPh>
    <rPh sb="9" eb="11">
      <t>ホセイ</t>
    </rPh>
    <rPh sb="11" eb="13">
      <t>ヨサン</t>
    </rPh>
    <rPh sb="13" eb="14">
      <t>サイ</t>
    </rPh>
    <phoneticPr fontId="24"/>
  </si>
  <si>
    <t>ナ</t>
  </si>
  <si>
    <t>児童手当に要する経費</t>
    <rPh sb="0" eb="2">
      <t>ジドウ</t>
    </rPh>
    <rPh sb="2" eb="4">
      <t>テアテ</t>
    </rPh>
    <rPh sb="5" eb="6">
      <t>ヨウ</t>
    </rPh>
    <rPh sb="8" eb="10">
      <t>ケイヒ</t>
    </rPh>
    <phoneticPr fontId="50"/>
  </si>
  <si>
    <t>⑨　繰入金に関する調　（４０表）</t>
    <rPh sb="2" eb="5">
      <t>クリイレキン</t>
    </rPh>
    <rPh sb="6" eb="7">
      <t>カン</t>
    </rPh>
    <rPh sb="9" eb="10">
      <t>シラ</t>
    </rPh>
    <rPh sb="14" eb="15">
      <t>ヒョウ</t>
    </rPh>
    <phoneticPr fontId="50"/>
  </si>
  <si>
    <t>還付消費税及び地方消費税額</t>
    <rPh sb="12" eb="13">
      <t>ガク</t>
    </rPh>
    <phoneticPr fontId="24"/>
  </si>
  <si>
    <t>負　荷　率　 　(3)÷365/(2)×100(%)</t>
  </si>
  <si>
    <t>確定消費税及び地方消費税額</t>
    <rPh sb="12" eb="13">
      <t>ガク</t>
    </rPh>
    <phoneticPr fontId="24"/>
  </si>
  <si>
    <t>資本費相当額</t>
    <rPh sb="2" eb="3">
      <t>ヒ</t>
    </rPh>
    <phoneticPr fontId="24"/>
  </si>
  <si>
    <t>他会計からの長期借入金返還額</t>
    <rPh sb="13" eb="14">
      <t>ガク</t>
    </rPh>
    <phoneticPr fontId="24"/>
  </si>
  <si>
    <t>補</t>
    <rPh sb="0" eb="1">
      <t>ホ</t>
    </rPh>
    <phoneticPr fontId="24"/>
  </si>
  <si>
    <t>填</t>
    <rPh sb="0" eb="1">
      <t>マコト</t>
    </rPh>
    <phoneticPr fontId="24"/>
  </si>
  <si>
    <t>補填財源不足額　（△）　(f)-(g)</t>
    <rPh sb="0" eb="2">
      <t>ホテン</t>
    </rPh>
    <rPh sb="6" eb="7">
      <t>ガク</t>
    </rPh>
    <phoneticPr fontId="24"/>
  </si>
  <si>
    <t>企業債償還に対して
繰入れたもの</t>
    <rPh sb="0" eb="3">
      <t>キギョウサイ</t>
    </rPh>
    <rPh sb="3" eb="5">
      <t>ショウカン</t>
    </rPh>
    <rPh sb="6" eb="7">
      <t>タイ</t>
    </rPh>
    <rPh sb="10" eb="11">
      <t>ク</t>
    </rPh>
    <rPh sb="11" eb="12">
      <t>イ</t>
    </rPh>
    <phoneticPr fontId="24"/>
  </si>
  <si>
    <t>(3)特別
　 利益</t>
    <rPh sb="3" eb="5">
      <t>トクベツ</t>
    </rPh>
    <rPh sb="8" eb="10">
      <t>リエキ</t>
    </rPh>
    <phoneticPr fontId="50"/>
  </si>
  <si>
    <t>ないため表示を省略している。</t>
    <rPh sb="4" eb="6">
      <t>ヒョウジ</t>
    </rPh>
    <rPh sb="7" eb="9">
      <t>ショウリャク</t>
    </rPh>
    <phoneticPr fontId="24"/>
  </si>
  <si>
    <t>「2行5列」のうち、「緊急経済対策」等に基づく事業に係る繰入</t>
    <rPh sb="2" eb="3">
      <t>ギョウ</t>
    </rPh>
    <rPh sb="4" eb="5">
      <t>レツ</t>
    </rPh>
    <rPh sb="18" eb="19">
      <t>トウ</t>
    </rPh>
    <rPh sb="20" eb="21">
      <t>モト</t>
    </rPh>
    <rPh sb="23" eb="25">
      <t>ジギョウ</t>
    </rPh>
    <rPh sb="26" eb="27">
      <t>カカ</t>
    </rPh>
    <rPh sb="28" eb="30">
      <t>クリイレ</t>
    </rPh>
    <phoneticPr fontId="97"/>
  </si>
  <si>
    <t>資本費繰入収益</t>
    <rPh sb="0" eb="3">
      <t>シホンヒ</t>
    </rPh>
    <rPh sb="3" eb="4">
      <t>ク</t>
    </rPh>
    <rPh sb="4" eb="5">
      <t>イ</t>
    </rPh>
    <rPh sb="5" eb="7">
      <t>シュウエキ</t>
    </rPh>
    <phoneticPr fontId="24"/>
  </si>
  <si>
    <t>業務活動によるキャッシュ・フロー</t>
    <rPh sb="0" eb="2">
      <t>ギョウム</t>
    </rPh>
    <rPh sb="2" eb="4">
      <t>カツドウ</t>
    </rPh>
    <phoneticPr fontId="24"/>
  </si>
  <si>
    <t>投資活動によるキャッシュ・フロー</t>
    <rPh sb="0" eb="2">
      <t>トウシ</t>
    </rPh>
    <rPh sb="2" eb="4">
      <t>カツドウ</t>
    </rPh>
    <phoneticPr fontId="24"/>
  </si>
  <si>
    <t>国庫補助金</t>
    <rPh sb="0" eb="2">
      <t>コッコ</t>
    </rPh>
    <rPh sb="2" eb="5">
      <t>ホジョキン</t>
    </rPh>
    <phoneticPr fontId="24"/>
  </si>
  <si>
    <t>財務活動によるキャッシュ・フロー</t>
    <rPh sb="0" eb="2">
      <t>ザイム</t>
    </rPh>
    <rPh sb="2" eb="4">
      <t>カツドウ</t>
    </rPh>
    <phoneticPr fontId="24"/>
  </si>
  <si>
    <t>資金の増減額</t>
    <rPh sb="0" eb="2">
      <t>シキン</t>
    </rPh>
    <rPh sb="3" eb="5">
      <t>ゾウゲン</t>
    </rPh>
    <rPh sb="5" eb="6">
      <t>ガク</t>
    </rPh>
    <phoneticPr fontId="24"/>
  </si>
  <si>
    <t>資金期首残高</t>
    <rPh sb="0" eb="2">
      <t>シキン</t>
    </rPh>
    <rPh sb="2" eb="4">
      <t>キシュ</t>
    </rPh>
    <rPh sb="4" eb="6">
      <t>ザンダカ</t>
    </rPh>
    <phoneticPr fontId="24"/>
  </si>
  <si>
    <t>公営企業施設等整理債分</t>
    <rPh sb="0" eb="2">
      <t>コウエイ</t>
    </rPh>
    <rPh sb="2" eb="4">
      <t>キギョウ</t>
    </rPh>
    <rPh sb="4" eb="6">
      <t>シセツ</t>
    </rPh>
    <rPh sb="6" eb="7">
      <t>トウ</t>
    </rPh>
    <rPh sb="7" eb="9">
      <t>セイリ</t>
    </rPh>
    <rPh sb="9" eb="10">
      <t>サイ</t>
    </rPh>
    <rPh sb="10" eb="11">
      <t>ブン</t>
    </rPh>
    <phoneticPr fontId="97"/>
  </si>
  <si>
    <t>基本給</t>
    <rPh sb="0" eb="2">
      <t>キホン</t>
    </rPh>
    <rPh sb="2" eb="3">
      <t>キュウ</t>
    </rPh>
    <phoneticPr fontId="24"/>
  </si>
  <si>
    <t>整理債のうち償却原価法による利息相当分を除いた利息</t>
    <rPh sb="0" eb="2">
      <t>セイリ</t>
    </rPh>
    <rPh sb="2" eb="3">
      <t>サイ</t>
    </rPh>
    <rPh sb="6" eb="8">
      <t>ショウキャク</t>
    </rPh>
    <rPh sb="8" eb="10">
      <t>ゲンカ</t>
    </rPh>
    <rPh sb="10" eb="11">
      <t>ホウ</t>
    </rPh>
    <rPh sb="14" eb="16">
      <t>リソク</t>
    </rPh>
    <rPh sb="16" eb="19">
      <t>ソウトウブン</t>
    </rPh>
    <rPh sb="20" eb="21">
      <t>ノゾ</t>
    </rPh>
    <rPh sb="23" eb="25">
      <t>リソク</t>
    </rPh>
    <phoneticPr fontId="24"/>
  </si>
  <si>
    <t>うちリース資産減価償却費累計（△）</t>
    <rPh sb="5" eb="7">
      <t>シサン</t>
    </rPh>
    <rPh sb="7" eb="9">
      <t>ゲンカ</t>
    </rPh>
    <rPh sb="9" eb="12">
      <t>ショウキャクヒ</t>
    </rPh>
    <rPh sb="12" eb="14">
      <t>ルイケイ</t>
    </rPh>
    <phoneticPr fontId="24"/>
  </si>
  <si>
    <t>貸倒引当金（△）</t>
    <rPh sb="0" eb="1">
      <t>カ</t>
    </rPh>
    <rPh sb="1" eb="2">
      <t>ダオ</t>
    </rPh>
    <rPh sb="2" eb="5">
      <t>ヒキアテキン</t>
    </rPh>
    <phoneticPr fontId="24"/>
  </si>
  <si>
    <t>経営戦略の策定に要する経費</t>
    <rPh sb="0" eb="2">
      <t>ケイエイ</t>
    </rPh>
    <rPh sb="2" eb="4">
      <t>センリャク</t>
    </rPh>
    <rPh sb="5" eb="7">
      <t>サクテイ</t>
    </rPh>
    <phoneticPr fontId="50"/>
  </si>
  <si>
    <t>⑥　資本的収支に関する調</t>
  </si>
  <si>
    <t>その他企業債</t>
    <rPh sb="2" eb="3">
      <t>タ</t>
    </rPh>
    <rPh sb="3" eb="6">
      <t>キギョウサイ</t>
    </rPh>
    <phoneticPr fontId="24"/>
  </si>
  <si>
    <t>再建債</t>
    <rPh sb="0" eb="3">
      <t>サイケンサイ</t>
    </rPh>
    <phoneticPr fontId="24"/>
  </si>
  <si>
    <t>引当金</t>
    <rPh sb="0" eb="3">
      <t>ヒキアテキン</t>
    </rPh>
    <phoneticPr fontId="24"/>
  </si>
  <si>
    <t>リース債務</t>
    <rPh sb="3" eb="5">
      <t>サイム</t>
    </rPh>
    <phoneticPr fontId="24"/>
  </si>
  <si>
    <t>その他の企業債</t>
    <rPh sb="2" eb="3">
      <t>タ</t>
    </rPh>
    <rPh sb="4" eb="7">
      <t>キギョウサイ</t>
    </rPh>
    <phoneticPr fontId="24"/>
  </si>
  <si>
    <t>0.00</t>
  </si>
  <si>
    <t>一時借入金</t>
    <rPh sb="0" eb="2">
      <t>イチジ</t>
    </rPh>
    <rPh sb="2" eb="5">
      <t>カリイレキン</t>
    </rPh>
    <phoneticPr fontId="24"/>
  </si>
  <si>
    <t>前受金</t>
    <rPh sb="0" eb="3">
      <t>マエウケキン</t>
    </rPh>
    <phoneticPr fontId="24"/>
  </si>
  <si>
    <t>負債合計</t>
    <rPh sb="0" eb="2">
      <t>フサイ</t>
    </rPh>
    <rPh sb="2" eb="4">
      <t>ゴウケイ</t>
    </rPh>
    <phoneticPr fontId="24"/>
  </si>
  <si>
    <t>繰延収益</t>
    <rPh sb="0" eb="1">
      <t>ク</t>
    </rPh>
    <rPh sb="1" eb="2">
      <t>ノ</t>
    </rPh>
    <rPh sb="2" eb="4">
      <t>シュウエキ</t>
    </rPh>
    <phoneticPr fontId="24"/>
  </si>
  <si>
    <t>12．</t>
  </si>
  <si>
    <t>その他有価証券評価差額金</t>
    <rPh sb="2" eb="3">
      <t>タ</t>
    </rPh>
    <rPh sb="3" eb="5">
      <t>ユウカ</t>
    </rPh>
    <rPh sb="5" eb="7">
      <t>ショウケン</t>
    </rPh>
    <rPh sb="7" eb="9">
      <t>ヒョウカ</t>
    </rPh>
    <rPh sb="9" eb="12">
      <t>サガクキン</t>
    </rPh>
    <phoneticPr fontId="24"/>
  </si>
  <si>
    <t>資本合計</t>
    <rPh sb="0" eb="2">
      <t>シホン</t>
    </rPh>
    <rPh sb="2" eb="4">
      <t>ゴウケイ</t>
    </rPh>
    <phoneticPr fontId="24"/>
  </si>
  <si>
    <t>13．</t>
  </si>
  <si>
    <t>15．</t>
  </si>
  <si>
    <t>賞与引当金</t>
    <rPh sb="0" eb="2">
      <t>ショウヨ</t>
    </rPh>
    <rPh sb="2" eb="5">
      <t>ヒキアテキン</t>
    </rPh>
    <phoneticPr fontId="24"/>
  </si>
  <si>
    <t>特別修繕引当金</t>
    <rPh sb="0" eb="2">
      <t>トクベツ</t>
    </rPh>
    <rPh sb="2" eb="4">
      <t>シュウゼン</t>
    </rPh>
    <rPh sb="4" eb="7">
      <t>ヒキアテキン</t>
    </rPh>
    <phoneticPr fontId="24"/>
  </si>
  <si>
    <t>その他引当金</t>
    <rPh sb="2" eb="3">
      <t>タ</t>
    </rPh>
    <rPh sb="3" eb="6">
      <t>ヒキアテキン</t>
    </rPh>
    <phoneticPr fontId="24"/>
  </si>
  <si>
    <t>企業債のうち</t>
    <rPh sb="0" eb="2">
      <t>キギョウ</t>
    </rPh>
    <rPh sb="2" eb="3">
      <t>サイ</t>
    </rPh>
    <phoneticPr fontId="24"/>
  </si>
  <si>
    <t>その他未処分利益</t>
    <rPh sb="2" eb="3">
      <t>タ</t>
    </rPh>
    <rPh sb="3" eb="6">
      <t>ミショブン</t>
    </rPh>
    <rPh sb="6" eb="8">
      <t>リエキ</t>
    </rPh>
    <phoneticPr fontId="24"/>
  </si>
  <si>
    <t>剰余金変動額</t>
    <rPh sb="0" eb="3">
      <t>ジョウヨキン</t>
    </rPh>
    <rPh sb="3" eb="5">
      <t>ヘンドウ</t>
    </rPh>
    <rPh sb="5" eb="6">
      <t>ガク</t>
    </rPh>
    <phoneticPr fontId="24"/>
  </si>
  <si>
    <t>美郷町</t>
    <rPh sb="0" eb="3">
      <t>ミサトチョウ</t>
    </rPh>
    <phoneticPr fontId="4"/>
  </si>
  <si>
    <t>「02行05列」のうち、国の補正予算等に基づく事業に係る繰入</t>
    <rPh sb="12" eb="13">
      <t>クニ</t>
    </rPh>
    <rPh sb="14" eb="16">
      <t>ホセイ</t>
    </rPh>
    <rPh sb="16" eb="18">
      <t>ヨサン</t>
    </rPh>
    <rPh sb="18" eb="19">
      <t>トウ</t>
    </rPh>
    <phoneticPr fontId="24"/>
  </si>
  <si>
    <t>・キャッシュ・フロー計算書に関する調</t>
    <rPh sb="10" eb="13">
      <t>ケイサンショ</t>
    </rPh>
    <rPh sb="14" eb="15">
      <t>カン</t>
    </rPh>
    <rPh sb="17" eb="18">
      <t>シラ</t>
    </rPh>
    <phoneticPr fontId="24"/>
  </si>
  <si>
    <t>業務活動によるキャッシュ・フロー</t>
    <rPh sb="0" eb="2">
      <t>ギョウム</t>
    </rPh>
    <rPh sb="2" eb="4">
      <t>カツドウ</t>
    </rPh>
    <phoneticPr fontId="88"/>
  </si>
  <si>
    <t>投資活動によるキャッシュ・フロー</t>
    <rPh sb="0" eb="2">
      <t>トウシ</t>
    </rPh>
    <rPh sb="2" eb="4">
      <t>カツドウ</t>
    </rPh>
    <phoneticPr fontId="88"/>
  </si>
  <si>
    <t>財務活動によるキャッシュ・フロー</t>
    <rPh sb="0" eb="2">
      <t>ザイム</t>
    </rPh>
    <rPh sb="2" eb="4">
      <t>カツドウ</t>
    </rPh>
    <phoneticPr fontId="88"/>
  </si>
  <si>
    <t>0.24</t>
  </si>
  <si>
    <t>２０表</t>
    <rPh sb="2" eb="3">
      <t>ヒョウ</t>
    </rPh>
    <phoneticPr fontId="97"/>
  </si>
  <si>
    <t>01行08列のうち</t>
    <rPh sb="2" eb="3">
      <t>ギョウ</t>
    </rPh>
    <rPh sb="5" eb="6">
      <t>レツ</t>
    </rPh>
    <phoneticPr fontId="24"/>
  </si>
  <si>
    <t>企業債利息のうち</t>
    <rPh sb="0" eb="3">
      <t>キギョウサイ</t>
    </rPh>
    <rPh sb="3" eb="5">
      <t>リソク</t>
    </rPh>
    <phoneticPr fontId="24"/>
  </si>
  <si>
    <t>公営企業施設等整理債分</t>
    <rPh sb="0" eb="2">
      <t>コウエイ</t>
    </rPh>
    <rPh sb="2" eb="4">
      <t>キギョウ</t>
    </rPh>
    <rPh sb="4" eb="6">
      <t>シセツ</t>
    </rPh>
    <rPh sb="6" eb="7">
      <t>トウ</t>
    </rPh>
    <rPh sb="7" eb="9">
      <t>セイリ</t>
    </rPh>
    <rPh sb="9" eb="11">
      <t>サイブン</t>
    </rPh>
    <phoneticPr fontId="97"/>
  </si>
  <si>
    <t>企業債利息のうち、償却原価法による
利息相当分を除いた企業債利息</t>
    <rPh sb="0" eb="2">
      <t>キギョウサイ</t>
    </rPh>
    <rPh sb="2" eb="4">
      <t>リソク</t>
    </rPh>
    <rPh sb="9" eb="11">
      <t>ショウキャク</t>
    </rPh>
    <rPh sb="11" eb="13">
      <t>ゲンカ</t>
    </rPh>
    <rPh sb="13" eb="14">
      <t>ホウ</t>
    </rPh>
    <rPh sb="18" eb="20">
      <t>リソク</t>
    </rPh>
    <rPh sb="20" eb="23">
      <t>ソウトウブン</t>
    </rPh>
    <rPh sb="24" eb="25">
      <t>ノゾ</t>
    </rPh>
    <rPh sb="27" eb="30">
      <t>キギョウサイ</t>
    </rPh>
    <rPh sb="30" eb="32">
      <t>リソク</t>
    </rPh>
    <phoneticPr fontId="24"/>
  </si>
  <si>
    <t>２１表</t>
    <rPh sb="2" eb="3">
      <t>ヒョウ</t>
    </rPh>
    <phoneticPr fontId="97"/>
  </si>
  <si>
    <t>その他有価証券評価差額金</t>
    <rPh sb="2" eb="3">
      <t>タ</t>
    </rPh>
    <rPh sb="3" eb="5">
      <t>ユウカ</t>
    </rPh>
    <rPh sb="5" eb="7">
      <t>ショウケン</t>
    </rPh>
    <rPh sb="7" eb="9">
      <t>ヒョウカ</t>
    </rPh>
    <rPh sb="9" eb="11">
      <t>サガク</t>
    </rPh>
    <rPh sb="11" eb="12">
      <t>キン</t>
    </rPh>
    <phoneticPr fontId="24"/>
  </si>
  <si>
    <t>２２表</t>
    <rPh sb="2" eb="3">
      <t>ヒョウ</t>
    </rPh>
    <phoneticPr fontId="97"/>
  </si>
  <si>
    <t>「02行31列」のうち、国の補正予算等に基づく事業に係る繰入</t>
    <rPh sb="12" eb="13">
      <t>クニ</t>
    </rPh>
    <rPh sb="14" eb="16">
      <t>ホセイ</t>
    </rPh>
    <rPh sb="16" eb="18">
      <t>ヨサン</t>
    </rPh>
    <rPh sb="18" eb="19">
      <t>トウ</t>
    </rPh>
    <phoneticPr fontId="24"/>
  </si>
  <si>
    <t>有形固定資産減価償却率</t>
    <rPh sb="0" eb="2">
      <t>ユウケイ</t>
    </rPh>
    <rPh sb="2" eb="4">
      <t>コテイ</t>
    </rPh>
    <rPh sb="4" eb="6">
      <t>シサン</t>
    </rPh>
    <rPh sb="6" eb="8">
      <t>ゲンカ</t>
    </rPh>
    <rPh sb="8" eb="10">
      <t>ショウキャク</t>
    </rPh>
    <rPh sb="10" eb="11">
      <t>リツ</t>
    </rPh>
    <phoneticPr fontId="24"/>
  </si>
  <si>
    <t>企業債残高対給水収益比率</t>
    <rPh sb="0" eb="3">
      <t>キギョウサイ</t>
    </rPh>
    <rPh sb="3" eb="5">
      <t>ザンダカ</t>
    </rPh>
    <rPh sb="5" eb="6">
      <t>タイ</t>
    </rPh>
    <rPh sb="6" eb="8">
      <t>キュウスイ</t>
    </rPh>
    <rPh sb="8" eb="10">
      <t>シュウエキ</t>
    </rPh>
    <rPh sb="10" eb="12">
      <t>ヒリツ</t>
    </rPh>
    <phoneticPr fontId="24"/>
  </si>
  <si>
    <t>法定耐用年数を超えた
導水管延長（千ｍ）</t>
    <rPh sb="0" eb="2">
      <t>ホウテイ</t>
    </rPh>
    <rPh sb="2" eb="4">
      <t>タイヨウ</t>
    </rPh>
    <rPh sb="4" eb="6">
      <t>ネンスウ</t>
    </rPh>
    <rPh sb="7" eb="8">
      <t>コ</t>
    </rPh>
    <rPh sb="11" eb="13">
      <t>ドウスイ</t>
    </rPh>
    <rPh sb="13" eb="14">
      <t>カン</t>
    </rPh>
    <rPh sb="14" eb="16">
      <t>エンチョウ</t>
    </rPh>
    <rPh sb="17" eb="18">
      <t>セン</t>
    </rPh>
    <phoneticPr fontId="50"/>
  </si>
  <si>
    <t>法定耐用年数を超えた
送水管延長（千ｍ）</t>
    <rPh sb="0" eb="2">
      <t>ホウテイ</t>
    </rPh>
    <rPh sb="2" eb="4">
      <t>タイヨウ</t>
    </rPh>
    <rPh sb="4" eb="6">
      <t>ネンスウ</t>
    </rPh>
    <rPh sb="7" eb="8">
      <t>コ</t>
    </rPh>
    <rPh sb="11" eb="14">
      <t>ソウスイカン</t>
    </rPh>
    <rPh sb="14" eb="16">
      <t>エンチョウ</t>
    </rPh>
    <rPh sb="17" eb="18">
      <t>セン</t>
    </rPh>
    <phoneticPr fontId="50"/>
  </si>
  <si>
    <t>当該年度に更新した
送水管延長（千ｍ）</t>
    <rPh sb="16" eb="17">
      <t>セン</t>
    </rPh>
    <phoneticPr fontId="50"/>
  </si>
  <si>
    <t>　（２３表の２）</t>
  </si>
  <si>
    <t>0.75</t>
  </si>
  <si>
    <t>0.55</t>
  </si>
  <si>
    <t>3.45</t>
  </si>
  <si>
    <t>2.36</t>
  </si>
  <si>
    <t>2.44</t>
  </si>
  <si>
    <t>42.80</t>
  </si>
  <si>
    <t>31.21</t>
  </si>
  <si>
    <t>1.56</t>
  </si>
  <si>
    <t>２5</t>
  </si>
  <si>
    <t>時間外勤務手当</t>
    <rPh sb="0" eb="3">
      <t>ジカンガイ</t>
    </rPh>
    <rPh sb="3" eb="5">
      <t>キンム</t>
    </rPh>
    <rPh sb="5" eb="7">
      <t>テアテ</t>
    </rPh>
    <phoneticPr fontId="24"/>
  </si>
  <si>
    <t>法定福利費</t>
    <rPh sb="0" eb="2">
      <t>ホウテイ</t>
    </rPh>
    <rPh sb="2" eb="5">
      <t>フクリヒ</t>
    </rPh>
    <phoneticPr fontId="24"/>
  </si>
  <si>
    <t>11.68</t>
  </si>
  <si>
    <t>17.30</t>
  </si>
  <si>
    <t>1.88</t>
  </si>
  <si>
    <t>様式1　「経営比較分析表」に活用する数値の補足調査（法適用企業：水道事業）</t>
  </si>
  <si>
    <t>管路更新率（％）</t>
    <rPh sb="0" eb="2">
      <t>カンロ</t>
    </rPh>
    <rPh sb="2" eb="4">
      <t>コウシン</t>
    </rPh>
    <rPh sb="4" eb="5">
      <t>リツ</t>
    </rPh>
    <phoneticPr fontId="4"/>
  </si>
  <si>
    <t>補足調査による指標</t>
    <rPh sb="0" eb="2">
      <t>ホソク</t>
    </rPh>
    <rPh sb="2" eb="4">
      <t>チョウサ</t>
    </rPh>
    <rPh sb="7" eb="9">
      <t>シヒョウ</t>
    </rPh>
    <phoneticPr fontId="4"/>
  </si>
  <si>
    <t>投資その他の資産</t>
    <rPh sb="4" eb="5">
      <t>タ</t>
    </rPh>
    <rPh sb="6" eb="8">
      <t>シサン</t>
    </rPh>
    <phoneticPr fontId="24"/>
  </si>
  <si>
    <t>資本金</t>
    <rPh sb="0" eb="3">
      <t>シホンキン</t>
    </rPh>
    <phoneticPr fontId="24"/>
  </si>
  <si>
    <t>01行03列
のうち</t>
    <rPh sb="2" eb="3">
      <t>ギョウ</t>
    </rPh>
    <rPh sb="5" eb="6">
      <t>レツ</t>
    </rPh>
    <phoneticPr fontId="24"/>
  </si>
  <si>
    <t>02行24列のうち補正予算債</t>
    <rPh sb="2" eb="3">
      <t>ギョウ</t>
    </rPh>
    <rPh sb="5" eb="6">
      <t>レツ</t>
    </rPh>
    <rPh sb="9" eb="11">
      <t>ホセイ</t>
    </rPh>
    <rPh sb="11" eb="13">
      <t>ヨサン</t>
    </rPh>
    <rPh sb="13" eb="14">
      <t>サイ</t>
    </rPh>
    <phoneticPr fontId="24"/>
  </si>
  <si>
    <t>(6) 料　金　回　収　率　　　　（％）</t>
    <rPh sb="4" eb="5">
      <t>リョウ</t>
    </rPh>
    <rPh sb="6" eb="7">
      <t>キン</t>
    </rPh>
    <rPh sb="8" eb="9">
      <t>カイ</t>
    </rPh>
    <rPh sb="10" eb="11">
      <t>オサム</t>
    </rPh>
    <rPh sb="12" eb="13">
      <t>リツ</t>
    </rPh>
    <phoneticPr fontId="24"/>
  </si>
  <si>
    <t>修繕引当金繰入額</t>
    <rPh sb="0" eb="2">
      <t>シュウゼン</t>
    </rPh>
    <rPh sb="2" eb="5">
      <t>ヒキアテキン</t>
    </rPh>
    <rPh sb="5" eb="8">
      <t>クリイレガク</t>
    </rPh>
    <phoneticPr fontId="24"/>
  </si>
  <si>
    <t>特別修繕引当金繰入額</t>
    <rPh sb="0" eb="2">
      <t>トクベツ</t>
    </rPh>
    <rPh sb="2" eb="4">
      <t>シュウゼン</t>
    </rPh>
    <rPh sb="4" eb="7">
      <t>ヒキアテキン</t>
    </rPh>
    <rPh sb="7" eb="10">
      <t>クリイレガク</t>
    </rPh>
    <phoneticPr fontId="24"/>
  </si>
  <si>
    <t>「01行26列」のうち、たな卸資産評価損</t>
    <rPh sb="3" eb="4">
      <t>ギョウ</t>
    </rPh>
    <rPh sb="6" eb="7">
      <t>レツ</t>
    </rPh>
    <rPh sb="14" eb="15">
      <t>オロシ</t>
    </rPh>
    <rPh sb="15" eb="17">
      <t>シサン</t>
    </rPh>
    <rPh sb="17" eb="19">
      <t>ヒョウカ</t>
    </rPh>
    <rPh sb="19" eb="20">
      <t>ゾン</t>
    </rPh>
    <phoneticPr fontId="24"/>
  </si>
  <si>
    <t>「01行51列」のうち、長期前受金戻入</t>
    <rPh sb="3" eb="4">
      <t>ギョウ</t>
    </rPh>
    <rPh sb="6" eb="7">
      <t>レツ</t>
    </rPh>
    <rPh sb="12" eb="14">
      <t>チョウキ</t>
    </rPh>
    <rPh sb="14" eb="17">
      <t>マエウケキン</t>
    </rPh>
    <rPh sb="17" eb="19">
      <t>レイニュウ</t>
    </rPh>
    <phoneticPr fontId="24"/>
  </si>
  <si>
    <t>地域手当</t>
    <rPh sb="0" eb="2">
      <t>チイキ</t>
    </rPh>
    <rPh sb="2" eb="4">
      <t>テアテ</t>
    </rPh>
    <phoneticPr fontId="24"/>
  </si>
  <si>
    <t>減価償却に伴い収益化したもの</t>
    <rPh sb="0" eb="2">
      <t>ゲンカ</t>
    </rPh>
    <rPh sb="2" eb="4">
      <t>ショウキャク</t>
    </rPh>
    <rPh sb="5" eb="6">
      <t>トモナ</t>
    </rPh>
    <rPh sb="7" eb="10">
      <t>シュウエキカ</t>
    </rPh>
    <phoneticPr fontId="24"/>
  </si>
  <si>
    <r>
      <t>一日最大配水量　　　（ｍ</t>
    </r>
    <r>
      <rPr>
        <vertAlign val="superscript"/>
        <sz val="11"/>
        <rFont val="ＭＳ ゴシック"/>
        <family val="3"/>
        <charset val="128"/>
      </rPr>
      <t>3</t>
    </r>
    <r>
      <rPr>
        <sz val="11"/>
        <rFont val="ＭＳ ゴシック"/>
        <family val="3"/>
        <charset val="128"/>
      </rPr>
      <t>/日）</t>
    </r>
  </si>
  <si>
    <t>　（２３表の１）</t>
  </si>
  <si>
    <r>
      <t>年間総有収水量　　　　（千ｍ</t>
    </r>
    <r>
      <rPr>
        <vertAlign val="superscript"/>
        <sz val="11"/>
        <rFont val="ＭＳ ゴシック"/>
        <family val="3"/>
        <charset val="128"/>
      </rPr>
      <t>3</t>
    </r>
    <r>
      <rPr>
        <sz val="11"/>
        <rFont val="ＭＳ ゴシック"/>
        <family val="3"/>
        <charset val="128"/>
      </rPr>
      <t>）</t>
    </r>
  </si>
  <si>
    <r>
      <t>(ｳ) 超過料金(円/ｍ</t>
    </r>
    <r>
      <rPr>
        <vertAlign val="superscript"/>
        <sz val="11"/>
        <rFont val="ＭＳ ゴシック"/>
        <family val="3"/>
        <charset val="128"/>
      </rPr>
      <t>3</t>
    </r>
    <r>
      <rPr>
        <sz val="11"/>
        <rFont val="ＭＳ ゴシック"/>
        <family val="3"/>
        <charset val="128"/>
      </rPr>
      <t>）</t>
    </r>
  </si>
  <si>
    <r>
      <t>１か月１０ｍ</t>
    </r>
    <r>
      <rPr>
        <vertAlign val="superscript"/>
        <sz val="11"/>
        <rFont val="ＭＳ ゴシック"/>
        <family val="3"/>
        <charset val="128"/>
      </rPr>
      <t>3</t>
    </r>
  </si>
  <si>
    <r>
      <t>(ｱ) 家庭用 10ｍ</t>
    </r>
    <r>
      <rPr>
        <vertAlign val="superscript"/>
        <sz val="11"/>
        <rFont val="ＭＳ ゴシック"/>
        <family val="3"/>
        <charset val="128"/>
      </rPr>
      <t>3</t>
    </r>
    <r>
      <rPr>
        <sz val="11"/>
        <rFont val="ＭＳ ゴシック"/>
        <family val="3"/>
        <charset val="128"/>
      </rPr>
      <t>/月</t>
    </r>
  </si>
  <si>
    <r>
      <t>（m</t>
    </r>
    <r>
      <rPr>
        <vertAlign val="superscript"/>
        <sz val="11"/>
        <rFont val="ＭＳ ゴシック"/>
        <family val="3"/>
        <charset val="128"/>
      </rPr>
      <t>2</t>
    </r>
    <r>
      <rPr>
        <sz val="11"/>
        <rFont val="ＭＳ ゴシック"/>
        <family val="3"/>
        <charset val="128"/>
      </rPr>
      <t>）</t>
    </r>
  </si>
  <si>
    <t>2.0～3.0</t>
  </si>
  <si>
    <t>3.0～4.0</t>
  </si>
  <si>
    <t>5.0～6.0</t>
  </si>
  <si>
    <t>7.0～7.5</t>
  </si>
  <si>
    <t>7.5～8.0</t>
  </si>
  <si>
    <t>建設改良費等の財源に充てるための長期借入金</t>
    <rPh sb="5" eb="6">
      <t>トウ</t>
    </rPh>
    <rPh sb="7" eb="9">
      <t>ザイゲン</t>
    </rPh>
    <rPh sb="10" eb="11">
      <t>ア</t>
    </rPh>
    <rPh sb="16" eb="18">
      <t>チョウキ</t>
    </rPh>
    <rPh sb="18" eb="21">
      <t>カリイレキン</t>
    </rPh>
    <phoneticPr fontId="24"/>
  </si>
  <si>
    <r>
      <t>①ダム以外の表流水（ｍ</t>
    </r>
    <r>
      <rPr>
        <vertAlign val="superscript"/>
        <sz val="12"/>
        <rFont val="ＭＳ ゴシック"/>
        <family val="3"/>
        <charset val="128"/>
      </rPr>
      <t>3</t>
    </r>
    <r>
      <rPr>
        <sz val="12"/>
        <rFont val="ＭＳ ゴシック"/>
        <family val="3"/>
        <charset val="128"/>
      </rPr>
      <t>/日）</t>
    </r>
  </si>
  <si>
    <t>01行10列のうち</t>
    <rPh sb="0" eb="1">
      <t>ギョウ</t>
    </rPh>
    <rPh sb="3" eb="4">
      <t>レツ</t>
    </rPh>
    <phoneticPr fontId="24"/>
  </si>
  <si>
    <r>
      <t>②ダムによるもの　　（ｍ</t>
    </r>
    <r>
      <rPr>
        <vertAlign val="superscript"/>
        <sz val="12"/>
        <rFont val="ＭＳ ゴシック"/>
        <family val="3"/>
        <charset val="128"/>
      </rPr>
      <t>3</t>
    </r>
    <r>
      <rPr>
        <sz val="12"/>
        <rFont val="ＭＳ ゴシック"/>
        <family val="3"/>
        <charset val="128"/>
      </rPr>
      <t>/日）</t>
    </r>
  </si>
  <si>
    <r>
      <t>(1) 取     水     量　　（ｍ</t>
    </r>
    <r>
      <rPr>
        <vertAlign val="superscript"/>
        <sz val="12"/>
        <rFont val="ＭＳ ゴシック"/>
        <family val="3"/>
        <charset val="128"/>
      </rPr>
      <t>3</t>
    </r>
    <r>
      <rPr>
        <sz val="12"/>
        <rFont val="ＭＳ ゴシック"/>
        <family val="3"/>
        <charset val="128"/>
      </rPr>
      <t>/日）</t>
    </r>
  </si>
  <si>
    <r>
      <t>(2) 配　　 水   　量　　（ｍ</t>
    </r>
    <r>
      <rPr>
        <vertAlign val="superscript"/>
        <sz val="12"/>
        <rFont val="ＭＳ ゴシック"/>
        <family val="3"/>
        <charset val="128"/>
      </rPr>
      <t>3</t>
    </r>
    <r>
      <rPr>
        <sz val="12"/>
        <rFont val="ＭＳ ゴシック"/>
        <family val="3"/>
        <charset val="128"/>
      </rPr>
      <t>/日）</t>
    </r>
  </si>
  <si>
    <r>
      <t>(3) 有　 収　 水　量　　（ｍ</t>
    </r>
    <r>
      <rPr>
        <vertAlign val="superscript"/>
        <sz val="12"/>
        <rFont val="ＭＳ ゴシック"/>
        <family val="3"/>
        <charset val="128"/>
      </rPr>
      <t>3</t>
    </r>
    <r>
      <rPr>
        <sz val="12"/>
        <rFont val="ＭＳ ゴシック"/>
        <family val="3"/>
        <charset val="128"/>
      </rPr>
      <t>/日）</t>
    </r>
  </si>
  <si>
    <r>
      <t>ア　家　 庭　 用　　（ｍ</t>
    </r>
    <r>
      <rPr>
        <vertAlign val="superscript"/>
        <sz val="12"/>
        <rFont val="ＭＳ ゴシック"/>
        <family val="3"/>
        <charset val="128"/>
      </rPr>
      <t>3</t>
    </r>
    <r>
      <rPr>
        <sz val="12"/>
        <rFont val="ＭＳ ゴシック"/>
        <family val="3"/>
        <charset val="128"/>
      </rPr>
      <t>/日）</t>
    </r>
  </si>
  <si>
    <r>
      <t>イ　工　 場　 用　　（ｍ</t>
    </r>
    <r>
      <rPr>
        <vertAlign val="superscript"/>
        <sz val="12"/>
        <rFont val="ＭＳ ゴシック"/>
        <family val="3"/>
        <charset val="128"/>
      </rPr>
      <t>3</t>
    </r>
    <r>
      <rPr>
        <sz val="12"/>
        <rFont val="ＭＳ ゴシック"/>
        <family val="3"/>
        <charset val="128"/>
      </rPr>
      <t>/日）</t>
    </r>
  </si>
  <si>
    <r>
      <t>ウ　そ　 の　 他　　（ｍ</t>
    </r>
    <r>
      <rPr>
        <vertAlign val="superscript"/>
        <sz val="12"/>
        <rFont val="ＭＳ ゴシック"/>
        <family val="3"/>
        <charset val="128"/>
      </rPr>
      <t>3</t>
    </r>
    <r>
      <rPr>
        <sz val="12"/>
        <rFont val="ＭＳ ゴシック"/>
        <family val="3"/>
        <charset val="128"/>
      </rPr>
      <t>/日）</t>
    </r>
  </si>
  <si>
    <t>地方公営企業法の</t>
    <rPh sb="0" eb="2">
      <t>チホウ</t>
    </rPh>
    <rPh sb="2" eb="4">
      <t>コウエイ</t>
    </rPh>
    <rPh sb="4" eb="6">
      <t>キギョウ</t>
    </rPh>
    <rPh sb="6" eb="7">
      <t>ホウ</t>
    </rPh>
    <phoneticPr fontId="50"/>
  </si>
  <si>
    <t>営業費用のうち退職給付費</t>
    <rPh sb="0" eb="2">
      <t>エイギョウ</t>
    </rPh>
    <rPh sb="2" eb="4">
      <t>ヒヨウ</t>
    </rPh>
    <rPh sb="7" eb="9">
      <t>タイショク</t>
    </rPh>
    <rPh sb="9" eb="12">
      <t>キュウフヒ</t>
    </rPh>
    <phoneticPr fontId="24"/>
  </si>
  <si>
    <t>営業費用のうち各種引当金合計額</t>
    <rPh sb="0" eb="2">
      <t>エイギョウ</t>
    </rPh>
    <rPh sb="2" eb="4">
      <t>ヒヨウ</t>
    </rPh>
    <rPh sb="7" eb="9">
      <t>カクシュ</t>
    </rPh>
    <rPh sb="9" eb="11">
      <t>ヒキアテ</t>
    </rPh>
    <rPh sb="11" eb="12">
      <t>キン</t>
    </rPh>
    <rPh sb="12" eb="14">
      <t>ゴウケイ</t>
    </rPh>
    <rPh sb="14" eb="15">
      <t>ガク</t>
    </rPh>
    <phoneticPr fontId="24"/>
  </si>
  <si>
    <t>営業費用のうちたな卸資産評価損</t>
    <rPh sb="0" eb="2">
      <t>エイギョウ</t>
    </rPh>
    <rPh sb="2" eb="4">
      <t>ヒヨウ</t>
    </rPh>
    <rPh sb="9" eb="10">
      <t>オロシ</t>
    </rPh>
    <rPh sb="10" eb="14">
      <t>シサンヒョウカ</t>
    </rPh>
    <rPh sb="14" eb="15">
      <t>ゾン</t>
    </rPh>
    <phoneticPr fontId="24"/>
  </si>
  <si>
    <t>特別利益のうち長期前受金戻入</t>
    <rPh sb="0" eb="2">
      <t>トクベツ</t>
    </rPh>
    <rPh sb="2" eb="4">
      <t>リエキ</t>
    </rPh>
    <rPh sb="7" eb="9">
      <t>チョウキ</t>
    </rPh>
    <rPh sb="9" eb="12">
      <t>マエウケキン</t>
    </rPh>
    <rPh sb="12" eb="14">
      <t>レイニュウ</t>
    </rPh>
    <phoneticPr fontId="24"/>
  </si>
  <si>
    <t>資金に係る換算差額</t>
    <rPh sb="0" eb="2">
      <t>シキン</t>
    </rPh>
    <rPh sb="3" eb="4">
      <t>カカ</t>
    </rPh>
    <rPh sb="5" eb="7">
      <t>カンサン</t>
    </rPh>
    <rPh sb="8" eb="9">
      <t>コウサ</t>
    </rPh>
    <phoneticPr fontId="88"/>
  </si>
  <si>
    <t>01行28列
の内訳</t>
  </si>
  <si>
    <t>都道府県補助金</t>
    <rPh sb="0" eb="4">
      <t>トドウフケン</t>
    </rPh>
    <rPh sb="4" eb="7">
      <t>ホジョキン</t>
    </rPh>
    <phoneticPr fontId="24"/>
  </si>
  <si>
    <t>他会計繰入金</t>
    <rPh sb="0" eb="1">
      <t>タ</t>
    </rPh>
    <rPh sb="1" eb="3">
      <t>カイケイ</t>
    </rPh>
    <rPh sb="3" eb="6">
      <t>クリイレキン</t>
    </rPh>
    <phoneticPr fontId="24"/>
  </si>
  <si>
    <t>受贈</t>
    <rPh sb="0" eb="2">
      <t>ジュゾウ</t>
    </rPh>
    <phoneticPr fontId="24"/>
  </si>
  <si>
    <t>（△）</t>
  </si>
  <si>
    <t>資本不足額（繰延収益控除後）</t>
    <rPh sb="0" eb="2">
      <t>シホン</t>
    </rPh>
    <rPh sb="2" eb="5">
      <t>フソクガク</t>
    </rPh>
    <rPh sb="6" eb="8">
      <t>クリノベ</t>
    </rPh>
    <rPh sb="8" eb="10">
      <t>シュウエキ</t>
    </rPh>
    <rPh sb="10" eb="12">
      <t>コウジョ</t>
    </rPh>
    <rPh sb="12" eb="13">
      <t>ゴ</t>
    </rPh>
    <phoneticPr fontId="24"/>
  </si>
  <si>
    <t>退職給付引当金</t>
    <rPh sb="0" eb="2">
      <t>タイショク</t>
    </rPh>
    <rPh sb="2" eb="4">
      <t>キュウフ</t>
    </rPh>
    <rPh sb="4" eb="7">
      <t>ヒキアテキン</t>
    </rPh>
    <phoneticPr fontId="24"/>
  </si>
  <si>
    <t>投資有価証券</t>
    <rPh sb="0" eb="2">
      <t>トウシ</t>
    </rPh>
    <rPh sb="2" eb="4">
      <t>ユウカ</t>
    </rPh>
    <rPh sb="4" eb="6">
      <t>ショウケン</t>
    </rPh>
    <phoneticPr fontId="24"/>
  </si>
  <si>
    <t>前払退職手当組合負担金</t>
    <rPh sb="0" eb="2">
      <t>マエバラ</t>
    </rPh>
    <rPh sb="2" eb="4">
      <t>タイショク</t>
    </rPh>
    <rPh sb="4" eb="6">
      <t>テアテ</t>
    </rPh>
    <rPh sb="6" eb="8">
      <t>クミアイ</t>
    </rPh>
    <rPh sb="8" eb="11">
      <t>フタンキン</t>
    </rPh>
    <phoneticPr fontId="24"/>
  </si>
  <si>
    <t>地方債に関する省令附則第8条の3に係るリース債務
（PFI法に基づく事業に係る建設事業費等）</t>
    <rPh sb="0" eb="3">
      <t>チホウサイ</t>
    </rPh>
    <rPh sb="4" eb="5">
      <t>カン</t>
    </rPh>
    <rPh sb="7" eb="9">
      <t>ショウレイ</t>
    </rPh>
    <rPh sb="9" eb="11">
      <t>フソク</t>
    </rPh>
    <rPh sb="11" eb="12">
      <t>ダイ</t>
    </rPh>
    <rPh sb="13" eb="14">
      <t>ジョウ</t>
    </rPh>
    <rPh sb="17" eb="18">
      <t>カカ</t>
    </rPh>
    <rPh sb="22" eb="24">
      <t>サイム</t>
    </rPh>
    <rPh sb="29" eb="30">
      <t>ホウ</t>
    </rPh>
    <rPh sb="31" eb="32">
      <t>モト</t>
    </rPh>
    <rPh sb="34" eb="36">
      <t>ジギョウ</t>
    </rPh>
    <rPh sb="37" eb="38">
      <t>カカ</t>
    </rPh>
    <rPh sb="39" eb="41">
      <t>ケンセツ</t>
    </rPh>
    <rPh sb="41" eb="44">
      <t>ジギョウヒ</t>
    </rPh>
    <rPh sb="44" eb="45">
      <t>トウ</t>
    </rPh>
    <phoneticPr fontId="24"/>
  </si>
  <si>
    <t xml:space="preserve">01行28列の内訳
</t>
  </si>
  <si>
    <t>01行43列（長期前受金）の内訳</t>
    <rPh sb="2" eb="3">
      <t>ギョウ</t>
    </rPh>
    <rPh sb="5" eb="6">
      <t>レツ</t>
    </rPh>
    <rPh sb="7" eb="9">
      <t>チョウキ</t>
    </rPh>
    <rPh sb="9" eb="12">
      <t>マエウケキン</t>
    </rPh>
    <rPh sb="14" eb="16">
      <t>ウチワケ</t>
    </rPh>
    <phoneticPr fontId="24"/>
  </si>
  <si>
    <t>リース債務（PFI法に基づく建設事業費等）</t>
    <rPh sb="3" eb="5">
      <t>サイム</t>
    </rPh>
    <rPh sb="9" eb="10">
      <t>ホウ</t>
    </rPh>
    <rPh sb="11" eb="12">
      <t>モト</t>
    </rPh>
    <rPh sb="14" eb="16">
      <t>ケンセツ</t>
    </rPh>
    <rPh sb="16" eb="19">
      <t>ジギョウヒ</t>
    </rPh>
    <rPh sb="19" eb="20">
      <t>トウ</t>
    </rPh>
    <phoneticPr fontId="24"/>
  </si>
  <si>
    <t>その他有価証券評価差額</t>
    <rPh sb="2" eb="3">
      <t>タ</t>
    </rPh>
    <rPh sb="3" eb="5">
      <t>ユウカ</t>
    </rPh>
    <rPh sb="5" eb="7">
      <t>ショウケン</t>
    </rPh>
    <rPh sb="7" eb="9">
      <t>ヒョウカ</t>
    </rPh>
    <rPh sb="9" eb="11">
      <t>サガク</t>
    </rPh>
    <phoneticPr fontId="24"/>
  </si>
  <si>
    <t>起首資産等状況調</t>
    <rPh sb="0" eb="2">
      <t>キシュ</t>
    </rPh>
    <rPh sb="2" eb="4">
      <t>シサン</t>
    </rPh>
    <rPh sb="4" eb="5">
      <t>トウ</t>
    </rPh>
    <rPh sb="5" eb="7">
      <t>ジョウキョウ</t>
    </rPh>
    <rPh sb="7" eb="8">
      <t>シラ</t>
    </rPh>
    <phoneticPr fontId="24"/>
  </si>
  <si>
    <t>美郷町</t>
    <rPh sb="0" eb="3">
      <t>ミサトチョウ</t>
    </rPh>
    <phoneticPr fontId="50"/>
  </si>
  <si>
    <t>借換に係るもの</t>
    <rPh sb="0" eb="2">
      <t>カリカエ</t>
    </rPh>
    <rPh sb="3" eb="4">
      <t>カカ</t>
    </rPh>
    <phoneticPr fontId="24"/>
  </si>
  <si>
    <t>資本費平準化債に係るもの</t>
    <rPh sb="0" eb="3">
      <t>シホンヒ</t>
    </rPh>
    <rPh sb="3" eb="6">
      <t>ヘイジュンカ</t>
    </rPh>
    <rPh sb="6" eb="7">
      <t>サイ</t>
    </rPh>
    <rPh sb="8" eb="9">
      <t>カカ</t>
    </rPh>
    <phoneticPr fontId="24"/>
  </si>
  <si>
    <t>簡水分</t>
    <rPh sb="0" eb="2">
      <t>カンスイ</t>
    </rPh>
    <rPh sb="2" eb="3">
      <t>ブン</t>
    </rPh>
    <phoneticPr fontId="24"/>
  </si>
  <si>
    <t>借換にかかるもの</t>
    <rPh sb="0" eb="2">
      <t>カリカエ</t>
    </rPh>
    <phoneticPr fontId="24"/>
  </si>
  <si>
    <t>送水管</t>
    <rPh sb="0" eb="3">
      <t>ソウスイカン</t>
    </rPh>
    <phoneticPr fontId="4"/>
  </si>
  <si>
    <t>4.(6)～(8)導送配水管延長のうち、法定耐用年数を経過した管路延長（千m）</t>
    <rPh sb="9" eb="10">
      <t>ドウ</t>
    </rPh>
    <rPh sb="10" eb="11">
      <t>ソウ</t>
    </rPh>
    <rPh sb="11" eb="13">
      <t>ハイスイ</t>
    </rPh>
    <rPh sb="13" eb="14">
      <t>カン</t>
    </rPh>
    <rPh sb="14" eb="16">
      <t>エンチョウ</t>
    </rPh>
    <rPh sb="20" eb="22">
      <t>ホウテイ</t>
    </rPh>
    <rPh sb="22" eb="24">
      <t>タイヨウ</t>
    </rPh>
    <rPh sb="24" eb="26">
      <t>ネンスウ</t>
    </rPh>
    <rPh sb="27" eb="29">
      <t>ケイカ</t>
    </rPh>
    <rPh sb="31" eb="33">
      <t>カンロ</t>
    </rPh>
    <rPh sb="33" eb="35">
      <t>エンチョウ</t>
    </rPh>
    <rPh sb="36" eb="37">
      <t>セン</t>
    </rPh>
    <phoneticPr fontId="4"/>
  </si>
  <si>
    <t>4.(6)～(8)導送配水管延長のうち、当該年度に更新した管路延長（千m）</t>
    <rPh sb="9" eb="10">
      <t>ドウ</t>
    </rPh>
    <rPh sb="10" eb="11">
      <t>ソウ</t>
    </rPh>
    <rPh sb="11" eb="13">
      <t>ハイスイ</t>
    </rPh>
    <rPh sb="13" eb="14">
      <t>カン</t>
    </rPh>
    <rPh sb="14" eb="16">
      <t>エンチョウ</t>
    </rPh>
    <rPh sb="20" eb="22">
      <t>トウガイ</t>
    </rPh>
    <rPh sb="22" eb="24">
      <t>ネンド</t>
    </rPh>
    <rPh sb="25" eb="27">
      <t>コウシン</t>
    </rPh>
    <rPh sb="29" eb="31">
      <t>カンロ</t>
    </rPh>
    <rPh sb="31" eb="33">
      <t>エンチョウ</t>
    </rPh>
    <rPh sb="34" eb="35">
      <t>セン</t>
    </rPh>
    <phoneticPr fontId="4"/>
  </si>
  <si>
    <t>企業債の償還に要する資金の全部又は一部を一般会計等において負担することを定めている場合、その金額</t>
    <rPh sb="0" eb="3">
      <t>キギョウサイ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24"/>
  </si>
  <si>
    <t>２４表</t>
    <rPh sb="2" eb="3">
      <t>ヒョウ</t>
    </rPh>
    <phoneticPr fontId="97"/>
  </si>
  <si>
    <t>一般会計負担分</t>
    <rPh sb="0" eb="2">
      <t>イッパン</t>
    </rPh>
    <rPh sb="2" eb="4">
      <t>カイケイ</t>
    </rPh>
    <rPh sb="4" eb="7">
      <t>フタンブン</t>
    </rPh>
    <phoneticPr fontId="24"/>
  </si>
  <si>
    <t>未利用施設の利子に充てる企業債分</t>
    <rPh sb="0" eb="3">
      <t>ミリヨウ</t>
    </rPh>
    <rPh sb="3" eb="5">
      <t>シセツ</t>
    </rPh>
    <rPh sb="6" eb="8">
      <t>リシ</t>
    </rPh>
    <rPh sb="9" eb="10">
      <t>ア</t>
    </rPh>
    <rPh sb="12" eb="14">
      <t>キギョウ</t>
    </rPh>
    <rPh sb="14" eb="16">
      <t>サイブン</t>
    </rPh>
    <phoneticPr fontId="24"/>
  </si>
  <si>
    <t>(8) 管　路　更　新　率　　　　（％）</t>
    <rPh sb="4" eb="5">
      <t>カン</t>
    </rPh>
    <rPh sb="6" eb="7">
      <t>ミチ</t>
    </rPh>
    <rPh sb="8" eb="9">
      <t>サラ</t>
    </rPh>
    <rPh sb="10" eb="11">
      <t>シン</t>
    </rPh>
    <rPh sb="12" eb="13">
      <t>リツ</t>
    </rPh>
    <phoneticPr fontId="4"/>
  </si>
  <si>
    <t>都道府県補助金</t>
    <rPh sb="0" eb="1">
      <t>ト</t>
    </rPh>
    <rPh sb="1" eb="4">
      <t>ドウフケン</t>
    </rPh>
    <rPh sb="4" eb="7">
      <t>ホジョキン</t>
    </rPh>
    <phoneticPr fontId="24"/>
  </si>
  <si>
    <t>建設改良費等の財源に充てるための企業債</t>
    <rPh sb="0" eb="2">
      <t>ケンセツ</t>
    </rPh>
    <rPh sb="2" eb="4">
      <t>カイリョウ</t>
    </rPh>
    <rPh sb="4" eb="5">
      <t>ヒ</t>
    </rPh>
    <rPh sb="5" eb="6">
      <t>トウ</t>
    </rPh>
    <rPh sb="7" eb="9">
      <t>ザイゲン</t>
    </rPh>
    <rPh sb="10" eb="11">
      <t>ア</t>
    </rPh>
    <rPh sb="16" eb="19">
      <t>キギョウサイ</t>
    </rPh>
    <phoneticPr fontId="24"/>
  </si>
  <si>
    <t>建設改良費等の財源に充てるための長期借入金</t>
    <rPh sb="0" eb="2">
      <t>ケンセツ</t>
    </rPh>
    <rPh sb="2" eb="4">
      <t>カイリョウ</t>
    </rPh>
    <rPh sb="4" eb="5">
      <t>ヒ</t>
    </rPh>
    <rPh sb="5" eb="6">
      <t>トウ</t>
    </rPh>
    <rPh sb="7" eb="9">
      <t>ザイゲン</t>
    </rPh>
    <rPh sb="10" eb="11">
      <t>ア</t>
    </rPh>
    <rPh sb="16" eb="18">
      <t>チョウキ</t>
    </rPh>
    <rPh sb="18" eb="21">
      <t>カリイレキン</t>
    </rPh>
    <phoneticPr fontId="24"/>
  </si>
  <si>
    <t>建設改良費等の財源に充てるための企業債</t>
    <rPh sb="5" eb="6">
      <t>トウ</t>
    </rPh>
    <rPh sb="7" eb="9">
      <t>ザイゲン</t>
    </rPh>
    <rPh sb="10" eb="11">
      <t>ア</t>
    </rPh>
    <rPh sb="16" eb="19">
      <t>キギョウサイ</t>
    </rPh>
    <phoneticPr fontId="24"/>
  </si>
  <si>
    <t>うち消費税及び地方消費税資本的収支調整額</t>
    <rPh sb="5" eb="6">
      <t>オヨ</t>
    </rPh>
    <rPh sb="7" eb="9">
      <t>チホウ</t>
    </rPh>
    <rPh sb="9" eb="12">
      <t>ショウヒゼイ</t>
    </rPh>
    <rPh sb="15" eb="17">
      <t>シュウシ</t>
    </rPh>
    <phoneticPr fontId="24"/>
  </si>
  <si>
    <t>(チ)</t>
  </si>
  <si>
    <t>退職給付引当金繰入額</t>
    <rPh sb="0" eb="2">
      <t>タイショク</t>
    </rPh>
    <rPh sb="2" eb="4">
      <t>キュウフ</t>
    </rPh>
    <rPh sb="4" eb="7">
      <t>ヒキアテキン</t>
    </rPh>
    <rPh sb="7" eb="10">
      <t>クリイレガク</t>
    </rPh>
    <phoneticPr fontId="24"/>
  </si>
  <si>
    <t>(テ)</t>
  </si>
  <si>
    <t>経営支援の活用に</t>
    <rPh sb="0" eb="2">
      <t>ケイエイ</t>
    </rPh>
    <rPh sb="2" eb="4">
      <t>シエン</t>
    </rPh>
    <rPh sb="5" eb="7">
      <t>カツヨウ</t>
    </rPh>
    <phoneticPr fontId="50"/>
  </si>
  <si>
    <t>適用に要する経費</t>
  </si>
  <si>
    <t>ニ</t>
  </si>
  <si>
    <t>ヌ</t>
  </si>
  <si>
    <t>要する経費（元金分）</t>
  </si>
  <si>
    <t>ネ</t>
  </si>
  <si>
    <t>基 準 外 繰 入 合 計 　2行（59）＋（61）＋（63）</t>
    <rPh sb="0" eb="1">
      <t>モト</t>
    </rPh>
    <rPh sb="2" eb="3">
      <t>ジュン</t>
    </rPh>
    <rPh sb="4" eb="5">
      <t>ガイ</t>
    </rPh>
    <rPh sb="6" eb="7">
      <t>クリ</t>
    </rPh>
    <rPh sb="8" eb="9">
      <t>イ</t>
    </rPh>
    <rPh sb="10" eb="11">
      <t>ゴウ</t>
    </rPh>
    <rPh sb="12" eb="13">
      <t>ケイ</t>
    </rPh>
    <rPh sb="16" eb="17">
      <t>ギョウ</t>
    </rPh>
    <phoneticPr fontId="50"/>
  </si>
  <si>
    <t>４.(6)～(8)導送配
水管延長のうち、
当該年度に更新し
た管路延長（千m）</t>
    <rPh sb="9" eb="10">
      <t>ドウ</t>
    </rPh>
    <rPh sb="10" eb="11">
      <t>ソウ</t>
    </rPh>
    <rPh sb="11" eb="12">
      <t>クバル</t>
    </rPh>
    <rPh sb="13" eb="14">
      <t>ミズ</t>
    </rPh>
    <rPh sb="14" eb="15">
      <t>カン</t>
    </rPh>
    <rPh sb="15" eb="17">
      <t>エンチョウ</t>
    </rPh>
    <rPh sb="22" eb="24">
      <t>トウガイ</t>
    </rPh>
    <rPh sb="24" eb="26">
      <t>ネンド</t>
    </rPh>
    <rPh sb="27" eb="29">
      <t>コウシン</t>
    </rPh>
    <rPh sb="32" eb="34">
      <t>カンロ</t>
    </rPh>
    <rPh sb="34" eb="36">
      <t>エンチョウ</t>
    </rPh>
    <rPh sb="37" eb="38">
      <t>セン</t>
    </rPh>
    <phoneticPr fontId="4"/>
  </si>
  <si>
    <t>４.(6)～(8)導送配
水管延長のうち、
法定耐用年数を経過
した管路延長（千m）</t>
    <rPh sb="9" eb="10">
      <t>ドウ</t>
    </rPh>
    <rPh sb="10" eb="11">
      <t>ソウ</t>
    </rPh>
    <rPh sb="11" eb="12">
      <t>クバル</t>
    </rPh>
    <rPh sb="13" eb="14">
      <t>ミズ</t>
    </rPh>
    <rPh sb="14" eb="15">
      <t>カン</t>
    </rPh>
    <rPh sb="15" eb="17">
      <t>エンチョウ</t>
    </rPh>
    <rPh sb="22" eb="24">
      <t>ホウテイ</t>
    </rPh>
    <rPh sb="24" eb="26">
      <t>タイヨウ</t>
    </rPh>
    <rPh sb="26" eb="28">
      <t>ネンスウ</t>
    </rPh>
    <rPh sb="29" eb="31">
      <t>ケイカ</t>
    </rPh>
    <rPh sb="34" eb="36">
      <t>カンロ</t>
    </rPh>
    <rPh sb="36" eb="38">
      <t>エンチョウ</t>
    </rPh>
    <rPh sb="39" eb="40">
      <t>セン</t>
    </rPh>
    <phoneticPr fontId="4"/>
  </si>
  <si>
    <t>企業債利息に対して</t>
    <rPh sb="0" eb="3">
      <t>キギョウサイ</t>
    </rPh>
    <rPh sb="3" eb="5">
      <t>リソク</t>
    </rPh>
    <rPh sb="6" eb="7">
      <t>タイ</t>
    </rPh>
    <phoneticPr fontId="24"/>
  </si>
  <si>
    <t>美郷町</t>
    <rPh sb="0" eb="3">
      <t>ミサトチョウ</t>
    </rPh>
    <phoneticPr fontId="24"/>
  </si>
  <si>
    <t>うち翌年度へ繰越される支出の財源充当額</t>
  </si>
  <si>
    <t>セル</t>
  </si>
  <si>
    <t>上水道</t>
    <rPh sb="0" eb="3">
      <t>ジョウスイドウ</t>
    </rPh>
    <phoneticPr fontId="4"/>
  </si>
  <si>
    <t xml:space="preserve"> 項　目</t>
  </si>
  <si>
    <t>常勤職員</t>
    <rPh sb="0" eb="2">
      <t>ジョウキン</t>
    </rPh>
    <rPh sb="2" eb="4">
      <t>ショクイン</t>
    </rPh>
    <phoneticPr fontId="4"/>
  </si>
  <si>
    <t xml:space="preserve">施設名 </t>
    <rPh sb="0" eb="3">
      <t>シセツメイ</t>
    </rPh>
    <phoneticPr fontId="24"/>
  </si>
  <si>
    <t xml:space="preserve">S29.10.08 </t>
  </si>
  <si>
    <t>上水道</t>
    <rPh sb="0" eb="3">
      <t>ジョウスイドウ</t>
    </rPh>
    <phoneticPr fontId="24"/>
  </si>
  <si>
    <t>01行10列
のうち</t>
    <rPh sb="2" eb="3">
      <t>ギョウ</t>
    </rPh>
    <rPh sb="5" eb="6">
      <t>レツ</t>
    </rPh>
    <phoneticPr fontId="24"/>
  </si>
  <si>
    <t>会計年度任用職員（フルタイム）</t>
    <rPh sb="0" eb="2">
      <t>カイケイ</t>
    </rPh>
    <rPh sb="2" eb="4">
      <t>ネンド</t>
    </rPh>
    <rPh sb="4" eb="6">
      <t>ニンヨウ</t>
    </rPh>
    <rPh sb="6" eb="8">
      <t>ショクイン</t>
    </rPh>
    <phoneticPr fontId="24"/>
  </si>
  <si>
    <t>貸倒引当金</t>
    <rPh sb="0" eb="1">
      <t>カ</t>
    </rPh>
    <rPh sb="1" eb="2">
      <t>ダオ</t>
    </rPh>
    <rPh sb="2" eb="5">
      <t>ヒキアテキン</t>
    </rPh>
    <phoneticPr fontId="24"/>
  </si>
  <si>
    <t>長期前受金収益化累計額</t>
    <rPh sb="0" eb="2">
      <t>チョウキ</t>
    </rPh>
    <rPh sb="2" eb="5">
      <t>マエウケキン</t>
    </rPh>
    <rPh sb="5" eb="8">
      <t>シュウエキカ</t>
    </rPh>
    <rPh sb="8" eb="11">
      <t>ルイケイガク</t>
    </rPh>
    <phoneticPr fontId="24"/>
  </si>
  <si>
    <t>上水道</t>
    <rPh sb="0" eb="3">
      <t>ジョウスイドウ</t>
    </rPh>
    <phoneticPr fontId="50"/>
  </si>
  <si>
    <t xml:space="preserve">施設名 </t>
    <rPh sb="0" eb="3">
      <t>シセツメイ</t>
    </rPh>
    <phoneticPr fontId="50"/>
  </si>
  <si>
    <t>建設改良費に充てるための企業債</t>
    <rPh sb="6" eb="7">
      <t>ア</t>
    </rPh>
    <rPh sb="12" eb="15">
      <t>キギョウサイ</t>
    </rPh>
    <phoneticPr fontId="24"/>
  </si>
  <si>
    <t>４．実繰入額が基準額を超える部分及び繰出基準の事由以外の実繰入額</t>
    <rPh sb="2" eb="3">
      <t>ジツ</t>
    </rPh>
    <rPh sb="3" eb="5">
      <t>クリイレ</t>
    </rPh>
    <rPh sb="5" eb="6">
      <t>ガク</t>
    </rPh>
    <rPh sb="7" eb="10">
      <t>キジュンガク</t>
    </rPh>
    <rPh sb="11" eb="12">
      <t>コ</t>
    </rPh>
    <rPh sb="14" eb="16">
      <t>ブブン</t>
    </rPh>
    <rPh sb="16" eb="17">
      <t>オヨ</t>
    </rPh>
    <rPh sb="18" eb="19">
      <t>ク</t>
    </rPh>
    <rPh sb="19" eb="20">
      <t>ダ</t>
    </rPh>
    <rPh sb="20" eb="22">
      <t>キジュン</t>
    </rPh>
    <rPh sb="23" eb="25">
      <t>ジユウ</t>
    </rPh>
    <rPh sb="25" eb="27">
      <t>イガイ</t>
    </rPh>
    <rPh sb="28" eb="29">
      <t>ジツ</t>
    </rPh>
    <rPh sb="29" eb="30">
      <t>ク</t>
    </rPh>
    <rPh sb="30" eb="31">
      <t>イ</t>
    </rPh>
    <rPh sb="31" eb="32">
      <t>ガク</t>
    </rPh>
    <phoneticPr fontId="50"/>
  </si>
  <si>
    <t>自治体職員</t>
    <rPh sb="0" eb="3">
      <t>ジチタイ</t>
    </rPh>
    <rPh sb="3" eb="5">
      <t>ショクイン</t>
    </rPh>
    <phoneticPr fontId="4"/>
  </si>
  <si>
    <t>学術・研究機関出身</t>
    <rPh sb="0" eb="2">
      <t>ガクジュツ</t>
    </rPh>
    <rPh sb="3" eb="5">
      <t>ケンキュウ</t>
    </rPh>
    <rPh sb="5" eb="7">
      <t>キカン</t>
    </rPh>
    <rPh sb="7" eb="9">
      <t>シュッシン</t>
    </rPh>
    <phoneticPr fontId="4"/>
  </si>
  <si>
    <t>羽後町</t>
    <rPh sb="0" eb="3">
      <t>ウゴマチ</t>
    </rPh>
    <phoneticPr fontId="24"/>
  </si>
  <si>
    <t>管理者</t>
  </si>
  <si>
    <t>０５４６３２</t>
  </si>
  <si>
    <t>水道広域化推進</t>
    <rPh sb="0" eb="2">
      <t>スイドウ</t>
    </rPh>
    <rPh sb="2" eb="5">
      <t>コウイキカ</t>
    </rPh>
    <rPh sb="5" eb="7">
      <t>スイシン</t>
    </rPh>
    <phoneticPr fontId="50"/>
  </si>
  <si>
    <t>統合水道(後)（元利償還分）</t>
    <rPh sb="0" eb="2">
      <t>トウゴウ</t>
    </rPh>
    <rPh sb="2" eb="4">
      <t>スイドウ</t>
    </rPh>
    <rPh sb="5" eb="6">
      <t>ゴ</t>
    </rPh>
    <rPh sb="9" eb="10">
      <t>リ</t>
    </rPh>
    <phoneticPr fontId="50"/>
  </si>
  <si>
    <t>水道広域化推進</t>
    <rPh sb="0" eb="2">
      <t>スイドウ</t>
    </rPh>
    <rPh sb="2" eb="5">
      <t>コウイキカ</t>
    </rPh>
    <rPh sb="5" eb="7">
      <t>スイシン</t>
    </rPh>
    <phoneticPr fontId="24"/>
  </si>
  <si>
    <t>統合水道（後)(元利償還分)</t>
    <rPh sb="0" eb="2">
      <t>トウゴウ</t>
    </rPh>
    <rPh sb="2" eb="4">
      <t>スイドウ</t>
    </rPh>
    <rPh sb="5" eb="6">
      <t>ゴ</t>
    </rPh>
    <rPh sb="8" eb="10">
      <t>ガンリ</t>
    </rPh>
    <rPh sb="10" eb="12">
      <t>ショウカン</t>
    </rPh>
    <rPh sb="12" eb="13">
      <t>ブン</t>
    </rPh>
    <phoneticPr fontId="50"/>
  </si>
  <si>
    <t>藤里町</t>
    <rPh sb="0" eb="3">
      <t>フジサトマチ</t>
    </rPh>
    <phoneticPr fontId="24"/>
  </si>
  <si>
    <t>藤里町</t>
    <rPh sb="0" eb="3">
      <t>フジサトマチ</t>
    </rPh>
    <phoneticPr fontId="50"/>
  </si>
  <si>
    <t>上水道</t>
    <rPh sb="0" eb="1">
      <t>ジョウ</t>
    </rPh>
    <rPh sb="1" eb="3">
      <t>スイドウ</t>
    </rPh>
    <phoneticPr fontId="24"/>
  </si>
  <si>
    <t>上水道・簡易水道</t>
    <rPh sb="4" eb="6">
      <t>カンイ</t>
    </rPh>
    <rPh sb="6" eb="8">
      <t>スイドウ</t>
    </rPh>
    <phoneticPr fontId="24"/>
  </si>
  <si>
    <t>その他未処分利益剰余金変動額</t>
    <rPh sb="2" eb="3">
      <t>タ</t>
    </rPh>
    <rPh sb="3" eb="6">
      <t>ミショブン</t>
    </rPh>
    <rPh sb="6" eb="8">
      <t>リエキ</t>
    </rPh>
    <rPh sb="8" eb="11">
      <t>ジョウヨキン</t>
    </rPh>
    <rPh sb="11" eb="13">
      <t>ヘンドウ</t>
    </rPh>
    <rPh sb="13" eb="14">
      <t>ガク</t>
    </rPh>
    <phoneticPr fontId="24"/>
  </si>
  <si>
    <t>支給対象人員数（人）</t>
    <rPh sb="8" eb="9">
      <t>ニン</t>
    </rPh>
    <phoneticPr fontId="24"/>
  </si>
  <si>
    <r>
      <t>上水道</t>
    </r>
    <r>
      <rPr>
        <sz val="14"/>
        <color rgb="FFFF0000"/>
        <rFont val="ＭＳ ゴシック"/>
        <family val="3"/>
        <charset val="128"/>
      </rPr>
      <t>・簡易水道</t>
    </r>
    <rPh sb="4" eb="6">
      <t>カンイ</t>
    </rPh>
    <rPh sb="6" eb="8">
      <t>スイドウ</t>
    </rPh>
    <phoneticPr fontId="24"/>
  </si>
  <si>
    <t>特別減収対策企業債</t>
    <rPh sb="0" eb="2">
      <t>トクベツ</t>
    </rPh>
    <rPh sb="2" eb="4">
      <t>ゲンシュウ</t>
    </rPh>
    <rPh sb="4" eb="6">
      <t>タイサク</t>
    </rPh>
    <rPh sb="6" eb="9">
      <t>キギョウサイ</t>
    </rPh>
    <phoneticPr fontId="24"/>
  </si>
  <si>
    <t>01行01列のうち</t>
    <rPh sb="2" eb="3">
      <t>ギョウ</t>
    </rPh>
    <rPh sb="5" eb="6">
      <t>レツ</t>
    </rPh>
    <phoneticPr fontId="24"/>
  </si>
  <si>
    <r>
      <t>一 日 最 大 配 水 量　（ｍ</t>
    </r>
    <r>
      <rPr>
        <vertAlign val="superscript"/>
        <sz val="11"/>
        <color theme="1"/>
        <rFont val="ＭＳ ゴシック"/>
        <family val="3"/>
        <charset val="128"/>
      </rPr>
      <t>3</t>
    </r>
    <r>
      <rPr>
        <sz val="11"/>
        <color theme="1"/>
        <rFont val="ＭＳ ゴシック"/>
        <family val="3"/>
        <charset val="128"/>
      </rPr>
      <t>/日）</t>
    </r>
  </si>
  <si>
    <t>01行18列のうち</t>
    <rPh sb="2" eb="3">
      <t>ギョウ</t>
    </rPh>
    <rPh sb="5" eb="6">
      <t>レツ</t>
    </rPh>
    <phoneticPr fontId="24"/>
  </si>
  <si>
    <t>常勤職員</t>
    <rPh sb="0" eb="2">
      <t>ジョウキン</t>
    </rPh>
    <rPh sb="2" eb="4">
      <t>ショクイン</t>
    </rPh>
    <phoneticPr fontId="24"/>
  </si>
  <si>
    <t>会計年度任用職員(フルタイム)</t>
    <rPh sb="0" eb="2">
      <t>カイケイ</t>
    </rPh>
    <rPh sb="2" eb="4">
      <t>ネンド</t>
    </rPh>
    <rPh sb="4" eb="6">
      <t>ニンヨウ</t>
    </rPh>
    <rPh sb="6" eb="8">
      <t>ショクイン</t>
    </rPh>
    <phoneticPr fontId="24"/>
  </si>
  <si>
    <t>報酬</t>
    <rPh sb="0" eb="2">
      <t>ホウシュウ</t>
    </rPh>
    <phoneticPr fontId="24"/>
  </si>
  <si>
    <t>01行41列のうち</t>
    <rPh sb="2" eb="3">
      <t>ギョウ</t>
    </rPh>
    <rPh sb="5" eb="6">
      <t>レツ</t>
    </rPh>
    <phoneticPr fontId="24"/>
  </si>
  <si>
    <t>01行47列のうち</t>
    <rPh sb="2" eb="3">
      <t>ギョウ</t>
    </rPh>
    <rPh sb="5" eb="6">
      <t>レツ</t>
    </rPh>
    <phoneticPr fontId="24"/>
  </si>
  <si>
    <r>
      <rPr>
        <sz val="10"/>
        <color rgb="FFFF0000"/>
        <rFont val="Yu Gothic"/>
        <family val="3"/>
        <charset val="128"/>
      </rPr>
      <t>会計年度任用職員</t>
    </r>
    <r>
      <rPr>
        <sz val="10"/>
        <color rgb="FFFF0000"/>
        <rFont val="Arial"/>
      </rPr>
      <t>(</t>
    </r>
    <r>
      <rPr>
        <sz val="10"/>
        <color rgb="FFFF0000"/>
        <rFont val="Yu Gothic"/>
        <family val="3"/>
        <charset val="128"/>
      </rPr>
      <t>フルタイム</t>
    </r>
    <r>
      <rPr>
        <sz val="10"/>
        <color rgb="FFFF0000"/>
        <rFont val="Arial"/>
      </rPr>
      <t>)</t>
    </r>
    <rPh sb="0" eb="2">
      <t>カイケイ</t>
    </rPh>
    <rPh sb="2" eb="4">
      <t>ネンド</t>
    </rPh>
    <rPh sb="4" eb="6">
      <t>ニンヨウ</t>
    </rPh>
    <rPh sb="6" eb="8">
      <t>ショクイン</t>
    </rPh>
    <phoneticPr fontId="24"/>
  </si>
  <si>
    <t>会計年度任用職員（パートタイム）</t>
    <rPh sb="0" eb="2">
      <t>カイケイ</t>
    </rPh>
    <rPh sb="2" eb="4">
      <t>ネンド</t>
    </rPh>
    <rPh sb="4" eb="6">
      <t>ニンヨウ</t>
    </rPh>
    <rPh sb="6" eb="8">
      <t>ショクイン</t>
    </rPh>
    <phoneticPr fontId="24"/>
  </si>
  <si>
    <t>65</t>
  </si>
  <si>
    <t>１ 職員給与費のうち</t>
    <rPh sb="2" eb="4">
      <t>ショクイン</t>
    </rPh>
    <rPh sb="4" eb="7">
      <t>キュウヨヒ</t>
    </rPh>
    <phoneticPr fontId="24"/>
  </si>
  <si>
    <t>基本給</t>
    <rPh sb="0" eb="2">
      <t>キホンキュウ</t>
    </rPh>
    <phoneticPr fontId="24"/>
  </si>
  <si>
    <t>④　費 用 構 成 表</t>
  </si>
  <si>
    <t>手当</t>
    <rPh sb="0" eb="1">
      <t>テアテ</t>
    </rPh>
    <phoneticPr fontId="24"/>
  </si>
  <si>
    <t>会計年度任用職員
（パートタイム)</t>
    <rPh sb="0" eb="2">
      <t>カイケイ</t>
    </rPh>
    <phoneticPr fontId="24"/>
  </si>
  <si>
    <t>16　　　給与に関する調べ　内訳</t>
    <rPh sb="5" eb="7">
      <t>キュウヨ</t>
    </rPh>
    <rPh sb="8" eb="9">
      <t>カン</t>
    </rPh>
    <rPh sb="11" eb="12">
      <t>シラ</t>
    </rPh>
    <rPh sb="14" eb="16">
      <t>ウチワケ</t>
    </rPh>
    <phoneticPr fontId="24"/>
  </si>
  <si>
    <t>年間延職員数(人)</t>
    <rPh sb="0" eb="1">
      <t>ネンカン</t>
    </rPh>
    <rPh sb="1" eb="2">
      <t>ノ</t>
    </rPh>
    <rPh sb="2" eb="4">
      <t>ショクイン</t>
    </rPh>
    <rPh sb="4" eb="5">
      <t>スウ</t>
    </rPh>
    <rPh sb="6" eb="7">
      <t>ニン</t>
    </rPh>
    <phoneticPr fontId="24"/>
  </si>
  <si>
    <t>給与</t>
    <rPh sb="0" eb="2">
      <t>キュウヨ</t>
    </rPh>
    <phoneticPr fontId="24"/>
  </si>
  <si>
    <t>扶養手当</t>
    <rPh sb="0" eb="1">
      <t>フヨウ</t>
    </rPh>
    <rPh sb="1" eb="3">
      <t>テアテ</t>
    </rPh>
    <phoneticPr fontId="24"/>
  </si>
  <si>
    <t>手　　　　当</t>
    <rPh sb="0" eb="1">
      <t>テアテ</t>
    </rPh>
    <phoneticPr fontId="24"/>
  </si>
  <si>
    <t>時間外勤務手当</t>
    <rPh sb="0" eb="2">
      <t>ジカンガイ</t>
    </rPh>
    <rPh sb="2" eb="4">
      <t>キンム</t>
    </rPh>
    <rPh sb="4" eb="6">
      <t>テアテ</t>
    </rPh>
    <phoneticPr fontId="24"/>
  </si>
  <si>
    <t>特殊勤務手当</t>
    <rPh sb="0" eb="1">
      <t>トクシュ</t>
    </rPh>
    <rPh sb="1" eb="3">
      <t>キンム</t>
    </rPh>
    <rPh sb="3" eb="5">
      <t>テアテ</t>
    </rPh>
    <phoneticPr fontId="24"/>
  </si>
  <si>
    <t>その他</t>
    <rPh sb="1" eb="2">
      <t>タ</t>
    </rPh>
    <phoneticPr fontId="24"/>
  </si>
  <si>
    <t>01行45列の内訳</t>
    <rPh sb="2" eb="3">
      <t>ギョウ</t>
    </rPh>
    <rPh sb="5" eb="6">
      <t>レツ</t>
    </rPh>
    <rPh sb="7" eb="9">
      <t>ウチワケ</t>
    </rPh>
    <phoneticPr fontId="24"/>
  </si>
  <si>
    <t>01行49列の内訳</t>
    <rPh sb="2" eb="3">
      <t>ギョウ</t>
    </rPh>
    <rPh sb="5" eb="6">
      <t>レツ</t>
    </rPh>
    <rPh sb="7" eb="9">
      <t>ウチワケ</t>
    </rPh>
    <phoneticPr fontId="24"/>
  </si>
  <si>
    <t>年間延職員数（人）</t>
    <rPh sb="0" eb="2">
      <t>ネンカン</t>
    </rPh>
    <rPh sb="2" eb="3">
      <t>ノ</t>
    </rPh>
    <rPh sb="3" eb="5">
      <t>ショクイン</t>
    </rPh>
    <rPh sb="5" eb="6">
      <t>スウ</t>
    </rPh>
    <rPh sb="7" eb="8">
      <t>ニン</t>
    </rPh>
    <phoneticPr fontId="24"/>
  </si>
  <si>
    <t>特殊勤務手当</t>
    <rPh sb="0" eb="2">
      <t>トクシュ</t>
    </rPh>
    <rPh sb="2" eb="4">
      <t>キンム</t>
    </rPh>
    <rPh sb="4" eb="6">
      <t>テアテ</t>
    </rPh>
    <phoneticPr fontId="24"/>
  </si>
  <si>
    <t>手　　　　当</t>
    <rPh sb="0" eb="1">
      <t>テ</t>
    </rPh>
    <rPh sb="5" eb="6">
      <t>トウ</t>
    </rPh>
    <phoneticPr fontId="24"/>
  </si>
  <si>
    <t>（4）　そ　の　他　内　訳</t>
    <rPh sb="8" eb="9">
      <t>タ</t>
    </rPh>
    <rPh sb="10" eb="11">
      <t>ナイ</t>
    </rPh>
    <rPh sb="12" eb="13">
      <t>ヤク</t>
    </rPh>
    <phoneticPr fontId="24"/>
  </si>
  <si>
    <t>(再掲)報酬</t>
    <rPh sb="1" eb="3">
      <t>サイケイ</t>
    </rPh>
    <rPh sb="4" eb="6">
      <t>ホウシュウ</t>
    </rPh>
    <phoneticPr fontId="24"/>
  </si>
  <si>
    <t>新型コロナウィルス感染症に係る減収対策のために発行する資金手当債の利子負担の軽減に要する経費</t>
    <rPh sb="0" eb="2">
      <t>シンガタ</t>
    </rPh>
    <rPh sb="9" eb="11">
      <t>カンセン</t>
    </rPh>
    <rPh sb="11" eb="12">
      <t>ショウ</t>
    </rPh>
    <rPh sb="13" eb="14">
      <t>カカ</t>
    </rPh>
    <rPh sb="15" eb="17">
      <t>ゲンシュウ</t>
    </rPh>
    <rPh sb="17" eb="19">
      <t>タイサク</t>
    </rPh>
    <rPh sb="23" eb="25">
      <t>ハッコウ</t>
    </rPh>
    <rPh sb="27" eb="29">
      <t>シキン</t>
    </rPh>
    <rPh sb="29" eb="31">
      <t>テアテ</t>
    </rPh>
    <rPh sb="31" eb="32">
      <t>サイ</t>
    </rPh>
    <rPh sb="33" eb="35">
      <t>リシ</t>
    </rPh>
    <rPh sb="35" eb="37">
      <t>フタン</t>
    </rPh>
    <rPh sb="38" eb="40">
      <t>ケイゲン</t>
    </rPh>
    <rPh sb="41" eb="42">
      <t>ヨウ</t>
    </rPh>
    <rPh sb="44" eb="46">
      <t>ケイヒ</t>
    </rPh>
    <phoneticPr fontId="24"/>
  </si>
  <si>
    <t>災害対策（土砂・浸水災害対策含む）</t>
    <rPh sb="0" eb="2">
      <t>サイガイ</t>
    </rPh>
    <rPh sb="2" eb="4">
      <t>タイサク</t>
    </rPh>
    <rPh sb="5" eb="7">
      <t>ドシャ</t>
    </rPh>
    <rPh sb="8" eb="10">
      <t>シンスイ</t>
    </rPh>
    <rPh sb="10" eb="12">
      <t>サイガイ</t>
    </rPh>
    <rPh sb="12" eb="14">
      <t>タイサク</t>
    </rPh>
    <rPh sb="14" eb="15">
      <t>フク</t>
    </rPh>
    <phoneticPr fontId="50"/>
  </si>
  <si>
    <t>経営戦略の策定・改定に要する経費</t>
    <rPh sb="0" eb="2">
      <t>ケイエイ</t>
    </rPh>
    <rPh sb="2" eb="4">
      <t>センリャク</t>
    </rPh>
    <rPh sb="5" eb="7">
      <t>サクテイ</t>
    </rPh>
    <rPh sb="8" eb="10">
      <t>カイテイ</t>
    </rPh>
    <phoneticPr fontId="50"/>
  </si>
  <si>
    <t>会計年度任用職員（フルタイム）</t>
    <rPh sb="0" eb="2">
      <t>カイケイ</t>
    </rPh>
    <rPh sb="2" eb="4">
      <t>ネンド</t>
    </rPh>
    <rPh sb="4" eb="6">
      <t>ニンヨウ</t>
    </rPh>
    <rPh sb="6" eb="8">
      <t>ショクイン</t>
    </rPh>
    <phoneticPr fontId="4"/>
  </si>
  <si>
    <t>会計年度任用職員（パートタイム）</t>
    <rPh sb="0" eb="2">
      <t>カイケイ</t>
    </rPh>
    <rPh sb="2" eb="4">
      <t>ネンド</t>
    </rPh>
    <rPh sb="4" eb="6">
      <t>ニンヨウ</t>
    </rPh>
    <rPh sb="6" eb="8">
      <t>ショクイン</t>
    </rPh>
    <phoneticPr fontId="4"/>
  </si>
  <si>
    <t>手当</t>
    <rPh sb="0" eb="1">
      <t>テ</t>
    </rPh>
    <rPh sb="1" eb="2">
      <t>ア</t>
    </rPh>
    <phoneticPr fontId="24"/>
  </si>
  <si>
    <r>
      <t>「21表</t>
    </r>
    <r>
      <rPr>
        <sz val="10"/>
        <color theme="1"/>
        <rFont val="ＭＳ ゴシック"/>
        <family val="3"/>
        <charset val="128"/>
      </rPr>
      <t>60、61列」再掲
企業債利息に対して繰入れたもの</t>
    </r>
    <rPh sb="3" eb="4">
      <t>ヒョウ</t>
    </rPh>
    <rPh sb="9" eb="10">
      <t>レツ</t>
    </rPh>
    <rPh sb="11" eb="13">
      <t>サイケイ</t>
    </rPh>
    <rPh sb="14" eb="16">
      <t>キギョウ</t>
    </rPh>
    <rPh sb="16" eb="17">
      <t>サイ</t>
    </rPh>
    <rPh sb="17" eb="19">
      <t>リソク</t>
    </rPh>
    <rPh sb="20" eb="21">
      <t>タイ</t>
    </rPh>
    <rPh sb="23" eb="24">
      <t>ク</t>
    </rPh>
    <rPh sb="24" eb="25">
      <t>イ</t>
    </rPh>
    <phoneticPr fontId="24"/>
  </si>
  <si>
    <t>手当</t>
    <rPh sb="0" eb="2">
      <t>テアテ</t>
    </rPh>
    <phoneticPr fontId="24"/>
  </si>
  <si>
    <t>01行01列のうち</t>
    <rPh sb="2" eb="3">
      <t>ギョウ</t>
    </rPh>
    <phoneticPr fontId="24"/>
  </si>
  <si>
    <t>会計年度任用職員(パートタイム)</t>
    <rPh sb="0" eb="2">
      <t>カイケイ</t>
    </rPh>
    <rPh sb="2" eb="4">
      <t>ネンド</t>
    </rPh>
    <phoneticPr fontId="24"/>
  </si>
  <si>
    <t>会計年度任用職員
(パートタイム）</t>
    <rPh sb="0" eb="2">
      <t>カイケイ</t>
    </rPh>
    <rPh sb="2" eb="4">
      <t>ネンド</t>
    </rPh>
    <rPh sb="4" eb="6">
      <t>ニンヨウ</t>
    </rPh>
    <rPh sb="6" eb="8">
      <t>ショクイン</t>
    </rPh>
    <phoneticPr fontId="24"/>
  </si>
  <si>
    <t>手　　　　　当</t>
    <rPh sb="0" eb="1">
      <t>テ</t>
    </rPh>
    <rPh sb="6" eb="7">
      <t>トウ</t>
    </rPh>
    <phoneticPr fontId="24"/>
  </si>
  <si>
    <t>技</t>
    <rPh sb="0" eb="1">
      <t>ギ</t>
    </rPh>
    <phoneticPr fontId="24"/>
  </si>
  <si>
    <t>八峰町</t>
    <rPh sb="0" eb="2">
      <t>ハッポウ</t>
    </rPh>
    <rPh sb="2" eb="3">
      <t>チョウ</t>
    </rPh>
    <phoneticPr fontId="4"/>
  </si>
  <si>
    <t>5年06月</t>
    <rPh sb="1" eb="2">
      <t>ネン</t>
    </rPh>
    <rPh sb="4" eb="5">
      <t>ツキ</t>
    </rPh>
    <phoneticPr fontId="4"/>
  </si>
  <si>
    <t>八峰町</t>
    <rPh sb="0" eb="3">
      <t>ハッポウチョウ</t>
    </rPh>
    <phoneticPr fontId="24"/>
  </si>
  <si>
    <t>八峰町</t>
    <rPh sb="0" eb="3">
      <t>ハッポウチョウ</t>
    </rPh>
    <phoneticPr fontId="50"/>
  </si>
  <si>
    <t>０５３４６５</t>
  </si>
  <si>
    <t>S 336.07.07</t>
  </si>
  <si>
    <t>施設利用率　 　(3)÷365/(1)×100(%)</t>
  </si>
  <si>
    <t>51列
基本給内訳</t>
    <rPh sb="2" eb="3">
      <t>レツ</t>
    </rPh>
    <rPh sb="4" eb="7">
      <t>キホンキュウ</t>
    </rPh>
    <rPh sb="7" eb="9">
      <t>ウチワケ</t>
    </rPh>
    <phoneticPr fontId="24"/>
  </si>
  <si>
    <t>会計年度任用職員
(フルタイム)</t>
    <rPh sb="0" eb="2">
      <t>カイケイ</t>
    </rPh>
    <rPh sb="2" eb="4">
      <t>ネンド</t>
    </rPh>
    <rPh sb="4" eb="6">
      <t>ニンヨウ</t>
    </rPh>
    <rPh sb="6" eb="8">
      <t>ショクイン</t>
    </rPh>
    <phoneticPr fontId="24"/>
  </si>
  <si>
    <t>年間延職員数(人)</t>
    <rPh sb="0" eb="2">
      <t>ネンカン</t>
    </rPh>
    <rPh sb="2" eb="3">
      <t>ノ</t>
    </rPh>
    <rPh sb="3" eb="5">
      <t>ショクイン</t>
    </rPh>
    <rPh sb="5" eb="6">
      <t>スウ</t>
    </rPh>
    <rPh sb="7" eb="8">
      <t>ニン</t>
    </rPh>
    <phoneticPr fontId="24"/>
  </si>
  <si>
    <t>給与に関する調</t>
    <rPh sb="0" eb="1">
      <t>キュウヨ</t>
    </rPh>
    <rPh sb="2" eb="3">
      <t>カン</t>
    </rPh>
    <rPh sb="5" eb="6">
      <t>シラ</t>
    </rPh>
    <phoneticPr fontId="24"/>
  </si>
  <si>
    <t>(再掲)
報酬</t>
    <rPh sb="1" eb="3">
      <t>サイケイ</t>
    </rPh>
    <rPh sb="5" eb="7">
      <t>ホウシュウ</t>
    </rPh>
    <phoneticPr fontId="24"/>
  </si>
  <si>
    <t>年度末職員数(人)</t>
    <rPh sb="0" eb="2">
      <t>ネンド</t>
    </rPh>
    <rPh sb="2" eb="3">
      <t>マツ</t>
    </rPh>
    <rPh sb="3" eb="5">
      <t>ショクイン</t>
    </rPh>
    <rPh sb="5" eb="6">
      <t>スウ</t>
    </rPh>
    <rPh sb="7" eb="8">
      <t>ニン</t>
    </rPh>
    <phoneticPr fontId="24"/>
  </si>
  <si>
    <t>報酬</t>
  </si>
  <si>
    <t>会計年度任用職員(　フルタイム）</t>
    <rPh sb="0" eb="2">
      <t>カイケイ</t>
    </rPh>
    <rPh sb="2" eb="4">
      <t>ネンド</t>
    </rPh>
    <rPh sb="4" eb="6">
      <t>ニンヨウ</t>
    </rPh>
    <rPh sb="6" eb="8">
      <t>ショクイン</t>
    </rPh>
    <phoneticPr fontId="24"/>
  </si>
  <si>
    <t>（再掲）報酬</t>
    <rPh sb="1" eb="3">
      <t>サイケイ</t>
    </rPh>
    <rPh sb="4" eb="5">
      <t>ホウ</t>
    </rPh>
    <rPh sb="5" eb="6">
      <t>シュウ</t>
    </rPh>
    <phoneticPr fontId="24"/>
  </si>
  <si>
    <t>(再掲)報酬</t>
    <rPh sb="1" eb="3">
      <t>サイケイ</t>
    </rPh>
    <rPh sb="4" eb="5">
      <t>ホウ</t>
    </rPh>
    <rPh sb="5" eb="6">
      <t>シュウ</t>
    </rPh>
    <phoneticPr fontId="24"/>
  </si>
  <si>
    <t>年度末
職員数
(人)</t>
    <rPh sb="0" eb="3">
      <t>ネンドマツ</t>
    </rPh>
    <rPh sb="4" eb="6">
      <t>ショクイン</t>
    </rPh>
    <rPh sb="6" eb="7">
      <t>スウ</t>
    </rPh>
    <rPh sb="9" eb="10">
      <t>ニン</t>
    </rPh>
    <phoneticPr fontId="24"/>
  </si>
  <si>
    <t>０１表</t>
    <rPh sb="2" eb="3">
      <t>ヒョウ</t>
    </rPh>
    <phoneticPr fontId="4"/>
  </si>
  <si>
    <t>②　施設及び業務概況に関する調</t>
    <rPh sb="2" eb="4">
      <t>シセツ</t>
    </rPh>
    <rPh sb="4" eb="5">
      <t>オヨ</t>
    </rPh>
    <rPh sb="6" eb="8">
      <t>ギョウム</t>
    </rPh>
    <rPh sb="8" eb="10">
      <t>ガイキョウ</t>
    </rPh>
    <rPh sb="11" eb="12">
      <t>カン</t>
    </rPh>
    <rPh sb="14" eb="15">
      <t>シラ</t>
    </rPh>
    <phoneticPr fontId="24"/>
  </si>
  <si>
    <t>（付表）　（３０表）</t>
  </si>
  <si>
    <t>（２１表の１）</t>
  </si>
  <si>
    <t>繰延運営権対価収益</t>
    <rPh sb="0" eb="2">
      <t>クリノベ</t>
    </rPh>
    <rPh sb="2" eb="4">
      <t>ウンエイ</t>
    </rPh>
    <rPh sb="4" eb="5">
      <t>ケン</t>
    </rPh>
    <rPh sb="5" eb="7">
      <t>タイカ</t>
    </rPh>
    <rPh sb="7" eb="9">
      <t>シュウエキ</t>
    </rPh>
    <phoneticPr fontId="24"/>
  </si>
  <si>
    <t>運営権者更新投資収益</t>
    <rPh sb="0" eb="2">
      <t>ウンエイ</t>
    </rPh>
    <rPh sb="2" eb="4">
      <t>ケンシャ</t>
    </rPh>
    <rPh sb="4" eb="6">
      <t>コウシン</t>
    </rPh>
    <rPh sb="6" eb="8">
      <t>トウシ</t>
    </rPh>
    <rPh sb="8" eb="10">
      <t>シュウエキ</t>
    </rPh>
    <phoneticPr fontId="24"/>
  </si>
  <si>
    <r>
      <t>(3) 資　　本　　費　　　 　（円/ｍ</t>
    </r>
    <r>
      <rPr>
        <vertAlign val="superscript"/>
        <sz val="11"/>
        <color theme="1"/>
        <rFont val="ＭＳ ゴシック"/>
        <family val="3"/>
        <charset val="128"/>
      </rPr>
      <t>3</t>
    </r>
    <r>
      <rPr>
        <sz val="11"/>
        <color theme="1"/>
        <rFont val="ＭＳ ゴシック"/>
        <family val="3"/>
        <charset val="128"/>
      </rPr>
      <t>）</t>
    </r>
  </si>
  <si>
    <t>繰延運営権対価</t>
    <rPh sb="0" eb="2">
      <t>クリノベ</t>
    </rPh>
    <rPh sb="2" eb="4">
      <t>ウンエイ</t>
    </rPh>
    <rPh sb="4" eb="5">
      <t>ケン</t>
    </rPh>
    <rPh sb="5" eb="7">
      <t>タイカ</t>
    </rPh>
    <phoneticPr fontId="24"/>
  </si>
  <si>
    <t>R02.04.01</t>
  </si>
  <si>
    <t>S53.02.20</t>
  </si>
  <si>
    <t>○</t>
  </si>
  <si>
    <t>1年01月</t>
    <rPh sb="1" eb="2">
      <t>ネン</t>
    </rPh>
    <rPh sb="4" eb="5">
      <t>ツキ</t>
    </rPh>
    <phoneticPr fontId="4"/>
  </si>
  <si>
    <t xml:space="preserve">R 01.10.01 </t>
  </si>
  <si>
    <t>うち簡易水道</t>
    <rPh sb="2" eb="4">
      <t>カンイ</t>
    </rPh>
    <rPh sb="4" eb="6">
      <t>スイドウ</t>
    </rPh>
    <phoneticPr fontId="4"/>
  </si>
  <si>
    <t>うち簡易水道</t>
    <rPh sb="2" eb="4">
      <t>カンイ</t>
    </rPh>
    <rPh sb="4" eb="6">
      <t>スイドウ</t>
    </rPh>
    <phoneticPr fontId="24"/>
  </si>
  <si>
    <r>
      <t>水　　　 利　　　 権　 （ｍ</t>
    </r>
    <r>
      <rPr>
        <vertAlign val="superscript"/>
        <sz val="10"/>
        <color theme="1"/>
        <rFont val="ＭＳ ゴシック"/>
        <family val="3"/>
        <charset val="128"/>
      </rPr>
      <t>3</t>
    </r>
    <r>
      <rPr>
        <sz val="10"/>
        <color theme="1"/>
        <rFont val="ＭＳ ゴシック"/>
        <family val="3"/>
        <charset val="128"/>
      </rPr>
      <t>/日）</t>
    </r>
  </si>
  <si>
    <r>
      <t>年 間 総 配 水 量　　　（千ｍ</t>
    </r>
    <r>
      <rPr>
        <vertAlign val="superscript"/>
        <sz val="11"/>
        <color theme="1"/>
        <rFont val="ＭＳ ゴシック"/>
        <family val="3"/>
        <charset val="128"/>
      </rPr>
      <t>3</t>
    </r>
    <r>
      <rPr>
        <sz val="11"/>
        <color theme="1"/>
        <rFont val="ＭＳ ゴシック"/>
        <family val="3"/>
        <charset val="128"/>
      </rPr>
      <t>）</t>
    </r>
  </si>
  <si>
    <r>
      <t>年 間 総 有 収 水 量　（千ｍ</t>
    </r>
    <r>
      <rPr>
        <vertAlign val="superscript"/>
        <sz val="11"/>
        <color theme="1"/>
        <rFont val="ＭＳ ゴシック"/>
        <family val="3"/>
        <charset val="128"/>
      </rPr>
      <t>3</t>
    </r>
    <r>
      <rPr>
        <sz val="11"/>
        <color theme="1"/>
        <rFont val="ＭＳ ゴシック"/>
        <family val="3"/>
        <charset val="128"/>
      </rPr>
      <t>）</t>
    </r>
  </si>
  <si>
    <r>
      <t>(ｱ) 基本水量　 （ｍ</t>
    </r>
    <r>
      <rPr>
        <vertAlign val="superscript"/>
        <sz val="11"/>
        <color theme="1"/>
        <rFont val="ＭＳ ゴシック"/>
        <family val="3"/>
        <charset val="128"/>
      </rPr>
      <t>3</t>
    </r>
    <r>
      <rPr>
        <sz val="11"/>
        <color theme="1"/>
        <rFont val="ＭＳ ゴシック"/>
        <family val="3"/>
        <charset val="128"/>
      </rPr>
      <t>）</t>
    </r>
  </si>
  <si>
    <r>
      <t>(ｳ) 超過料金(円/ｍ</t>
    </r>
    <r>
      <rPr>
        <vertAlign val="superscript"/>
        <sz val="11"/>
        <color theme="1"/>
        <rFont val="ＭＳ ゴシック"/>
        <family val="3"/>
        <charset val="128"/>
      </rPr>
      <t>3</t>
    </r>
    <r>
      <rPr>
        <sz val="11"/>
        <color theme="1"/>
        <rFont val="ＭＳ ゴシック"/>
        <family val="3"/>
        <charset val="128"/>
      </rPr>
      <t>）</t>
    </r>
  </si>
  <si>
    <r>
      <t>１か月１０ｍ</t>
    </r>
    <r>
      <rPr>
        <vertAlign val="superscript"/>
        <sz val="11"/>
        <color theme="1"/>
        <rFont val="ＭＳ ゴシック"/>
        <family val="3"/>
        <charset val="128"/>
      </rPr>
      <t>3</t>
    </r>
  </si>
  <si>
    <r>
      <t>(2) 給　水　原　価　　　　（円/ｍ</t>
    </r>
    <r>
      <rPr>
        <vertAlign val="superscript"/>
        <sz val="11"/>
        <color theme="1"/>
        <rFont val="ＭＳ ゴシック"/>
        <family val="3"/>
        <charset val="128"/>
      </rPr>
      <t>3</t>
    </r>
    <r>
      <rPr>
        <sz val="11"/>
        <color theme="1"/>
        <rFont val="ＭＳ ゴシック"/>
        <family val="3"/>
        <charset val="128"/>
      </rPr>
      <t>）</t>
    </r>
  </si>
  <si>
    <r>
      <t xml:space="preserve"> 有　収　水　量(千ｍ</t>
    </r>
    <r>
      <rPr>
        <vertAlign val="superscript"/>
        <sz val="11"/>
        <color theme="1"/>
        <rFont val="ＭＳ ゴシック"/>
        <family val="3"/>
        <charset val="128"/>
      </rPr>
      <t>3</t>
    </r>
    <r>
      <rPr>
        <sz val="11"/>
        <color theme="1"/>
        <rFont val="ＭＳ ゴシック"/>
        <family val="3"/>
        <charset val="128"/>
      </rPr>
      <t>）</t>
    </r>
    <rPh sb="1" eb="2">
      <t>ユウ</t>
    </rPh>
    <rPh sb="3" eb="4">
      <t>シュウ</t>
    </rPh>
    <phoneticPr fontId="24"/>
  </si>
  <si>
    <r>
      <t>（ｍ</t>
    </r>
    <r>
      <rPr>
        <vertAlign val="superscript"/>
        <sz val="12"/>
        <color theme="1"/>
        <rFont val="ＭＳ ゴシック"/>
        <family val="3"/>
        <charset val="128"/>
      </rPr>
      <t>3</t>
    </r>
    <r>
      <rPr>
        <sz val="12"/>
        <color theme="1"/>
        <rFont val="ＭＳ ゴシック"/>
        <family val="3"/>
        <charset val="128"/>
      </rPr>
      <t>/日）</t>
    </r>
  </si>
  <si>
    <r>
      <t>（千ｍ</t>
    </r>
    <r>
      <rPr>
        <vertAlign val="superscript"/>
        <sz val="12"/>
        <color theme="1"/>
        <rFont val="ＭＳ ゴシック"/>
        <family val="3"/>
        <charset val="128"/>
      </rPr>
      <t>3</t>
    </r>
    <r>
      <rPr>
        <sz val="12"/>
        <color theme="1"/>
        <rFont val="ＭＳ ゴシック"/>
        <family val="3"/>
        <charset val="128"/>
      </rPr>
      <t>）</t>
    </r>
  </si>
  <si>
    <r>
      <t>ｍ</t>
    </r>
    <r>
      <rPr>
        <vertAlign val="superscript"/>
        <sz val="12"/>
        <color theme="1"/>
        <rFont val="ＭＳ ゴシック"/>
        <family val="3"/>
        <charset val="128"/>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</si>
</sst>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 ;&quot;△&quot;\ #,##0\ "/>
    <numFmt numFmtId="177" formatCode="[$-411]ge\.m\.d;@"/>
    <numFmt numFmtId="178" formatCode="#,##0.0\ ;&quot;△&quot;\ #,##0.0\ "/>
    <numFmt numFmtId="179" formatCode="#,##0.00_);[Red]\(#,##0.00\)"/>
    <numFmt numFmtId="180" formatCode="#,##0_);[Red]\(#,##0\)"/>
    <numFmt numFmtId="181" formatCode="0&quot;年&quot;##&quot;月 &quot;"/>
    <numFmt numFmtId="182" formatCode="#,##0.00\ ;&quot;△&quot;\ #,##0.00\ "/>
    <numFmt numFmtId="183" formatCode="#,##0_ "/>
    <numFmt numFmtId="184" formatCode="#,##0.00_ "/>
    <numFmt numFmtId="185" formatCode="0.00_);[Red]\(0.00\)"/>
    <numFmt numFmtId="186" formatCode="0.0_ "/>
    <numFmt numFmtId="187" formatCode="0_ "/>
    <numFmt numFmtId="188" formatCode="0.0\ "/>
    <numFmt numFmtId="189" formatCode="#,##0_ ;[Red]\-#,##0\ "/>
    <numFmt numFmtId="190" formatCode="#,##0.0_ "/>
    <numFmt numFmtId="191" formatCode="0\ "/>
    <numFmt numFmtId="192" formatCode="#,##0.000\ ;&quot;△&quot;\ #,##0.000\ "/>
    <numFmt numFmtId="193" formatCode="[&gt;0]&quot;M &quot;##&quot;.&quot;##&quot;.&quot;##\ ;&quot;T &quot;##&quot;.&quot;##&quot;.&quot;##\ "/>
    <numFmt numFmtId="194" formatCode="[&gt;0]&quot;S &quot;##&quot;.&quot;##&quot;.&quot;##\ ;&quot;H &quot;##&quot;.&quot;##&quot;.&quot;##\ "/>
    <numFmt numFmtId="195" formatCode="0_);[Red]\(0\)"/>
  </numFmts>
  <fonts count="117">
    <font>
      <sz val="10"/>
      <color indexed="8"/>
      <name val="ＭＳ 明朝"/>
      <family val="1"/>
    </font>
    <font>
      <sz val="11"/>
      <color theme="1"/>
      <name val="ＭＳ Ｐゴシック"/>
      <family val="3"/>
    </font>
    <font>
      <sz val="10"/>
      <name val="ＭＳ 明朝"/>
      <family val="1"/>
    </font>
    <font>
      <sz val="11"/>
      <name val="ＭＳ Ｐゴシック"/>
      <family val="3"/>
    </font>
    <font>
      <sz val="11"/>
      <name val="ＭＳ ゴシック"/>
      <family val="3"/>
    </font>
    <font>
      <sz val="12"/>
      <name val="ＭＳ ゴシック"/>
      <family val="3"/>
    </font>
    <font>
      <sz val="16"/>
      <name val="ＭＳ ゴシック"/>
      <family val="3"/>
    </font>
    <font>
      <b/>
      <sz val="18"/>
      <color theme="1"/>
      <name val="ＭＳ ゴシック"/>
      <family val="3"/>
    </font>
    <font>
      <sz val="12"/>
      <color theme="1"/>
      <name val="ＭＳ ゴシック"/>
      <family val="3"/>
    </font>
    <font>
      <sz val="11"/>
      <color theme="1"/>
      <name val="ＭＳ ゴシック"/>
      <family val="3"/>
    </font>
    <font>
      <sz val="18"/>
      <color theme="1"/>
      <name val="ＭＳ ゴシック"/>
      <family val="3"/>
    </font>
    <font>
      <sz val="16"/>
      <color theme="1"/>
      <name val="ＭＳ ゴシック"/>
      <family val="3"/>
    </font>
    <font>
      <sz val="14"/>
      <color theme="1"/>
      <name val="ＭＳ ゴシック"/>
      <family val="3"/>
    </font>
    <font>
      <sz val="10"/>
      <color theme="1"/>
      <name val="Arial"/>
      <family val="2"/>
    </font>
    <font>
      <sz val="10"/>
      <color theme="1"/>
      <name val="ＭＳ ゴシック"/>
      <family val="3"/>
    </font>
    <font>
      <sz val="10"/>
      <color theme="1"/>
      <name val="ＭＳ Ｐゴシック"/>
      <family val="3"/>
    </font>
    <font>
      <sz val="12"/>
      <color theme="1"/>
      <name val="ＭＳ Ｐゴシック"/>
      <family val="3"/>
      <scheme val="minor"/>
    </font>
    <font>
      <b/>
      <i/>
      <sz val="10"/>
      <color theme="1"/>
      <name val="Arial"/>
      <family val="2"/>
    </font>
    <font>
      <sz val="8"/>
      <color theme="1"/>
      <name val="ＭＳ ゴシック"/>
      <family val="3"/>
    </font>
    <font>
      <b/>
      <i/>
      <sz val="11"/>
      <color theme="1"/>
      <name val="ＭＳ ゴシック"/>
      <family val="3"/>
    </font>
    <font>
      <sz val="10"/>
      <color theme="1"/>
      <name val="ＭＳ 明朝"/>
      <family val="1"/>
    </font>
    <font>
      <b/>
      <i/>
      <sz val="18"/>
      <color theme="1"/>
      <name val="Arial"/>
      <family val="2"/>
    </font>
    <font>
      <sz val="16"/>
      <color indexed="8"/>
      <name val="ＭＳ ゴシック"/>
      <family val="3"/>
    </font>
    <font>
      <b/>
      <i/>
      <sz val="16"/>
      <color theme="1"/>
      <name val="ＭＳ ゴシック"/>
      <family val="3"/>
    </font>
    <font>
      <sz val="6"/>
      <name val="ＭＳ Ｐ明朝"/>
      <family val="1"/>
    </font>
    <font>
      <sz val="10"/>
      <name val="ＭＳ ゴシック"/>
      <family val="3"/>
    </font>
    <font>
      <b/>
      <i/>
      <sz val="14"/>
      <color theme="1"/>
      <name val="ＭＳ ゴシック"/>
      <family val="3"/>
    </font>
    <font>
      <b/>
      <i/>
      <sz val="10"/>
      <color theme="1"/>
      <name val="ＭＳ ゴシック"/>
      <family val="3"/>
    </font>
    <font>
      <b/>
      <i/>
      <sz val="12"/>
      <color theme="1"/>
      <name val="ＭＳ ゴシック"/>
      <family val="3"/>
    </font>
    <font>
      <sz val="14"/>
      <name val="ＭＳ ゴシック"/>
      <family val="3"/>
    </font>
    <font>
      <sz val="9"/>
      <color theme="1"/>
      <name val="ＭＳ ゴシック"/>
      <family val="3"/>
    </font>
    <font>
      <sz val="8"/>
      <color theme="1"/>
      <name val="ＭＳ Ｐゴシック"/>
      <family val="3"/>
    </font>
    <font>
      <sz val="18"/>
      <name val="ＭＳ ゴシック"/>
      <family val="3"/>
    </font>
    <font>
      <sz val="6"/>
      <color theme="1"/>
      <name val="ＭＳ ゴシック"/>
      <family val="3"/>
    </font>
    <font>
      <sz val="15"/>
      <color theme="1"/>
      <name val="ＭＳ ゴシック"/>
      <family val="3"/>
    </font>
    <font>
      <sz val="24"/>
      <color theme="1"/>
      <name val="ＭＳ ゴシック"/>
      <family val="3"/>
    </font>
    <font>
      <b/>
      <i/>
      <sz val="24"/>
      <color theme="1"/>
      <name val="ＭＳ ゴシック"/>
      <family val="3"/>
    </font>
    <font>
      <b/>
      <sz val="24"/>
      <color theme="1"/>
      <name val="ＭＳ ゴシック"/>
      <family val="3"/>
    </font>
    <font>
      <b/>
      <i/>
      <sz val="18"/>
      <color theme="1"/>
      <name val="ＭＳ ゴシック"/>
      <family val="3"/>
    </font>
    <font>
      <b/>
      <i/>
      <sz val="9"/>
      <color theme="1"/>
      <name val="ＭＳ ゴシック"/>
      <family val="3"/>
    </font>
    <font>
      <sz val="24"/>
      <name val="ＭＳ ゴシック"/>
      <family val="3"/>
    </font>
    <font>
      <sz val="20"/>
      <color theme="1"/>
      <name val="ＭＳ ゴシック"/>
      <family val="3"/>
    </font>
    <font>
      <b/>
      <i/>
      <sz val="20"/>
      <color theme="1"/>
      <name val="ＭＳ ゴシック"/>
      <family val="3"/>
    </font>
    <font>
      <b/>
      <sz val="20"/>
      <color theme="1"/>
      <name val="ＭＳ ゴシック"/>
      <family val="3"/>
    </font>
    <font>
      <b/>
      <i/>
      <sz val="18"/>
      <name val="Arial"/>
      <family val="2"/>
    </font>
    <font>
      <b/>
      <u/>
      <sz val="12"/>
      <color theme="1"/>
      <name val="ＭＳ ゴシック"/>
      <family val="3"/>
    </font>
    <font>
      <sz val="10"/>
      <color indexed="8"/>
      <name val="ＭＳ ゴシック"/>
      <family val="3"/>
    </font>
    <font>
      <sz val="20"/>
      <name val="ＭＳ ゴシック"/>
      <family val="3"/>
    </font>
    <font>
      <sz val="15"/>
      <color theme="1"/>
      <name val="@ＭＳ ゴシック"/>
      <family val="3"/>
    </font>
    <font>
      <sz val="13"/>
      <color theme="1"/>
      <name val="ＭＳ ゴシック"/>
      <family val="3"/>
    </font>
    <font>
      <sz val="6"/>
      <name val="ＭＳ Ｐゴシック"/>
      <family val="3"/>
    </font>
    <font>
      <b/>
      <sz val="12"/>
      <color theme="1"/>
      <name val="ＭＳ ゴシック"/>
      <family val="3"/>
    </font>
    <font>
      <sz val="8"/>
      <name val="ＭＳ ゴシック"/>
      <family val="3"/>
    </font>
    <font>
      <sz val="12"/>
      <name val="ＭＳ Ｐゴシック"/>
      <family val="3"/>
    </font>
    <font>
      <sz val="12"/>
      <color rgb="FFFF0000"/>
      <name val="ＭＳ ゴシック"/>
      <family val="3"/>
    </font>
    <font>
      <b/>
      <sz val="18"/>
      <name val="ＭＳ ゴシック"/>
      <family val="3"/>
    </font>
    <font>
      <sz val="9"/>
      <name val="ＭＳ ゴシック"/>
      <family val="3"/>
    </font>
    <font>
      <sz val="11"/>
      <color rgb="FFFF0000"/>
      <name val="ＭＳ ゴシック"/>
      <family val="3"/>
    </font>
    <font>
      <sz val="12"/>
      <color rgb="FFFF0000"/>
      <name val="ＭＳ Ｐゴシック"/>
      <family val="3"/>
    </font>
    <font>
      <b/>
      <i/>
      <sz val="10"/>
      <name val="ＭＳ ゴシック"/>
      <family val="3"/>
    </font>
    <font>
      <sz val="6"/>
      <name val="ＭＳ ゴシック"/>
      <family val="3"/>
    </font>
    <font>
      <sz val="11"/>
      <color rgb="FFFF0000"/>
      <name val="ＭＳ Ｐゴシック"/>
      <family val="3"/>
    </font>
    <font>
      <sz val="10"/>
      <color rgb="FFFF0000"/>
      <name val="ＭＳ Ｐゴシック"/>
      <family val="3"/>
    </font>
    <font>
      <sz val="12"/>
      <name val="Arial"/>
      <family val="2"/>
    </font>
    <font>
      <sz val="10"/>
      <name val="ＭＳ Ｐゴシック"/>
      <family val="3"/>
    </font>
    <font>
      <sz val="8"/>
      <color rgb="FFFF0000"/>
      <name val="ＭＳ ゴシック"/>
      <family val="3"/>
    </font>
    <font>
      <sz val="6"/>
      <color rgb="FFFF0000"/>
      <name val="ＭＳ Ｐゴシック"/>
      <family val="3"/>
    </font>
    <font>
      <sz val="7"/>
      <name val="ＭＳ ゴシック"/>
      <family val="3"/>
    </font>
    <font>
      <b/>
      <i/>
      <sz val="10"/>
      <name val="Arial"/>
      <family val="2"/>
    </font>
    <font>
      <b/>
      <i/>
      <sz val="10"/>
      <color rgb="FFFF0000"/>
      <name val="ＭＳ Ｐゴシック"/>
      <family val="3"/>
    </font>
    <font>
      <b/>
      <i/>
      <sz val="12"/>
      <name val="Arial"/>
      <family val="2"/>
    </font>
    <font>
      <b/>
      <i/>
      <sz val="11"/>
      <color rgb="FFFF0000"/>
      <name val="Arial"/>
      <family val="2"/>
    </font>
    <font>
      <b/>
      <sz val="12"/>
      <name val="ＭＳ ゴシック"/>
      <family val="3"/>
    </font>
    <font>
      <sz val="10"/>
      <name val="Arial"/>
      <family val="2"/>
    </font>
    <font>
      <sz val="6"/>
      <color rgb="FFFF0000"/>
      <name val="ＭＳ ゴシック"/>
      <family val="3"/>
    </font>
    <font>
      <b/>
      <i/>
      <sz val="14"/>
      <name val="Arial"/>
      <family val="2"/>
    </font>
    <font>
      <b/>
      <i/>
      <sz val="14"/>
      <color theme="1"/>
      <name val="Arial"/>
      <family val="2"/>
    </font>
    <font>
      <b/>
      <i/>
      <sz val="12"/>
      <color theme="1"/>
      <name val="Arial"/>
      <family val="2"/>
    </font>
    <font>
      <b/>
      <i/>
      <sz val="10"/>
      <name val="ＭＳ Ｐゴシック"/>
      <family val="3"/>
    </font>
    <font>
      <sz val="10"/>
      <color rgb="FFFF0000"/>
      <name val="Arial"/>
      <family val="2"/>
    </font>
    <font>
      <sz val="8"/>
      <name val="ＭＳ Ｐゴシック"/>
      <family val="3"/>
    </font>
    <font>
      <sz val="9"/>
      <name val="ＭＳ Ｐゴシック"/>
      <family val="3"/>
    </font>
    <font>
      <sz val="10"/>
      <color rgb="FFFF0000"/>
      <name val="ＭＳ ゴシック"/>
      <family val="3"/>
    </font>
    <font>
      <b/>
      <i/>
      <sz val="11"/>
      <name val="ＭＳ Ｐゴシック"/>
      <family val="3"/>
    </font>
    <font>
      <b/>
      <i/>
      <sz val="11"/>
      <color rgb="FFFF0000"/>
      <name val="ＭＳ Ｐゴシック"/>
      <family val="3"/>
    </font>
    <font>
      <b/>
      <i/>
      <sz val="11"/>
      <color theme="1"/>
      <name val="Arial"/>
      <family val="2"/>
    </font>
    <font>
      <b/>
      <i/>
      <sz val="9"/>
      <name val="ＭＳ ゴシック"/>
      <family val="3"/>
    </font>
    <font>
      <b/>
      <i/>
      <sz val="10"/>
      <color rgb="FFFF0000"/>
      <name val="ＭＳ ゴシック"/>
      <family val="3"/>
    </font>
    <font>
      <b/>
      <i/>
      <sz val="12"/>
      <name val="ＭＳ ゴシック"/>
      <family val="3"/>
    </font>
    <font>
      <sz val="6"/>
      <color indexed="8"/>
      <name val="ＭＳ 明朝"/>
      <family val="1"/>
    </font>
    <font>
      <b/>
      <i/>
      <sz val="11"/>
      <name val="ＭＳ ゴシック"/>
      <family val="3"/>
    </font>
    <font>
      <sz val="7"/>
      <color rgb="FFFF0000"/>
      <name val="ＭＳ ゴシック"/>
      <family val="3"/>
    </font>
    <font>
      <b/>
      <i/>
      <sz val="18"/>
      <name val="ＭＳ ゴシック"/>
      <family val="3"/>
    </font>
    <font>
      <sz val="14"/>
      <name val="ＭＳ 明朝"/>
      <family val="1"/>
    </font>
    <font>
      <sz val="14"/>
      <color rgb="FFFF0000"/>
      <name val="ＭＳ ゴシック"/>
      <family val="3"/>
    </font>
    <font>
      <sz val="12"/>
      <name val="ＭＳ 明朝"/>
      <family val="1"/>
    </font>
    <font>
      <sz val="12"/>
      <color rgb="FFFF0000"/>
      <name val="ＭＳ 明朝"/>
      <family val="1"/>
    </font>
    <font>
      <sz val="6"/>
      <name val="ＭＳ 明朝"/>
      <family val="1"/>
    </font>
    <font>
      <b/>
      <i/>
      <sz val="10"/>
      <name val="メイリオ"/>
      <family val="3"/>
    </font>
    <font>
      <sz val="10"/>
      <name val="メイリオ"/>
      <family val="3"/>
    </font>
    <font>
      <i/>
      <sz val="10"/>
      <name val="メイリオ"/>
      <family val="3"/>
    </font>
    <font>
      <vertAlign val="superscript"/>
      <sz val="12"/>
      <name val="ＭＳ ゴシック"/>
      <family val="3"/>
      <charset val="128"/>
    </font>
    <font>
      <sz val="12"/>
      <name val="ＭＳ ゴシック"/>
      <family val="3"/>
      <charset val="128"/>
    </font>
    <font>
      <vertAlign val="superscript"/>
      <sz val="11"/>
      <color theme="1"/>
      <name val="ＭＳ ゴシック"/>
      <family val="3"/>
      <charset val="128"/>
    </font>
    <font>
      <sz val="11"/>
      <color theme="1"/>
      <name val="ＭＳ ゴシック"/>
      <family val="3"/>
      <charset val="128"/>
    </font>
    <font>
      <vertAlign val="superscript"/>
      <sz val="11"/>
      <name val="ＭＳ ゴシック"/>
      <family val="3"/>
      <charset val="128"/>
    </font>
    <font>
      <sz val="11"/>
      <name val="ＭＳ ゴシック"/>
      <family val="3"/>
      <charset val="128"/>
    </font>
    <font>
      <sz val="10"/>
      <color theme="1"/>
      <name val="ＭＳ Ｐゴシック"/>
      <family val="3"/>
      <charset val="128"/>
    </font>
    <font>
      <sz val="10"/>
      <color theme="1"/>
      <name val="Arial"/>
    </font>
    <font>
      <sz val="12"/>
      <color rgb="FFFF0000"/>
      <name val="ＭＳ ゴシック"/>
      <family val="3"/>
      <charset val="128"/>
    </font>
    <font>
      <sz val="14"/>
      <color rgb="FFFF0000"/>
      <name val="ＭＳ ゴシック"/>
      <family val="3"/>
      <charset val="128"/>
    </font>
    <font>
      <sz val="10"/>
      <color rgb="FFFF0000"/>
      <name val="Yu Gothic"/>
      <family val="3"/>
      <charset val="128"/>
    </font>
    <font>
      <sz val="10"/>
      <color rgb="FFFF0000"/>
      <name val="Arial"/>
    </font>
    <font>
      <sz val="10"/>
      <color theme="1"/>
      <name val="ＭＳ ゴシック"/>
      <family val="3"/>
      <charset val="128"/>
    </font>
    <font>
      <vertAlign val="superscript"/>
      <sz val="10"/>
      <color theme="1"/>
      <name val="ＭＳ ゴシック"/>
      <family val="3"/>
      <charset val="128"/>
    </font>
    <font>
      <vertAlign val="superscript"/>
      <sz val="12"/>
      <color theme="1"/>
      <name val="ＭＳ ゴシック"/>
      <family val="3"/>
      <charset val="128"/>
    </font>
    <font>
      <sz val="12"/>
      <color theme="1"/>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indexed="55"/>
        <bgColor indexed="64"/>
      </patternFill>
    </fill>
  </fills>
  <borders count="1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hair">
        <color indexed="64"/>
      </top>
      <bottom/>
      <diagonal/>
    </border>
    <border>
      <left style="thin">
        <color indexed="64"/>
      </left>
      <right/>
      <top style="dotted">
        <color indexed="8"/>
      </top>
      <bottom style="thin">
        <color indexed="64"/>
      </bottom>
      <diagonal/>
    </border>
    <border>
      <left style="thin">
        <color indexed="64"/>
      </left>
      <right/>
      <top/>
      <bottom style="dotted">
        <color indexed="64"/>
      </bottom>
      <diagonal/>
    </border>
    <border>
      <left style="thin">
        <color indexed="64"/>
      </left>
      <right/>
      <top style="dotted">
        <color indexed="8"/>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8"/>
      </top>
      <bottom/>
      <diagonal/>
    </border>
    <border>
      <left/>
      <right/>
      <top style="thin">
        <color indexed="64"/>
      </top>
      <bottom style="dotted">
        <color indexed="8"/>
      </bottom>
      <diagonal/>
    </border>
    <border>
      <left/>
      <right/>
      <top style="dotted">
        <color indexed="8"/>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right/>
      <top style="thin">
        <color indexed="8"/>
      </top>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top style="hair">
        <color indexed="64"/>
      </top>
      <bottom style="thin">
        <color indexed="64"/>
      </bottom>
      <diagonal/>
    </border>
    <border>
      <left style="thin">
        <color indexed="8"/>
      </left>
      <right/>
      <top/>
      <bottom style="thin">
        <color indexed="8"/>
      </bottom>
      <diagonal/>
    </border>
    <border>
      <left style="thin">
        <color indexed="8"/>
      </left>
      <right/>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ck">
        <color auto="1"/>
      </top>
      <bottom/>
      <diagonal/>
    </border>
    <border>
      <left/>
      <right style="thin">
        <color indexed="64"/>
      </right>
      <top/>
      <bottom style="medium">
        <color indexed="64"/>
      </bottom>
      <diagonal/>
    </border>
    <border>
      <left style="thin">
        <color indexed="64"/>
      </left>
      <right/>
      <top/>
      <bottom style="thick">
        <color auto="1"/>
      </bottom>
      <diagonal/>
    </border>
    <border>
      <left style="thin">
        <color indexed="64"/>
      </left>
      <right/>
      <top style="thick">
        <color auto="1"/>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bottom style="thick">
        <color auto="1"/>
      </bottom>
      <diagonal/>
    </border>
    <border>
      <left/>
      <right/>
      <top style="thick">
        <color auto="1"/>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8"/>
      </left>
      <right/>
      <top style="thin">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8"/>
      </left>
      <right/>
      <top style="thin">
        <color indexed="8"/>
      </top>
      <bottom style="medium">
        <color indexed="64"/>
      </bottom>
      <diagonal/>
    </border>
    <border>
      <left/>
      <right style="thin">
        <color indexed="64"/>
      </right>
      <top style="thick">
        <color auto="1"/>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8"/>
      </top>
      <bottom style="hair">
        <color indexed="64"/>
      </bottom>
      <diagonal/>
    </border>
    <border>
      <left/>
      <right style="thin">
        <color indexed="64"/>
      </right>
      <top style="thin">
        <color indexed="8"/>
      </top>
      <bottom style="hair">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auto="1"/>
      </top>
      <bottom style="thin">
        <color indexed="64"/>
      </bottom>
      <diagonal/>
    </border>
  </borders>
  <cellStyleXfs count="12">
    <xf numFmtId="3" fontId="0" fillId="0" borderId="0"/>
    <xf numFmtId="38" fontId="1" fillId="0" borderId="0" applyFont="0" applyFill="0" applyBorder="0" applyAlignment="0" applyProtection="0">
      <alignment vertical="center"/>
    </xf>
    <xf numFmtId="0" fontId="1" fillId="0" borderId="0"/>
    <xf numFmtId="0" fontId="1" fillId="0" borderId="0">
      <alignment vertical="center"/>
    </xf>
    <xf numFmtId="3" fontId="2" fillId="0" borderId="0"/>
    <xf numFmtId="3" fontId="2" fillId="0" borderId="0"/>
    <xf numFmtId="3" fontId="2" fillId="0" borderId="0"/>
    <xf numFmtId="3" fontId="2" fillId="0" borderId="0"/>
    <xf numFmtId="3" fontId="2" fillId="0" borderId="0"/>
    <xf numFmtId="3" fontId="2" fillId="0" borderId="0"/>
    <xf numFmtId="0" fontId="3" fillId="0" borderId="0"/>
    <xf numFmtId="38" fontId="3" fillId="0" borderId="0" applyFont="0" applyFill="0" applyBorder="0" applyAlignment="0" applyProtection="0"/>
  </cellStyleXfs>
  <cellXfs count="2641">
    <xf numFmtId="3" fontId="0" fillId="0" borderId="0" xfId="0"/>
    <xf numFmtId="3" fontId="5" fillId="0" borderId="0" xfId="0" applyNumberFormat="1" applyFont="1" applyFill="1" applyAlignment="1" applyProtection="1">
      <alignment vertical="center"/>
      <protection locked="0"/>
    </xf>
    <xf numFmtId="176"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8" fillId="0" borderId="0" xfId="0" applyNumberFormat="1" applyFont="1" applyFill="1" applyBorder="1" applyAlignment="1" applyProtection="1">
      <alignment vertical="center"/>
      <protection locked="0"/>
    </xf>
    <xf numFmtId="3" fontId="8" fillId="0" borderId="0" xfId="0" applyNumberFormat="1" applyFont="1" applyFill="1" applyAlignment="1" applyProtection="1">
      <alignment horizontal="center" vertical="center"/>
      <protection locked="0"/>
    </xf>
    <xf numFmtId="49" fontId="7" fillId="0" borderId="0" xfId="0" quotePrefix="1" applyNumberFormat="1" applyFont="1" applyFill="1" applyAlignment="1" applyProtection="1">
      <alignment vertical="center"/>
      <protection locked="0"/>
    </xf>
    <xf numFmtId="176" fontId="8" fillId="0" borderId="0" xfId="0" applyNumberFormat="1" applyFont="1" applyFill="1" applyAlignment="1" applyProtection="1">
      <alignment vertical="center"/>
      <protection locked="0"/>
    </xf>
    <xf numFmtId="176" fontId="8" fillId="0" borderId="0" xfId="0" applyNumberFormat="1" applyFont="1" applyFill="1" applyAlignment="1">
      <alignment horizontal="center"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176" fontId="10" fillId="0" borderId="0" xfId="0" quotePrefix="1" applyNumberFormat="1" applyFont="1" applyFill="1" applyAlignment="1" applyProtection="1">
      <alignment vertical="center"/>
      <protection locked="0"/>
    </xf>
    <xf numFmtId="49" fontId="8" fillId="0" borderId="0" xfId="0" applyNumberFormat="1" applyFont="1" applyFill="1" applyAlignment="1" applyProtection="1">
      <alignment vertical="center"/>
      <protection locked="0"/>
    </xf>
    <xf numFmtId="3" fontId="11" fillId="0" borderId="0" xfId="0" applyFont="1" applyFill="1" applyAlignment="1">
      <alignment vertical="center"/>
    </xf>
    <xf numFmtId="49" fontId="8" fillId="0" borderId="0" xfId="0" applyNumberFormat="1" applyFont="1" applyFill="1" applyAlignment="1">
      <alignment vertical="center"/>
    </xf>
    <xf numFmtId="49" fontId="12" fillId="0" borderId="1" xfId="0" applyNumberFormat="1" applyFont="1" applyFill="1" applyBorder="1" applyAlignment="1">
      <alignment vertical="center"/>
    </xf>
    <xf numFmtId="49" fontId="12" fillId="0" borderId="2" xfId="0" applyNumberFormat="1" applyFont="1" applyFill="1" applyBorder="1" applyAlignment="1">
      <alignment vertical="center"/>
    </xf>
    <xf numFmtId="49" fontId="9" fillId="0" borderId="3" xfId="0" quotePrefix="1" applyNumberFormat="1" applyFont="1" applyFill="1" applyBorder="1" applyAlignment="1">
      <alignment vertical="center"/>
    </xf>
    <xf numFmtId="49" fontId="9" fillId="0" borderId="4" xfId="0" quotePrefix="1" applyNumberFormat="1" applyFont="1" applyFill="1" applyBorder="1" applyAlignment="1">
      <alignment vertical="center"/>
    </xf>
    <xf numFmtId="49" fontId="9" fillId="0" borderId="5" xfId="0" applyNumberFormat="1" applyFont="1" applyFill="1" applyBorder="1" applyAlignment="1">
      <alignment vertical="center"/>
    </xf>
    <xf numFmtId="49" fontId="9" fillId="0" borderId="5" xfId="0" quotePrefix="1"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5" xfId="0" quotePrefix="1" applyNumberFormat="1" applyFont="1" applyFill="1" applyBorder="1" applyAlignment="1">
      <alignment horizontal="center" vertical="center"/>
    </xf>
    <xf numFmtId="49" fontId="9" fillId="0" borderId="4" xfId="0" quotePrefix="1" applyNumberFormat="1" applyFont="1" applyFill="1" applyBorder="1" applyAlignment="1">
      <alignment horizontal="center" vertical="center"/>
    </xf>
    <xf numFmtId="49" fontId="9" fillId="0" borderId="5" xfId="0" applyNumberFormat="1" applyFont="1" applyFill="1" applyBorder="1" applyAlignment="1">
      <alignment horizontal="center" vertical="center" textRotation="180"/>
    </xf>
    <xf numFmtId="49" fontId="9" fillId="0" borderId="3" xfId="0" applyNumberFormat="1" applyFont="1" applyFill="1" applyBorder="1" applyAlignment="1">
      <alignment horizontal="distributed" vertical="center"/>
    </xf>
    <xf numFmtId="49" fontId="13" fillId="0" borderId="7" xfId="0" applyNumberFormat="1" applyFont="1" applyFill="1" applyBorder="1" applyAlignment="1" applyProtection="1">
      <alignment vertical="center" wrapText="1"/>
      <protection locked="0"/>
    </xf>
    <xf numFmtId="49" fontId="9" fillId="0" borderId="3" xfId="0" applyNumberFormat="1" applyFont="1" applyFill="1" applyBorder="1" applyAlignment="1">
      <alignment vertical="center"/>
    </xf>
    <xf numFmtId="49" fontId="9" fillId="0" borderId="4" xfId="0" quotePrefix="1" applyNumberFormat="1" applyFont="1" applyFill="1" applyBorder="1" applyAlignment="1">
      <alignment horizontal="left" vertical="center"/>
    </xf>
    <xf numFmtId="49" fontId="9" fillId="0" borderId="8" xfId="0" applyNumberFormat="1" applyFont="1" applyFill="1" applyBorder="1" applyAlignment="1">
      <alignment vertical="center"/>
    </xf>
    <xf numFmtId="49" fontId="9" fillId="0" borderId="0" xfId="0" applyNumberFormat="1" applyFont="1" applyFill="1" applyBorder="1" applyAlignment="1">
      <alignment vertical="center"/>
    </xf>
    <xf numFmtId="49" fontId="7" fillId="0" borderId="0" xfId="0" applyNumberFormat="1" applyFont="1" applyFill="1" applyAlignment="1" applyProtection="1">
      <alignment horizontal="right" vertical="center"/>
      <protection locked="0"/>
    </xf>
    <xf numFmtId="3" fontId="17" fillId="0" borderId="0" xfId="0" applyNumberFormat="1" applyFont="1" applyFill="1" applyAlignment="1" applyProtection="1">
      <alignment vertical="center"/>
      <protection locked="0"/>
    </xf>
    <xf numFmtId="49" fontId="12" fillId="0" borderId="10" xfId="0" applyNumberFormat="1" applyFont="1" applyFill="1" applyBorder="1" applyAlignment="1">
      <alignment vertical="center"/>
    </xf>
    <xf numFmtId="49" fontId="12" fillId="0" borderId="0" xfId="0" applyNumberFormat="1" applyFont="1" applyFill="1" applyBorder="1" applyAlignment="1">
      <alignment vertical="center"/>
    </xf>
    <xf numFmtId="49" fontId="9" fillId="0" borderId="0"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8" xfId="0" applyNumberFormat="1" applyFont="1" applyFill="1" applyBorder="1" applyAlignment="1">
      <alignment horizontal="distributed" vertical="center"/>
    </xf>
    <xf numFmtId="49" fontId="9" fillId="0" borderId="7" xfId="0" quotePrefix="1" applyNumberFormat="1" applyFont="1" applyFill="1" applyBorder="1" applyAlignment="1">
      <alignment vertical="center"/>
    </xf>
    <xf numFmtId="49" fontId="9" fillId="0" borderId="3" xfId="0" quotePrefix="1" applyNumberFormat="1" applyFont="1" applyFill="1" applyBorder="1" applyAlignment="1">
      <alignment horizontal="left" vertical="center"/>
    </xf>
    <xf numFmtId="49" fontId="9" fillId="0" borderId="4" xfId="0" applyNumberFormat="1" applyFont="1" applyFill="1" applyBorder="1" applyAlignment="1">
      <alignment horizontal="center" vertical="center"/>
    </xf>
    <xf numFmtId="49" fontId="13" fillId="0" borderId="14" xfId="0" applyNumberFormat="1" applyFont="1" applyFill="1" applyBorder="1" applyAlignment="1" applyProtection="1">
      <alignment vertical="center" wrapText="1"/>
      <protection locked="0"/>
    </xf>
    <xf numFmtId="49" fontId="9" fillId="0" borderId="15" xfId="0" quotePrefix="1" applyNumberFormat="1" applyFont="1" applyFill="1" applyBorder="1" applyAlignment="1">
      <alignment horizontal="left" vertical="center" wrapText="1"/>
    </xf>
    <xf numFmtId="49" fontId="9" fillId="0" borderId="16" xfId="0" quotePrefix="1" applyNumberFormat="1" applyFont="1" applyFill="1" applyBorder="1" applyAlignment="1">
      <alignment horizontal="left" vertical="center" wrapText="1"/>
    </xf>
    <xf numFmtId="49" fontId="9" fillId="0" borderId="8" xfId="0" quotePrefix="1" applyNumberFormat="1" applyFont="1" applyFill="1" applyBorder="1" applyAlignment="1">
      <alignment horizontal="left" vertical="center" wrapText="1"/>
    </xf>
    <xf numFmtId="3" fontId="17" fillId="0" borderId="9"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Continuous" vertical="center"/>
      <protection locked="0"/>
    </xf>
    <xf numFmtId="49" fontId="9" fillId="0" borderId="4" xfId="0" applyNumberFormat="1" applyFont="1" applyFill="1" applyBorder="1" applyAlignment="1">
      <alignment vertical="center"/>
    </xf>
    <xf numFmtId="49" fontId="9" fillId="0" borderId="6" xfId="0" applyNumberFormat="1" applyFont="1" applyFill="1" applyBorder="1" applyAlignment="1">
      <alignment vertical="center"/>
    </xf>
    <xf numFmtId="49" fontId="9" fillId="0" borderId="14" xfId="0" applyNumberFormat="1" applyFont="1" applyFill="1" applyBorder="1" applyAlignment="1">
      <alignment vertical="center"/>
    </xf>
    <xf numFmtId="49" fontId="14" fillId="0" borderId="5" xfId="0" applyNumberFormat="1" applyFont="1" applyFill="1" applyBorder="1" applyAlignment="1">
      <alignment horizontal="distributed" vertical="center" shrinkToFit="1"/>
    </xf>
    <xf numFmtId="49" fontId="14" fillId="0" borderId="6" xfId="0" applyNumberFormat="1" applyFont="1" applyFill="1" applyBorder="1" applyAlignment="1">
      <alignment horizontal="distributed" vertical="center" shrinkToFit="1"/>
    </xf>
    <xf numFmtId="49" fontId="18" fillId="0" borderId="3" xfId="0" quotePrefix="1" applyNumberFormat="1" applyFont="1" applyFill="1" applyBorder="1" applyAlignment="1">
      <alignment horizontal="center" vertical="center" shrinkToFit="1"/>
    </xf>
    <xf numFmtId="49" fontId="19" fillId="0" borderId="8" xfId="0" applyNumberFormat="1" applyFont="1" applyFill="1" applyBorder="1" applyAlignment="1" applyProtection="1">
      <alignment horizontal="distributed" vertical="center"/>
      <protection locked="0"/>
    </xf>
    <xf numFmtId="49" fontId="8" fillId="0" borderId="0" xfId="0" applyNumberFormat="1" applyFont="1" applyFill="1" applyBorder="1" applyAlignment="1">
      <alignment vertical="center"/>
    </xf>
    <xf numFmtId="49" fontId="8" fillId="0" borderId="0" xfId="0" applyNumberFormat="1" applyFont="1" applyFill="1" applyBorder="1" applyAlignment="1" applyProtection="1">
      <alignment vertical="center"/>
      <protection locked="0"/>
    </xf>
    <xf numFmtId="49" fontId="8" fillId="0" borderId="0" xfId="0" applyNumberFormat="1" applyFont="1" applyFill="1" applyAlignment="1" applyProtection="1">
      <alignment horizontal="centerContinuous" vertical="center"/>
      <protection locked="0"/>
    </xf>
    <xf numFmtId="49" fontId="12" fillId="0" borderId="10" xfId="0" applyNumberFormat="1" applyFont="1" applyFill="1" applyBorder="1" applyAlignment="1">
      <alignment horizontal="right" vertical="top"/>
    </xf>
    <xf numFmtId="49" fontId="12" fillId="0" borderId="0" xfId="0" applyNumberFormat="1" applyFont="1" applyFill="1" applyBorder="1" applyAlignment="1">
      <alignment horizontal="right" vertical="center"/>
    </xf>
    <xf numFmtId="49" fontId="9" fillId="0" borderId="17" xfId="0" applyNumberFormat="1" applyFont="1" applyFill="1" applyBorder="1" applyAlignment="1">
      <alignment horizontal="distributed" vertical="center"/>
    </xf>
    <xf numFmtId="49" fontId="9" fillId="0" borderId="19" xfId="0" applyNumberFormat="1" applyFont="1" applyFill="1" applyBorder="1" applyAlignment="1">
      <alignment horizontal="distributed" vertical="center"/>
    </xf>
    <xf numFmtId="49" fontId="14" fillId="0" borderId="1" xfId="0" quotePrefix="1" applyNumberFormat="1" applyFont="1" applyFill="1" applyBorder="1" applyAlignment="1">
      <alignment horizontal="distributed" vertical="center"/>
    </xf>
    <xf numFmtId="49" fontId="9" fillId="0" borderId="21" xfId="0" applyNumberFormat="1" applyFont="1" applyFill="1" applyBorder="1" applyAlignment="1">
      <alignment horizontal="distributed" vertical="center"/>
    </xf>
    <xf numFmtId="49" fontId="9" fillId="0" borderId="18" xfId="0" applyNumberFormat="1" applyFont="1" applyFill="1" applyBorder="1" applyAlignment="1">
      <alignment horizontal="distributed" vertical="center"/>
    </xf>
    <xf numFmtId="49" fontId="9" fillId="0" borderId="22" xfId="0" applyNumberFormat="1" applyFont="1" applyFill="1" applyBorder="1" applyAlignment="1">
      <alignment horizontal="distributed" vertical="center"/>
    </xf>
    <xf numFmtId="49" fontId="14" fillId="0" borderId="8" xfId="0" applyNumberFormat="1" applyFont="1" applyFill="1" applyBorder="1" applyAlignment="1">
      <alignment horizontal="distributed" vertical="center"/>
    </xf>
    <xf numFmtId="3" fontId="11" fillId="0" borderId="0" xfId="0" applyNumberFormat="1" applyFont="1" applyFill="1" applyAlignment="1" applyProtection="1">
      <alignment horizontal="center" vertical="center"/>
      <protection locked="0"/>
    </xf>
    <xf numFmtId="3" fontId="8" fillId="0" borderId="0" xfId="0" applyFont="1" applyFill="1" applyAlignment="1">
      <alignment vertical="center"/>
    </xf>
    <xf numFmtId="3" fontId="10" fillId="0" borderId="9" xfId="0" applyFont="1" applyFill="1" applyBorder="1" applyAlignment="1">
      <alignment horizontal="center" vertical="center" justifyLastLine="1"/>
    </xf>
    <xf numFmtId="3" fontId="12" fillId="0" borderId="9" xfId="0" applyFont="1" applyFill="1" applyBorder="1" applyAlignment="1">
      <alignment horizontal="center" vertical="center" justifyLastLine="1"/>
    </xf>
    <xf numFmtId="177" fontId="11" fillId="0" borderId="9" xfId="0" applyNumberFormat="1" applyFont="1" applyFill="1" applyBorder="1" applyAlignment="1">
      <alignment horizontal="right" vertical="center"/>
    </xf>
    <xf numFmtId="3" fontId="11" fillId="0" borderId="25" xfId="0" applyNumberFormat="1" applyFont="1" applyFill="1" applyBorder="1" applyAlignment="1">
      <alignment horizontal="center" vertical="center"/>
    </xf>
    <xf numFmtId="3" fontId="11" fillId="0" borderId="26" xfId="0" applyNumberFormat="1" applyFont="1" applyFill="1" applyBorder="1" applyAlignment="1">
      <alignment horizontal="center" vertical="center"/>
    </xf>
    <xf numFmtId="176" fontId="11" fillId="0" borderId="9" xfId="0" applyNumberFormat="1" applyFont="1" applyFill="1" applyBorder="1" applyAlignment="1">
      <alignment vertical="center"/>
    </xf>
    <xf numFmtId="178" fontId="11" fillId="0" borderId="9" xfId="0" applyNumberFormat="1" applyFont="1" applyFill="1" applyBorder="1" applyAlignment="1">
      <alignment vertical="center"/>
    </xf>
    <xf numFmtId="3" fontId="11" fillId="0" borderId="27" xfId="0" applyNumberFormat="1" applyFont="1" applyFill="1" applyBorder="1" applyAlignment="1">
      <alignment horizontal="center" vertical="center"/>
    </xf>
    <xf numFmtId="3" fontId="11" fillId="0" borderId="28" xfId="0" applyNumberFormat="1" applyFont="1" applyFill="1" applyBorder="1" applyAlignment="1">
      <alignment horizontal="center" vertical="center"/>
    </xf>
    <xf numFmtId="3" fontId="11" fillId="0" borderId="29" xfId="0" applyNumberFormat="1" applyFont="1" applyFill="1" applyBorder="1" applyAlignment="1">
      <alignment horizontal="center" vertical="center"/>
    </xf>
    <xf numFmtId="179" fontId="11" fillId="0" borderId="9" xfId="0" applyNumberFormat="1" applyFont="1" applyFill="1" applyBorder="1" applyAlignment="1">
      <alignment vertical="center"/>
    </xf>
    <xf numFmtId="176" fontId="11" fillId="0" borderId="9" xfId="0" applyNumberFormat="1" applyFont="1" applyFill="1" applyBorder="1" applyAlignment="1">
      <alignment horizontal="right" vertical="center"/>
    </xf>
    <xf numFmtId="180" fontId="11" fillId="0" borderId="6" xfId="0" applyNumberFormat="1" applyFont="1" applyFill="1" applyBorder="1" applyAlignment="1">
      <alignment vertical="center"/>
    </xf>
    <xf numFmtId="180"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1" fontId="11" fillId="0" borderId="9" xfId="0" applyNumberFormat="1" applyFont="1" applyFill="1" applyBorder="1" applyAlignment="1">
      <alignment vertical="center"/>
    </xf>
    <xf numFmtId="176" fontId="11" fillId="0" borderId="6" xfId="0" applyNumberFormat="1" applyFont="1" applyFill="1" applyBorder="1" applyAlignment="1">
      <alignment vertical="center"/>
    </xf>
    <xf numFmtId="182" fontId="11" fillId="0" borderId="9" xfId="0" applyNumberFormat="1" applyFont="1" applyFill="1" applyBorder="1" applyAlignment="1">
      <alignment vertical="center"/>
    </xf>
    <xf numFmtId="3" fontId="11" fillId="0" borderId="9" xfId="0" applyNumberFormat="1" applyFont="1" applyFill="1" applyBorder="1" applyAlignment="1">
      <alignment horizontal="center" vertical="center"/>
    </xf>
    <xf numFmtId="183" fontId="11" fillId="0" borderId="9" xfId="0" applyNumberFormat="1" applyFont="1" applyFill="1" applyBorder="1" applyAlignment="1">
      <alignment vertical="center"/>
    </xf>
    <xf numFmtId="183" fontId="11" fillId="0" borderId="6" xfId="0" applyNumberFormat="1" applyFont="1" applyFill="1" applyBorder="1" applyAlignment="1">
      <alignment vertical="center"/>
    </xf>
    <xf numFmtId="183" fontId="11" fillId="0" borderId="8" xfId="0" applyNumberFormat="1" applyFont="1" applyFill="1" applyBorder="1" applyAlignment="1">
      <alignment vertical="center"/>
    </xf>
    <xf numFmtId="184" fontId="11" fillId="0" borderId="9" xfId="0" applyNumberFormat="1" applyFont="1" applyFill="1" applyBorder="1" applyAlignment="1">
      <alignment vertical="center"/>
    </xf>
    <xf numFmtId="185" fontId="11" fillId="0" borderId="9" xfId="0" applyNumberFormat="1" applyFont="1" applyFill="1" applyBorder="1" applyAlignment="1">
      <alignment vertical="center"/>
    </xf>
    <xf numFmtId="3" fontId="8" fillId="0" borderId="9" xfId="0" applyNumberFormat="1" applyFont="1" applyFill="1" applyBorder="1" applyAlignment="1" applyProtection="1">
      <alignment vertical="center"/>
      <protection locked="0"/>
    </xf>
    <xf numFmtId="179" fontId="16" fillId="0" borderId="9" xfId="2" applyNumberFormat="1" applyFont="1" applyFill="1" applyBorder="1" applyAlignment="1">
      <alignment horizontal="right" vertical="center" shrinkToFit="1"/>
    </xf>
    <xf numFmtId="177" fontId="11" fillId="0" borderId="9" xfId="0" applyNumberFormat="1" applyFont="1" applyFill="1" applyBorder="1" applyAlignment="1">
      <alignment horizontal="center" vertical="center"/>
    </xf>
    <xf numFmtId="177" fontId="11" fillId="0" borderId="9" xfId="0" quotePrefix="1" applyNumberFormat="1" applyFont="1" applyFill="1" applyBorder="1" applyAlignment="1">
      <alignment horizontal="center" vertical="center"/>
    </xf>
    <xf numFmtId="181" fontId="11" fillId="0" borderId="9" xfId="0" quotePrefix="1" applyNumberFormat="1" applyFont="1" applyFill="1" applyBorder="1" applyAlignment="1">
      <alignment horizontal="right" vertical="center"/>
    </xf>
    <xf numFmtId="179" fontId="16" fillId="0" borderId="9" xfId="11" quotePrefix="1" applyNumberFormat="1" applyFont="1" applyFill="1" applyBorder="1" applyAlignment="1">
      <alignment horizontal="right" vertical="center" shrinkToFit="1"/>
    </xf>
    <xf numFmtId="177" fontId="11" fillId="0" borderId="9" xfId="0" quotePrefix="1" applyNumberFormat="1" applyFont="1" applyFill="1" applyBorder="1" applyAlignment="1">
      <alignment horizontal="right" vertical="center"/>
    </xf>
    <xf numFmtId="183" fontId="11" fillId="0" borderId="20" xfId="0" applyNumberFormat="1" applyFont="1" applyFill="1" applyBorder="1" applyAlignment="1">
      <alignment vertical="center"/>
    </xf>
    <xf numFmtId="183" fontId="11" fillId="0" borderId="14" xfId="0" applyNumberFormat="1" applyFont="1" applyFill="1" applyBorder="1" applyAlignment="1">
      <alignment vertical="center"/>
    </xf>
    <xf numFmtId="178" fontId="22" fillId="0" borderId="9" xfId="5" applyNumberFormat="1" applyFont="1" applyBorder="1" applyAlignment="1">
      <alignment vertical="center"/>
    </xf>
    <xf numFmtId="176" fontId="11" fillId="0" borderId="4" xfId="0" applyNumberFormat="1" applyFont="1" applyFill="1" applyBorder="1" applyAlignment="1">
      <alignment horizontal="right" vertical="center"/>
    </xf>
    <xf numFmtId="182" fontId="11" fillId="0" borderId="5" xfId="0" applyNumberFormat="1" applyFont="1" applyFill="1" applyBorder="1" applyAlignment="1">
      <alignment vertical="center"/>
    </xf>
    <xf numFmtId="182" fontId="11" fillId="0" borderId="6" xfId="0" applyNumberFormat="1" applyFont="1" applyFill="1" applyBorder="1" applyAlignment="1">
      <alignment vertical="center"/>
    </xf>
    <xf numFmtId="183" fontId="11" fillId="0" borderId="0" xfId="0" applyNumberFormat="1" applyFont="1" applyFill="1" applyBorder="1" applyAlignment="1">
      <alignment vertical="center"/>
    </xf>
    <xf numFmtId="179" fontId="16" fillId="0" borderId="0" xfId="2" applyNumberFormat="1" applyFont="1" applyFill="1" applyBorder="1" applyAlignment="1">
      <alignment horizontal="right" vertical="center" shrinkToFit="1"/>
    </xf>
    <xf numFmtId="3" fontId="11" fillId="0" borderId="6"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0" fontId="11" fillId="0" borderId="21" xfId="0" applyNumberFormat="1" applyFont="1" applyFill="1" applyBorder="1" applyAlignment="1">
      <alignment horizontal="distributed" vertical="center"/>
    </xf>
    <xf numFmtId="0" fontId="11" fillId="0" borderId="7" xfId="0" applyNumberFormat="1" applyFont="1" applyFill="1" applyBorder="1" applyAlignment="1">
      <alignment horizontal="distributed" vertical="center"/>
    </xf>
    <xf numFmtId="186" fontId="11" fillId="0" borderId="1" xfId="0" quotePrefix="1" applyNumberFormat="1" applyFont="1" applyFill="1" applyBorder="1" applyAlignment="1">
      <alignment horizontal="right" vertical="center"/>
    </xf>
    <xf numFmtId="187" fontId="11" fillId="0" borderId="1" xfId="0" applyNumberFormat="1" applyFont="1" applyFill="1" applyBorder="1" applyAlignment="1">
      <alignment horizontal="distributed" vertical="center"/>
    </xf>
    <xf numFmtId="187" fontId="11" fillId="0" borderId="28" xfId="0" applyNumberFormat="1" applyFont="1" applyFill="1" applyBorder="1" applyAlignment="1">
      <alignment horizontal="distributed" vertical="center"/>
    </xf>
    <xf numFmtId="187" fontId="11" fillId="0" borderId="7" xfId="0" applyNumberFormat="1" applyFont="1" applyFill="1" applyBorder="1" applyAlignment="1">
      <alignment horizontal="distributed" vertical="center"/>
    </xf>
    <xf numFmtId="187" fontId="11" fillId="0" borderId="3" xfId="0" applyNumberFormat="1" applyFont="1" applyFill="1" applyBorder="1" applyAlignment="1">
      <alignment horizontal="distributed" vertical="center"/>
    </xf>
    <xf numFmtId="49" fontId="11" fillId="0" borderId="9"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22"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27" xfId="0" applyNumberFormat="1" applyFont="1" applyFill="1" applyBorder="1" applyAlignment="1">
      <alignment horizontal="distributed" vertical="center"/>
    </xf>
    <xf numFmtId="49" fontId="11" fillId="0" borderId="29" xfId="0" applyNumberFormat="1" applyFont="1" applyFill="1" applyBorder="1" applyAlignment="1">
      <alignment horizontal="distributed" vertical="center"/>
    </xf>
    <xf numFmtId="49" fontId="11" fillId="0" borderId="17" xfId="0" applyNumberFormat="1" applyFont="1" applyFill="1" applyBorder="1" applyAlignment="1" applyProtection="1">
      <alignment horizontal="distributed" vertical="center"/>
      <protection locked="0"/>
    </xf>
    <xf numFmtId="49" fontId="11" fillId="0" borderId="18" xfId="0" applyNumberFormat="1" applyFont="1" applyFill="1" applyBorder="1" applyAlignment="1" applyProtection="1">
      <alignment horizontal="distributed" vertical="center"/>
      <protection locked="0"/>
    </xf>
    <xf numFmtId="49" fontId="11" fillId="0" borderId="19" xfId="0" applyNumberFormat="1" applyFont="1" applyFill="1" applyBorder="1" applyAlignment="1" applyProtection="1">
      <alignment horizontal="distributed" vertical="center"/>
      <protection locked="0"/>
    </xf>
    <xf numFmtId="49" fontId="11" fillId="0" borderId="7"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wrapText="1"/>
    </xf>
    <xf numFmtId="49" fontId="11" fillId="0" borderId="7" xfId="0" applyNumberFormat="1" applyFont="1" applyFill="1" applyBorder="1" applyAlignment="1">
      <alignment horizontal="distributed" vertical="center" wrapText="1"/>
    </xf>
    <xf numFmtId="180" fontId="11" fillId="0" borderId="4" xfId="0" applyNumberFormat="1" applyFont="1" applyFill="1" applyBorder="1" applyAlignment="1">
      <alignment vertical="center"/>
    </xf>
    <xf numFmtId="49" fontId="23" fillId="0" borderId="2" xfId="0" applyNumberFormat="1" applyFont="1" applyFill="1" applyBorder="1" applyAlignment="1" applyProtection="1">
      <alignment horizontal="distributed" vertical="center"/>
      <protection locked="0"/>
    </xf>
    <xf numFmtId="182" fontId="11" fillId="0" borderId="3" xfId="0" applyNumberFormat="1" applyFont="1" applyFill="1" applyBorder="1" applyAlignment="1">
      <alignment horizontal="right" vertical="center"/>
    </xf>
    <xf numFmtId="176" fontId="11" fillId="0" borderId="7" xfId="11" applyNumberFormat="1" applyFont="1" applyFill="1" applyBorder="1" applyAlignment="1">
      <alignment horizontal="right" vertical="center"/>
    </xf>
    <xf numFmtId="0" fontId="11" fillId="0" borderId="27" xfId="0" applyNumberFormat="1" applyFont="1" applyFill="1" applyBorder="1" applyAlignment="1">
      <alignment horizontal="distributed" vertical="center"/>
    </xf>
    <xf numFmtId="0" fontId="11" fillId="0" borderId="6" xfId="0" applyNumberFormat="1" applyFont="1" applyFill="1" applyBorder="1" applyAlignment="1">
      <alignment horizontal="distributed" vertical="center"/>
    </xf>
    <xf numFmtId="3" fontId="11" fillId="0" borderId="0" xfId="0" applyNumberFormat="1" applyFont="1" applyFill="1" applyAlignment="1" applyProtection="1">
      <alignment vertical="center"/>
      <protection locked="0"/>
    </xf>
    <xf numFmtId="3" fontId="11" fillId="0" borderId="9" xfId="0" applyNumberFormat="1" applyFont="1" applyFill="1" applyBorder="1" applyAlignment="1" applyProtection="1">
      <alignment vertical="center"/>
    </xf>
    <xf numFmtId="3" fontId="11" fillId="0" borderId="6" xfId="0" applyNumberFormat="1" applyFont="1" applyFill="1" applyBorder="1" applyAlignment="1" applyProtection="1">
      <alignment vertical="center"/>
    </xf>
    <xf numFmtId="176" fontId="11" fillId="0" borderId="27" xfId="0" applyNumberFormat="1" applyFont="1" applyFill="1" applyBorder="1" applyAlignment="1" applyProtection="1">
      <alignment vertical="center"/>
    </xf>
    <xf numFmtId="176" fontId="11" fillId="0" borderId="29" xfId="0" applyNumberFormat="1" applyFont="1" applyFill="1" applyBorder="1" applyAlignment="1" applyProtection="1">
      <alignment vertical="center"/>
    </xf>
    <xf numFmtId="183" fontId="11" fillId="0" borderId="14" xfId="0" applyNumberFormat="1" applyFont="1" applyFill="1" applyBorder="1" applyAlignment="1" applyProtection="1">
      <alignment vertical="center"/>
    </xf>
    <xf numFmtId="178" fontId="11" fillId="0" borderId="20" xfId="0" applyNumberFormat="1" applyFont="1" applyFill="1" applyBorder="1" applyAlignment="1" applyProtection="1">
      <alignment vertical="center"/>
    </xf>
    <xf numFmtId="176" fontId="11" fillId="0" borderId="30" xfId="0" applyNumberFormat="1" applyFont="1" applyFill="1" applyBorder="1" applyAlignment="1" applyProtection="1">
      <alignment vertical="center"/>
    </xf>
    <xf numFmtId="176" fontId="11" fillId="0" borderId="28" xfId="0" applyNumberFormat="1" applyFont="1" applyFill="1" applyBorder="1" applyAlignment="1" applyProtection="1">
      <alignment vertical="center"/>
    </xf>
    <xf numFmtId="176" fontId="11" fillId="0" borderId="31" xfId="0" applyNumberFormat="1" applyFont="1" applyFill="1" applyBorder="1" applyAlignment="1" applyProtection="1">
      <alignment vertical="center"/>
    </xf>
    <xf numFmtId="176" fontId="11" fillId="0" borderId="32" xfId="0" applyNumberFormat="1" applyFont="1" applyFill="1" applyBorder="1" applyAlignment="1" applyProtection="1">
      <alignment vertical="center"/>
    </xf>
    <xf numFmtId="176" fontId="11" fillId="0" borderId="20" xfId="0" applyNumberFormat="1" applyFont="1" applyFill="1" applyBorder="1" applyAlignment="1" applyProtection="1">
      <alignment vertical="center"/>
    </xf>
    <xf numFmtId="182" fontId="11" fillId="0" borderId="20" xfId="0" applyNumberFormat="1" applyFont="1" applyFill="1" applyBorder="1" applyAlignment="1" applyProtection="1">
      <alignment vertical="center"/>
    </xf>
    <xf numFmtId="176" fontId="11" fillId="0" borderId="12" xfId="0" applyNumberFormat="1" applyFont="1" applyFill="1" applyBorder="1" applyAlignment="1" applyProtection="1">
      <alignment vertical="center"/>
    </xf>
    <xf numFmtId="182" fontId="11" fillId="0" borderId="13" xfId="0" applyNumberFormat="1" applyFont="1" applyFill="1" applyBorder="1" applyAlignment="1" applyProtection="1">
      <alignment vertical="center"/>
    </xf>
    <xf numFmtId="176" fontId="11" fillId="0" borderId="33" xfId="0" applyNumberFormat="1" applyFont="1" applyFill="1" applyBorder="1" applyAlignment="1" applyProtection="1">
      <alignment vertical="center"/>
    </xf>
    <xf numFmtId="176" fontId="11" fillId="0" borderId="9" xfId="0" applyNumberFormat="1" applyFont="1" applyFill="1" applyBorder="1" applyAlignment="1" applyProtection="1">
      <alignment vertical="center"/>
    </xf>
    <xf numFmtId="176" fontId="11" fillId="0" borderId="25" xfId="0" applyNumberFormat="1" applyFont="1" applyFill="1" applyBorder="1" applyAlignment="1" applyProtection="1">
      <alignment vertical="center"/>
    </xf>
    <xf numFmtId="176" fontId="11" fillId="0" borderId="14" xfId="0" applyNumberFormat="1" applyFont="1" applyFill="1" applyBorder="1" applyAlignment="1" applyProtection="1">
      <alignment vertical="center"/>
    </xf>
    <xf numFmtId="182" fontId="11" fillId="0" borderId="14" xfId="0" applyNumberFormat="1" applyFont="1" applyFill="1" applyBorder="1" applyAlignment="1" applyProtection="1">
      <alignment vertical="center"/>
    </xf>
    <xf numFmtId="176" fontId="11" fillId="0" borderId="25" xfId="0" applyNumberFormat="1" applyFont="1" applyFill="1" applyBorder="1" applyAlignment="1">
      <alignment horizontal="right" vertical="center"/>
    </xf>
    <xf numFmtId="3" fontId="11" fillId="0" borderId="0" xfId="0" applyNumberFormat="1" applyFont="1" applyFill="1" applyBorder="1" applyAlignment="1" applyProtection="1">
      <alignment vertical="center"/>
      <protection locked="0"/>
    </xf>
    <xf numFmtId="176" fontId="5" fillId="0" borderId="0" xfId="0" applyNumberFormat="1" applyFont="1" applyFill="1" applyAlignment="1">
      <alignment vertical="center"/>
    </xf>
    <xf numFmtId="176" fontId="25" fillId="0" borderId="0" xfId="7" applyNumberFormat="1" applyFont="1" applyFill="1" applyAlignment="1">
      <alignment vertical="center"/>
    </xf>
    <xf numFmtId="49" fontId="25" fillId="0" borderId="0" xfId="7" applyNumberFormat="1" applyFont="1" applyFill="1" applyAlignment="1">
      <alignment vertical="center"/>
    </xf>
    <xf numFmtId="49" fontId="14" fillId="0" borderId="0" xfId="7" applyNumberFormat="1" applyFont="1" applyFill="1" applyAlignment="1">
      <alignment vertical="center"/>
    </xf>
    <xf numFmtId="176" fontId="14" fillId="0" borderId="0" xfId="7" applyNumberFormat="1" applyFont="1" applyFill="1" applyAlignment="1">
      <alignment vertical="center"/>
    </xf>
    <xf numFmtId="49" fontId="7" fillId="0" borderId="0" xfId="0" quotePrefix="1" applyNumberFormat="1" applyFont="1" applyFill="1" applyBorder="1" applyAlignment="1" applyProtection="1">
      <alignment vertical="center"/>
      <protection locked="0"/>
    </xf>
    <xf numFmtId="49" fontId="26" fillId="0" borderId="0" xfId="0" applyNumberFormat="1" applyFont="1" applyFill="1" applyAlignment="1" applyProtection="1">
      <alignment vertical="center"/>
      <protection locked="0"/>
    </xf>
    <xf numFmtId="176" fontId="11" fillId="0" borderId="0" xfId="7" applyNumberFormat="1" applyFont="1" applyFill="1" applyAlignment="1">
      <alignment vertical="center"/>
    </xf>
    <xf numFmtId="49" fontId="14" fillId="0" borderId="0" xfId="7" applyNumberFormat="1" applyFont="1" applyFill="1" applyAlignment="1">
      <alignment horizontal="center" vertical="center"/>
    </xf>
    <xf numFmtId="49" fontId="12" fillId="0" borderId="1" xfId="0" applyNumberFormat="1" applyFont="1" applyFill="1" applyBorder="1" applyAlignment="1"/>
    <xf numFmtId="49" fontId="8" fillId="0" borderId="3" xfId="0" applyNumberFormat="1" applyFont="1" applyFill="1" applyBorder="1" applyAlignment="1">
      <alignment vertical="center"/>
    </xf>
    <xf numFmtId="49" fontId="8" fillId="0" borderId="5" xfId="0" quotePrefix="1" applyNumberFormat="1" applyFont="1" applyFill="1" applyBorder="1" applyAlignment="1">
      <alignment vertical="center"/>
    </xf>
    <xf numFmtId="49" fontId="8" fillId="0" borderId="5" xfId="0" applyNumberFormat="1" applyFont="1" applyFill="1" applyBorder="1" applyAlignment="1">
      <alignment horizontal="center" vertical="center"/>
    </xf>
    <xf numFmtId="49" fontId="8" fillId="0" borderId="4" xfId="0" quotePrefix="1" applyNumberFormat="1" applyFont="1" applyFill="1" applyBorder="1" applyAlignment="1">
      <alignment vertical="center"/>
    </xf>
    <xf numFmtId="49" fontId="8" fillId="0" borderId="6" xfId="0" applyNumberFormat="1" applyFont="1" applyFill="1" applyBorder="1" applyAlignment="1">
      <alignment horizontal="center" vertical="center"/>
    </xf>
    <xf numFmtId="49" fontId="8" fillId="0" borderId="2" xfId="0" quotePrefix="1" applyNumberFormat="1" applyFont="1" applyFill="1" applyBorder="1" applyAlignment="1">
      <alignment vertical="center"/>
    </xf>
    <xf numFmtId="49" fontId="8" fillId="0" borderId="3" xfId="0" quotePrefix="1" applyNumberFormat="1" applyFont="1" applyFill="1" applyBorder="1" applyAlignment="1">
      <alignment vertical="center"/>
    </xf>
    <xf numFmtId="49" fontId="8" fillId="0" borderId="1" xfId="0" quotePrefix="1" applyNumberFormat="1" applyFont="1" applyFill="1" applyBorder="1" applyAlignment="1">
      <alignment vertical="center"/>
    </xf>
    <xf numFmtId="49" fontId="8" fillId="0" borderId="7" xfId="0" quotePrefix="1" applyNumberFormat="1" applyFont="1" applyFill="1" applyBorder="1" applyAlignment="1">
      <alignment vertical="center"/>
    </xf>
    <xf numFmtId="49" fontId="8" fillId="0" borderId="1" xfId="0" quotePrefix="1" applyNumberFormat="1" applyFont="1" applyFill="1" applyBorder="1" applyAlignment="1">
      <alignment horizontal="center" vertical="center"/>
    </xf>
    <xf numFmtId="49" fontId="14" fillId="0" borderId="7" xfId="0" applyNumberFormat="1" applyFont="1" applyFill="1" applyBorder="1" applyAlignment="1">
      <alignment horizontal="centerContinuous" vertical="center"/>
    </xf>
    <xf numFmtId="49" fontId="8" fillId="0" borderId="5" xfId="0" applyNumberFormat="1" applyFont="1" applyFill="1" applyBorder="1" applyAlignment="1">
      <alignment vertical="center"/>
    </xf>
    <xf numFmtId="49" fontId="14" fillId="0" borderId="5" xfId="7" applyNumberFormat="1" applyFont="1" applyFill="1" applyBorder="1" applyAlignment="1">
      <alignment horizontal="center" vertical="center"/>
    </xf>
    <xf numFmtId="49" fontId="14" fillId="0" borderId="2" xfId="0" quotePrefix="1" applyNumberFormat="1" applyFont="1" applyFill="1" applyBorder="1" applyAlignment="1">
      <alignment horizontal="center" vertical="center" shrinkToFit="1"/>
    </xf>
    <xf numFmtId="49" fontId="14" fillId="0" borderId="5" xfId="7" applyNumberFormat="1" applyFont="1" applyFill="1" applyBorder="1" applyAlignment="1">
      <alignment vertical="center"/>
    </xf>
    <xf numFmtId="49" fontId="14" fillId="0" borderId="6" xfId="7" applyNumberFormat="1" applyFont="1" applyFill="1" applyBorder="1" applyAlignment="1">
      <alignment vertical="center"/>
    </xf>
    <xf numFmtId="49" fontId="7" fillId="0" borderId="0" xfId="0" applyNumberFormat="1" applyFont="1" applyFill="1" applyBorder="1" applyAlignment="1" applyProtection="1">
      <alignment horizontal="right" vertical="center"/>
      <protection locked="0"/>
    </xf>
    <xf numFmtId="49" fontId="11" fillId="0" borderId="0" xfId="0" quotePrefix="1" applyNumberFormat="1" applyFont="1" applyFill="1" applyAlignment="1" applyProtection="1">
      <alignment vertical="center"/>
      <protection locked="0"/>
    </xf>
    <xf numFmtId="3" fontId="27" fillId="0" borderId="0" xfId="0" applyNumberFormat="1" applyFont="1" applyFill="1" applyAlignment="1" applyProtection="1">
      <alignment vertical="center"/>
      <protection locked="0"/>
    </xf>
    <xf numFmtId="49" fontId="14" fillId="0" borderId="0" xfId="7" applyNumberFormat="1" applyFont="1" applyFill="1" applyBorder="1" applyAlignment="1">
      <alignment vertical="center"/>
    </xf>
    <xf numFmtId="49" fontId="8" fillId="0" borderId="2"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12" xfId="0" applyNumberFormat="1" applyFont="1" applyFill="1" applyBorder="1" applyAlignment="1">
      <alignment horizontal="center" vertical="top" textRotation="255"/>
    </xf>
    <xf numFmtId="49" fontId="8" fillId="0" borderId="12" xfId="0" applyNumberFormat="1" applyFont="1" applyFill="1" applyBorder="1" applyAlignment="1">
      <alignment vertical="center"/>
    </xf>
    <xf numFmtId="49" fontId="14" fillId="0" borderId="14" xfId="0" applyNumberFormat="1" applyFont="1" applyFill="1" applyBorder="1" applyAlignment="1">
      <alignment horizontal="centerContinuous" vertical="center"/>
    </xf>
    <xf numFmtId="49" fontId="14" fillId="0" borderId="1" xfId="7" applyNumberFormat="1" applyFont="1" applyFill="1" applyBorder="1" applyAlignment="1">
      <alignment vertical="center"/>
    </xf>
    <xf numFmtId="49" fontId="14" fillId="0" borderId="7" xfId="7" applyNumberFormat="1" applyFont="1" applyFill="1" applyBorder="1" applyAlignment="1">
      <alignment vertical="center"/>
    </xf>
    <xf numFmtId="49" fontId="14" fillId="0" borderId="2" xfId="7" applyNumberFormat="1" applyFont="1" applyFill="1" applyBorder="1" applyAlignment="1">
      <alignment vertical="center"/>
    </xf>
    <xf numFmtId="49" fontId="27" fillId="0" borderId="0" xfId="0" applyNumberFormat="1" applyFont="1" applyFill="1" applyAlignment="1" applyProtection="1">
      <alignment vertical="center"/>
      <protection locked="0"/>
    </xf>
    <xf numFmtId="49" fontId="8" fillId="0" borderId="35"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11" xfId="0" applyNumberFormat="1" applyFont="1" applyFill="1" applyBorder="1" applyAlignment="1" applyProtection="1">
      <alignment horizontal="distributed" vertical="center"/>
      <protection locked="0"/>
    </xf>
    <xf numFmtId="49" fontId="8" fillId="0" borderId="3"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8" fillId="0" borderId="7" xfId="0" applyNumberFormat="1" applyFont="1" applyFill="1" applyBorder="1" applyAlignment="1" applyProtection="1">
      <alignment horizontal="distributed" vertical="center"/>
      <protection locked="0"/>
    </xf>
    <xf numFmtId="49" fontId="8" fillId="0" borderId="38" xfId="0" applyNumberFormat="1" applyFont="1" applyFill="1" applyBorder="1" applyAlignment="1">
      <alignment horizontal="center" vertical="center"/>
    </xf>
    <xf numFmtId="49" fontId="14" fillId="0" borderId="10" xfId="7" applyNumberFormat="1" applyFont="1" applyFill="1" applyBorder="1" applyAlignment="1">
      <alignment vertical="center"/>
    </xf>
    <xf numFmtId="49" fontId="14" fillId="0" borderId="8" xfId="7" applyNumberFormat="1" applyFont="1" applyFill="1" applyBorder="1" applyAlignment="1">
      <alignment vertical="center"/>
    </xf>
    <xf numFmtId="49" fontId="8" fillId="0" borderId="10" xfId="7" applyNumberFormat="1" applyFont="1" applyFill="1" applyBorder="1" applyAlignment="1">
      <alignment horizontal="distributed" vertical="center"/>
    </xf>
    <xf numFmtId="49" fontId="8" fillId="0" borderId="0" xfId="7" applyNumberFormat="1" applyFont="1" applyFill="1" applyBorder="1" applyAlignment="1">
      <alignment horizontal="distributed" vertical="center"/>
    </xf>
    <xf numFmtId="49" fontId="8" fillId="0" borderId="8" xfId="7" applyNumberFormat="1" applyFont="1" applyFill="1" applyBorder="1" applyAlignment="1">
      <alignment horizontal="distributed" vertical="center"/>
    </xf>
    <xf numFmtId="49" fontId="11" fillId="0" borderId="0" xfId="0" applyNumberFormat="1" applyFont="1" applyFill="1" applyBorder="1" applyAlignment="1" applyProtection="1">
      <alignment horizontal="centerContinuous" vertical="center"/>
      <protection locked="0"/>
    </xf>
    <xf numFmtId="49" fontId="12" fillId="0" borderId="10" xfId="0" applyNumberFormat="1" applyFont="1" applyFill="1" applyBorder="1" applyAlignment="1">
      <alignment horizontal="right" vertical="center"/>
    </xf>
    <xf numFmtId="49" fontId="8" fillId="0" borderId="39" xfId="0" applyNumberFormat="1" applyFont="1" applyFill="1" applyBorder="1" applyAlignment="1" applyProtection="1">
      <alignment horizontal="distributed" vertical="center"/>
      <protection locked="0"/>
    </xf>
    <xf numFmtId="49" fontId="8" fillId="0" borderId="37" xfId="0" applyNumberFormat="1" applyFont="1" applyFill="1" applyBorder="1" applyAlignment="1" applyProtection="1">
      <alignment horizontal="distributed" vertical="center"/>
      <protection locked="0"/>
    </xf>
    <xf numFmtId="49" fontId="14" fillId="0" borderId="12" xfId="7" applyNumberFormat="1" applyFont="1" applyFill="1" applyBorder="1" applyAlignment="1">
      <alignment vertical="center"/>
    </xf>
    <xf numFmtId="49" fontId="8" fillId="0" borderId="12" xfId="7" applyNumberFormat="1" applyFont="1" applyFill="1" applyBorder="1" applyAlignment="1">
      <alignment horizontal="distributed" vertical="center"/>
    </xf>
    <xf numFmtId="49" fontId="8" fillId="0" borderId="14" xfId="7" applyNumberFormat="1" applyFont="1" applyFill="1" applyBorder="1" applyAlignment="1">
      <alignment horizontal="distributed" vertical="center"/>
    </xf>
    <xf numFmtId="49" fontId="7" fillId="0" borderId="0"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horizontal="centerContinuous" vertical="center"/>
      <protection locked="0"/>
    </xf>
    <xf numFmtId="49" fontId="12" fillId="0" borderId="12" xfId="7" applyNumberFormat="1" applyFont="1" applyFill="1" applyBorder="1" applyAlignment="1">
      <alignment horizontal="right" vertical="top"/>
    </xf>
    <xf numFmtId="49" fontId="8" fillId="0" borderId="20" xfId="0" applyNumberFormat="1" applyFont="1" applyFill="1" applyBorder="1" applyAlignment="1" applyProtection="1">
      <alignment horizontal="center" vertical="center"/>
      <protection locked="0"/>
    </xf>
    <xf numFmtId="49" fontId="8" fillId="0" borderId="40"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distributed" vertical="center"/>
      <protection locked="0"/>
    </xf>
    <xf numFmtId="49" fontId="9"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xf>
    <xf numFmtId="49" fontId="8" fillId="0" borderId="21" xfId="7" applyNumberFormat="1" applyFont="1" applyFill="1" applyBorder="1" applyAlignment="1">
      <alignment horizontal="distributed" vertical="center"/>
    </xf>
    <xf numFmtId="49" fontId="8" fillId="0" borderId="18" xfId="7" applyNumberFormat="1" applyFont="1" applyFill="1" applyBorder="1" applyAlignment="1">
      <alignment horizontal="distributed" vertical="center"/>
    </xf>
    <xf numFmtId="49" fontId="8" fillId="0" borderId="22" xfId="7" applyNumberFormat="1" applyFont="1" applyFill="1" applyBorder="1" applyAlignment="1">
      <alignment horizontal="distributed" vertical="center"/>
    </xf>
    <xf numFmtId="49" fontId="8" fillId="0" borderId="19" xfId="7" applyNumberFormat="1" applyFont="1" applyFill="1" applyBorder="1" applyAlignment="1">
      <alignment horizontal="distributed" vertical="center"/>
    </xf>
    <xf numFmtId="49" fontId="8" fillId="0" borderId="21" xfId="7" applyNumberFormat="1" applyFont="1" applyFill="1" applyBorder="1" applyAlignment="1">
      <alignment horizontal="distributed" vertical="center" shrinkToFit="1"/>
    </xf>
    <xf numFmtId="49" fontId="8" fillId="0" borderId="18" xfId="7" applyNumberFormat="1" applyFont="1" applyFill="1" applyBorder="1" applyAlignment="1">
      <alignment horizontal="distributed" vertical="center" shrinkToFit="1"/>
    </xf>
    <xf numFmtId="49" fontId="8" fillId="0" borderId="19" xfId="7" applyNumberFormat="1" applyFont="1" applyFill="1" applyBorder="1" applyAlignment="1">
      <alignment horizontal="distributed" vertical="center" shrinkToFit="1"/>
    </xf>
    <xf numFmtId="49" fontId="8" fillId="0" borderId="22" xfId="7" applyNumberFormat="1" applyFont="1" applyFill="1" applyBorder="1" applyAlignment="1">
      <alignment horizontal="distributed" vertical="center" shrinkToFit="1"/>
    </xf>
    <xf numFmtId="49" fontId="8" fillId="0" borderId="17" xfId="7" applyNumberFormat="1" applyFont="1" applyFill="1" applyBorder="1" applyAlignment="1">
      <alignment horizontal="distributed" vertical="center"/>
    </xf>
    <xf numFmtId="176" fontId="11" fillId="0" borderId="0" xfId="0" applyNumberFormat="1" applyFont="1" applyFill="1" applyAlignment="1" applyProtection="1">
      <alignment vertical="center"/>
      <protection locked="0"/>
    </xf>
    <xf numFmtId="3" fontId="10" fillId="0" borderId="4" xfId="0" applyFont="1" applyFill="1" applyBorder="1" applyAlignment="1">
      <alignment horizontal="center" vertical="center" justifyLastLine="1"/>
    </xf>
    <xf numFmtId="3" fontId="12" fillId="0" borderId="4" xfId="0" applyFont="1" applyFill="1" applyBorder="1" applyAlignment="1">
      <alignment horizontal="center" vertical="center" justifyLastLine="1"/>
    </xf>
    <xf numFmtId="188" fontId="11" fillId="0" borderId="9" xfId="7" applyNumberFormat="1" applyFont="1" applyFill="1" applyBorder="1" applyAlignment="1">
      <alignment vertical="center"/>
    </xf>
    <xf numFmtId="176" fontId="12" fillId="0" borderId="27" xfId="7" applyNumberFormat="1" applyFont="1" applyFill="1" applyBorder="1" applyAlignment="1">
      <alignment horizontal="center" vertical="center"/>
    </xf>
    <xf numFmtId="176" fontId="12" fillId="0" borderId="28" xfId="7" applyNumberFormat="1" applyFont="1" applyFill="1" applyBorder="1" applyAlignment="1">
      <alignment horizontal="center" vertical="center"/>
    </xf>
    <xf numFmtId="176" fontId="12" fillId="0" borderId="29" xfId="7" applyNumberFormat="1" applyFont="1" applyFill="1" applyBorder="1" applyAlignment="1">
      <alignment horizontal="center" vertical="center"/>
    </xf>
    <xf numFmtId="176" fontId="12" fillId="0" borderId="26" xfId="7" applyNumberFormat="1" applyFont="1" applyFill="1" applyBorder="1" applyAlignment="1">
      <alignment horizontal="center" vertical="center"/>
    </xf>
    <xf numFmtId="176" fontId="12" fillId="0" borderId="18" xfId="7" applyNumberFormat="1" applyFont="1" applyFill="1" applyBorder="1" applyAlignment="1">
      <alignment horizontal="center" vertical="center"/>
    </xf>
    <xf numFmtId="176" fontId="12" fillId="0" borderId="22" xfId="7" applyNumberFormat="1" applyFont="1" applyFill="1" applyBorder="1" applyAlignment="1">
      <alignment horizontal="center" vertical="center"/>
    </xf>
    <xf numFmtId="176" fontId="12" fillId="0" borderId="25" xfId="7" applyNumberFormat="1" applyFont="1" applyFill="1" applyBorder="1" applyAlignment="1">
      <alignment horizontal="center" vertical="center"/>
    </xf>
    <xf numFmtId="176" fontId="12" fillId="0" borderId="6" xfId="7" applyNumberFormat="1" applyFont="1" applyFill="1" applyBorder="1" applyAlignment="1">
      <alignment horizontal="center" vertical="center"/>
    </xf>
    <xf numFmtId="49" fontId="10" fillId="0" borderId="0" xfId="0" applyNumberFormat="1" applyFont="1" applyFill="1" applyBorder="1" applyAlignment="1" applyProtection="1">
      <alignment vertical="center"/>
      <protection locked="0"/>
    </xf>
    <xf numFmtId="176" fontId="27" fillId="0" borderId="0" xfId="0" applyNumberFormat="1" applyFont="1" applyFill="1" applyAlignment="1" applyProtection="1">
      <alignment vertical="center"/>
      <protection locked="0"/>
    </xf>
    <xf numFmtId="49" fontId="10" fillId="0" borderId="12" xfId="7"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189" fontId="11" fillId="0" borderId="20" xfId="11" applyNumberFormat="1" applyFont="1" applyFill="1" applyBorder="1" applyAlignment="1" applyProtection="1">
      <alignment vertical="center"/>
      <protection locked="0"/>
    </xf>
    <xf numFmtId="189" fontId="11" fillId="0" borderId="12" xfId="11" applyNumberFormat="1" applyFont="1" applyFill="1" applyBorder="1" applyAlignment="1" applyProtection="1">
      <alignment vertical="center"/>
      <protection locked="0"/>
    </xf>
    <xf numFmtId="176" fontId="11" fillId="0" borderId="12" xfId="11" applyNumberFormat="1" applyFont="1" applyFill="1" applyBorder="1" applyAlignment="1" applyProtection="1">
      <alignment horizontal="right" vertical="center"/>
      <protection locked="0"/>
    </xf>
    <xf numFmtId="176" fontId="11" fillId="0" borderId="9" xfId="11" applyNumberFormat="1" applyFont="1" applyFill="1" applyBorder="1" applyAlignment="1" applyProtection="1">
      <alignment horizontal="right" vertical="center"/>
      <protection locked="0"/>
    </xf>
    <xf numFmtId="176" fontId="11" fillId="0" borderId="14" xfId="11" applyNumberFormat="1" applyFont="1" applyFill="1" applyBorder="1" applyAlignment="1" applyProtection="1">
      <alignment horizontal="right" vertical="center"/>
      <protection locked="0"/>
    </xf>
    <xf numFmtId="176" fontId="11" fillId="0" borderId="20" xfId="11" applyNumberFormat="1" applyFont="1" applyFill="1" applyBorder="1" applyAlignment="1" applyProtection="1">
      <alignment horizontal="right" vertical="center"/>
      <protection locked="0"/>
    </xf>
    <xf numFmtId="38" fontId="11" fillId="0" borderId="9" xfId="11" applyFont="1" applyFill="1" applyBorder="1" applyAlignment="1" applyProtection="1">
      <alignment horizontal="distributed" vertical="center"/>
      <protection locked="0"/>
    </xf>
    <xf numFmtId="38" fontId="11" fillId="0" borderId="6" xfId="11" applyFont="1" applyFill="1" applyBorder="1" applyAlignment="1" applyProtection="1">
      <alignment horizontal="distributed" vertical="center"/>
      <protection locked="0"/>
    </xf>
    <xf numFmtId="176" fontId="11" fillId="0" borderId="5" xfId="11" applyNumberFormat="1" applyFont="1" applyFill="1" applyBorder="1" applyAlignment="1" applyProtection="1">
      <alignment horizontal="right" vertical="center"/>
      <protection locked="0"/>
    </xf>
    <xf numFmtId="176" fontId="11" fillId="0" borderId="6" xfId="11" applyNumberFormat="1" applyFont="1" applyFill="1" applyBorder="1" applyAlignment="1" applyProtection="1">
      <alignment horizontal="right" vertical="center"/>
      <protection locked="0"/>
    </xf>
    <xf numFmtId="190" fontId="11" fillId="0" borderId="6" xfId="11" applyNumberFormat="1" applyFont="1" applyFill="1" applyBorder="1" applyAlignment="1">
      <alignment horizontal="right" vertical="center"/>
    </xf>
    <xf numFmtId="49" fontId="12" fillId="0" borderId="27" xfId="7" applyNumberFormat="1" applyFont="1" applyFill="1" applyBorder="1" applyAlignment="1">
      <alignment horizontal="distributed" vertical="center"/>
    </xf>
    <xf numFmtId="49" fontId="12" fillId="0" borderId="28" xfId="7" applyNumberFormat="1" applyFont="1" applyFill="1" applyBorder="1" applyAlignment="1">
      <alignment horizontal="distributed" vertical="center"/>
    </xf>
    <xf numFmtId="49" fontId="12" fillId="0" borderId="29" xfId="7" applyNumberFormat="1" applyFont="1" applyFill="1" applyBorder="1" applyAlignment="1">
      <alignment horizontal="distributed" vertical="center"/>
    </xf>
    <xf numFmtId="49" fontId="8" fillId="0" borderId="27" xfId="7" applyNumberFormat="1" applyFont="1" applyFill="1" applyBorder="1" applyAlignment="1">
      <alignment horizontal="distributed" vertical="center"/>
    </xf>
    <xf numFmtId="49" fontId="12" fillId="0" borderId="26" xfId="7" applyNumberFormat="1" applyFont="1" applyFill="1" applyBorder="1" applyAlignment="1">
      <alignment horizontal="distributed" vertical="center"/>
    </xf>
    <xf numFmtId="49" fontId="12" fillId="0" borderId="27" xfId="7" applyNumberFormat="1" applyFont="1" applyFill="1" applyBorder="1" applyAlignment="1">
      <alignment horizontal="distributed" vertical="center" shrinkToFit="1"/>
    </xf>
    <xf numFmtId="49" fontId="12" fillId="0" borderId="28" xfId="7" applyNumberFormat="1" applyFont="1" applyFill="1" applyBorder="1" applyAlignment="1">
      <alignment horizontal="distributed" vertical="center" shrinkToFit="1"/>
    </xf>
    <xf numFmtId="49" fontId="12" fillId="0" borderId="26" xfId="7" applyNumberFormat="1" applyFont="1" applyFill="1" applyBorder="1" applyAlignment="1">
      <alignment horizontal="distributed" vertical="center" shrinkToFit="1"/>
    </xf>
    <xf numFmtId="49" fontId="12" fillId="0" borderId="29" xfId="7" applyNumberFormat="1" applyFont="1" applyFill="1" applyBorder="1" applyAlignment="1">
      <alignment horizontal="distributed" vertical="center" shrinkToFit="1"/>
    </xf>
    <xf numFmtId="49" fontId="12" fillId="0" borderId="25" xfId="7" applyNumberFormat="1" applyFont="1" applyFill="1" applyBorder="1" applyAlignment="1">
      <alignment horizontal="distributed" vertical="center"/>
    </xf>
    <xf numFmtId="3" fontId="10" fillId="0" borderId="12" xfId="0" applyFont="1" applyFill="1" applyBorder="1" applyAlignment="1">
      <alignment horizontal="center" vertical="center" justifyLastLine="1"/>
    </xf>
    <xf numFmtId="176" fontId="10" fillId="0" borderId="4" xfId="7" applyNumberFormat="1" applyFont="1" applyFill="1" applyBorder="1" applyAlignment="1">
      <alignment horizontal="center" vertical="center"/>
    </xf>
    <xf numFmtId="176" fontId="11" fillId="0" borderId="20" xfId="7" applyNumberFormat="1" applyFont="1" applyFill="1" applyBorder="1" applyAlignment="1">
      <alignment vertical="center"/>
    </xf>
    <xf numFmtId="176" fontId="11" fillId="0" borderId="14" xfId="7" applyNumberFormat="1" applyFont="1" applyFill="1" applyBorder="1" applyAlignment="1">
      <alignment vertical="center"/>
    </xf>
    <xf numFmtId="176" fontId="11" fillId="0" borderId="12" xfId="7" applyNumberFormat="1" applyFont="1" applyFill="1" applyBorder="1" applyAlignment="1">
      <alignment vertical="center"/>
    </xf>
    <xf numFmtId="176" fontId="11" fillId="0" borderId="13" xfId="7" applyNumberFormat="1" applyFont="1" applyFill="1" applyBorder="1" applyAlignment="1">
      <alignment vertical="center"/>
    </xf>
    <xf numFmtId="191" fontId="11" fillId="0" borderId="9" xfId="7" applyNumberFormat="1" applyFont="1" applyFill="1" applyBorder="1" applyAlignment="1">
      <alignment vertical="center"/>
    </xf>
    <xf numFmtId="176" fontId="11" fillId="0" borderId="30" xfId="7" applyNumberFormat="1" applyFont="1" applyFill="1" applyBorder="1" applyAlignment="1">
      <alignment vertical="center"/>
    </xf>
    <xf numFmtId="176" fontId="11" fillId="0" borderId="32" xfId="7" applyNumberFormat="1" applyFont="1" applyFill="1" applyBorder="1" applyAlignment="1">
      <alignment vertical="center"/>
    </xf>
    <xf numFmtId="176" fontId="11" fillId="0" borderId="41" xfId="7" applyNumberFormat="1" applyFont="1" applyFill="1" applyBorder="1" applyAlignment="1">
      <alignment vertical="center"/>
    </xf>
    <xf numFmtId="176" fontId="11" fillId="0" borderId="33" xfId="7" applyNumberFormat="1" applyFont="1" applyFill="1" applyBorder="1" applyAlignment="1">
      <alignment vertical="center"/>
    </xf>
    <xf numFmtId="176" fontId="11" fillId="0" borderId="31" xfId="7" applyNumberFormat="1" applyFont="1" applyFill="1" applyBorder="1" applyAlignment="1">
      <alignment vertical="center"/>
    </xf>
    <xf numFmtId="176" fontId="25" fillId="0" borderId="0" xfId="4" applyNumberFormat="1" applyFont="1" applyFill="1" applyAlignment="1" applyProtection="1">
      <alignment vertical="center"/>
      <protection locked="0"/>
    </xf>
    <xf numFmtId="176" fontId="29" fillId="0" borderId="0" xfId="4" applyNumberFormat="1" applyFont="1" applyFill="1" applyAlignment="1" applyProtection="1">
      <alignment vertical="center"/>
      <protection locked="0"/>
    </xf>
    <xf numFmtId="49" fontId="10" fillId="0" borderId="0" xfId="4" applyNumberFormat="1" applyFont="1" applyFill="1" applyAlignment="1" applyProtection="1">
      <alignment vertical="center"/>
      <protection locked="0"/>
    </xf>
    <xf numFmtId="176" fontId="14" fillId="0" borderId="0" xfId="4" applyNumberFormat="1" applyFont="1" applyFill="1" applyAlignment="1" applyProtection="1">
      <alignment vertical="center"/>
      <protection locked="0"/>
    </xf>
    <xf numFmtId="176" fontId="14" fillId="0" borderId="0" xfId="4" applyNumberFormat="1" applyFont="1" applyFill="1" applyBorder="1" applyAlignment="1" applyProtection="1">
      <alignment vertical="center"/>
      <protection locked="0"/>
    </xf>
    <xf numFmtId="176" fontId="12" fillId="0" borderId="0" xfId="7" applyNumberFormat="1" applyFont="1" applyFill="1" applyBorder="1" applyAlignment="1">
      <alignment vertical="center"/>
    </xf>
    <xf numFmtId="49" fontId="10" fillId="0" borderId="0" xfId="0" quotePrefix="1" applyNumberFormat="1" applyFont="1" applyFill="1" applyAlignment="1" applyProtection="1">
      <alignment vertical="center"/>
      <protection locked="0"/>
    </xf>
    <xf numFmtId="176" fontId="8" fillId="0" borderId="0" xfId="4" applyNumberFormat="1" applyFont="1" applyFill="1" applyAlignment="1" applyProtection="1">
      <alignment vertical="center"/>
      <protection locked="0"/>
    </xf>
    <xf numFmtId="176" fontId="12" fillId="0" borderId="0" xfId="4" applyNumberFormat="1" applyFont="1" applyFill="1" applyAlignment="1" applyProtection="1">
      <alignment vertical="center"/>
      <protection locked="0"/>
    </xf>
    <xf numFmtId="176" fontId="12" fillId="0" borderId="1" xfId="0" applyNumberFormat="1" applyFont="1" applyFill="1" applyBorder="1" applyAlignment="1"/>
    <xf numFmtId="176" fontId="12" fillId="0" borderId="7" xfId="0" applyNumberFormat="1" applyFont="1" applyFill="1" applyBorder="1" applyAlignment="1">
      <alignment vertical="center"/>
    </xf>
    <xf numFmtId="176" fontId="8" fillId="0" borderId="1" xfId="0" applyNumberFormat="1" applyFont="1" applyFill="1" applyBorder="1" applyAlignment="1">
      <alignment vertical="center"/>
    </xf>
    <xf numFmtId="176" fontId="8" fillId="0" borderId="5" xfId="0" applyNumberFormat="1" applyFont="1" applyFill="1" applyBorder="1" applyAlignment="1">
      <alignment vertical="center"/>
    </xf>
    <xf numFmtId="176" fontId="8" fillId="0" borderId="6" xfId="0" applyNumberFormat="1" applyFont="1" applyFill="1" applyBorder="1" applyAlignment="1">
      <alignment vertical="center"/>
    </xf>
    <xf numFmtId="176" fontId="8" fillId="0" borderId="2" xfId="0" applyNumberFormat="1" applyFont="1" applyFill="1" applyBorder="1" applyAlignment="1">
      <alignment vertical="center"/>
    </xf>
    <xf numFmtId="176" fontId="8" fillId="0" borderId="42" xfId="0" applyNumberFormat="1" applyFont="1" applyFill="1" applyBorder="1" applyAlignment="1">
      <alignment vertical="center"/>
    </xf>
    <xf numFmtId="176" fontId="8" fillId="0" borderId="7" xfId="0" applyNumberFormat="1" applyFont="1" applyFill="1" applyBorder="1" applyAlignment="1">
      <alignment vertical="center"/>
    </xf>
    <xf numFmtId="176" fontId="8" fillId="0" borderId="43" xfId="0" applyNumberFormat="1" applyFont="1" applyFill="1" applyBorder="1" applyAlignment="1">
      <alignment vertical="center"/>
    </xf>
    <xf numFmtId="176" fontId="8" fillId="0" borderId="44" xfId="0" applyNumberFormat="1" applyFont="1" applyFill="1" applyBorder="1" applyAlignment="1">
      <alignment vertical="center"/>
    </xf>
    <xf numFmtId="49" fontId="8" fillId="0" borderId="1" xfId="0" applyNumberFormat="1" applyFont="1" applyFill="1" applyBorder="1" applyAlignment="1" applyProtection="1">
      <alignment vertical="center"/>
      <protection locked="0"/>
    </xf>
    <xf numFmtId="49" fontId="8" fillId="0" borderId="2" xfId="0" applyNumberFormat="1" applyFont="1" applyFill="1" applyBorder="1" applyAlignment="1">
      <alignment vertical="center"/>
    </xf>
    <xf numFmtId="176" fontId="8" fillId="0" borderId="2"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Border="1" applyAlignment="1">
      <alignment horizontal="distributed" vertical="center"/>
    </xf>
    <xf numFmtId="176" fontId="9" fillId="0" borderId="3"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8" xfId="0" applyNumberFormat="1" applyFont="1" applyFill="1" applyBorder="1" applyAlignment="1">
      <alignment vertical="center"/>
    </xf>
    <xf numFmtId="176" fontId="8" fillId="0" borderId="10" xfId="0" applyNumberFormat="1" applyFont="1" applyFill="1" applyBorder="1" applyAlignment="1">
      <alignment horizontal="centerContinuous" vertical="center"/>
    </xf>
    <xf numFmtId="176" fontId="8" fillId="0" borderId="13" xfId="0" applyNumberFormat="1" applyFont="1" applyFill="1" applyBorder="1" applyAlignment="1">
      <alignment horizontal="right" vertical="center"/>
    </xf>
    <xf numFmtId="176" fontId="8" fillId="0" borderId="13"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14" xfId="0" applyNumberFormat="1" applyFont="1" applyFill="1" applyBorder="1" applyAlignment="1">
      <alignment horizontal="right" vertical="center"/>
    </xf>
    <xf numFmtId="176" fontId="8" fillId="0" borderId="3" xfId="0" quotePrefix="1" applyNumberFormat="1" applyFont="1" applyFill="1" applyBorder="1" applyAlignment="1">
      <alignment horizontal="center" vertical="center"/>
    </xf>
    <xf numFmtId="176" fontId="8" fillId="0" borderId="36" xfId="0" quotePrefix="1" applyNumberFormat="1" applyFont="1" applyFill="1" applyBorder="1" applyAlignment="1">
      <alignment horizontal="center" vertical="center"/>
    </xf>
    <xf numFmtId="176" fontId="8" fillId="0" borderId="47" xfId="0" quotePrefix="1" applyNumberFormat="1" applyFont="1" applyFill="1" applyBorder="1" applyAlignment="1">
      <alignment horizontal="center" vertical="center"/>
    </xf>
    <xf numFmtId="176" fontId="27" fillId="0" borderId="10" xfId="0" applyNumberFormat="1" applyFont="1" applyFill="1" applyBorder="1" applyAlignment="1" applyProtection="1">
      <alignment horizontal="distributed" vertical="center"/>
      <protection locked="0"/>
    </xf>
    <xf numFmtId="176" fontId="8" fillId="0" borderId="1" xfId="0" quotePrefix="1" applyNumberFormat="1" applyFont="1" applyFill="1" applyBorder="1" applyAlignment="1">
      <alignment horizontal="center" vertical="center"/>
    </xf>
    <xf numFmtId="176" fontId="14" fillId="0" borderId="2" xfId="0" applyNumberFormat="1" applyFont="1" applyFill="1" applyBorder="1" applyAlignment="1">
      <alignment vertical="center"/>
    </xf>
    <xf numFmtId="176" fontId="27" fillId="0" borderId="0" xfId="0" applyNumberFormat="1" applyFont="1" applyFill="1" applyBorder="1" applyAlignment="1" applyProtection="1">
      <alignment vertical="center"/>
      <protection locked="0"/>
    </xf>
    <xf numFmtId="176" fontId="14" fillId="0" borderId="0" xfId="7" applyNumberFormat="1" applyFont="1" applyFill="1" applyBorder="1" applyAlignment="1">
      <alignment vertical="center"/>
    </xf>
    <xf numFmtId="176" fontId="8" fillId="0" borderId="1"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8" fillId="0" borderId="47" xfId="0" applyNumberFormat="1"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53" xfId="0" applyNumberFormat="1" applyFont="1" applyFill="1" applyBorder="1" applyAlignment="1">
      <alignment horizontal="distributed" vertical="center"/>
    </xf>
    <xf numFmtId="176" fontId="8" fillId="0" borderId="3" xfId="0" applyNumberFormat="1" applyFont="1" applyFill="1" applyBorder="1" applyAlignment="1">
      <alignment horizontal="center" vertical="center" wrapText="1"/>
    </xf>
    <xf numFmtId="176" fontId="14" fillId="0" borderId="0" xfId="0" applyNumberFormat="1" applyFont="1" applyFill="1" applyBorder="1" applyAlignment="1">
      <alignment horizontal="distributed" vertical="center"/>
    </xf>
    <xf numFmtId="176" fontId="8" fillId="0" borderId="14" xfId="0" applyNumberFormat="1" applyFont="1" applyFill="1" applyBorder="1" applyAlignment="1">
      <alignment horizontal="distributed" vertical="center"/>
    </xf>
    <xf numFmtId="176" fontId="30" fillId="0" borderId="0" xfId="0" applyNumberFormat="1" applyFont="1" applyFill="1" applyBorder="1" applyAlignment="1">
      <alignment vertical="center"/>
    </xf>
    <xf numFmtId="176" fontId="8" fillId="0" borderId="54" xfId="0" applyNumberFormat="1" applyFont="1" applyFill="1" applyBorder="1" applyAlignment="1">
      <alignment horizontal="center" vertical="center"/>
    </xf>
    <xf numFmtId="176" fontId="8" fillId="0" borderId="55" xfId="0" applyNumberFormat="1" applyFont="1" applyFill="1" applyBorder="1" applyAlignment="1">
      <alignment horizontal="center" vertical="center"/>
    </xf>
    <xf numFmtId="176" fontId="8" fillId="0" borderId="56"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6" fontId="8" fillId="0" borderId="45" xfId="0" applyNumberFormat="1" applyFont="1" applyFill="1" applyBorder="1" applyAlignment="1">
      <alignment vertical="center"/>
    </xf>
    <xf numFmtId="176" fontId="8" fillId="0" borderId="46"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xf>
    <xf numFmtId="176" fontId="14" fillId="0" borderId="11" xfId="0" applyNumberFormat="1" applyFont="1" applyFill="1" applyBorder="1" applyAlignment="1">
      <alignment vertical="center"/>
    </xf>
    <xf numFmtId="176" fontId="14" fillId="0" borderId="8"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8" xfId="0" applyNumberFormat="1" applyFont="1" applyFill="1" applyBorder="1" applyAlignment="1">
      <alignment vertical="center"/>
    </xf>
    <xf numFmtId="176" fontId="27" fillId="0" borderId="0" xfId="0" applyNumberFormat="1" applyFont="1" applyFill="1" applyBorder="1" applyAlignment="1" applyProtection="1">
      <alignment horizontal="distributed" vertical="center"/>
      <protection locked="0"/>
    </xf>
    <xf numFmtId="176" fontId="12" fillId="0" borderId="12" xfId="0" applyNumberFormat="1" applyFont="1" applyFill="1" applyBorder="1" applyAlignment="1">
      <alignment horizontal="right" vertical="top"/>
    </xf>
    <xf numFmtId="176" fontId="12" fillId="0" borderId="14" xfId="0" applyNumberFormat="1" applyFont="1" applyFill="1" applyBorder="1" applyAlignment="1">
      <alignment horizontal="right" vertical="center"/>
    </xf>
    <xf numFmtId="176" fontId="8" fillId="0" borderId="11" xfId="0" applyNumberFormat="1" applyFont="1" applyFill="1" applyBorder="1" applyAlignment="1">
      <alignment vertical="center"/>
    </xf>
    <xf numFmtId="176" fontId="8" fillId="0" borderId="37" xfId="0" applyNumberFormat="1" applyFont="1" applyFill="1" applyBorder="1" applyAlignment="1">
      <alignment horizontal="centerContinuous" vertical="center"/>
    </xf>
    <xf numFmtId="176" fontId="8" fillId="0" borderId="53" xfId="0" applyNumberFormat="1" applyFont="1" applyFill="1" applyBorder="1" applyAlignment="1">
      <alignment horizontal="centerContinuous" vertical="center"/>
    </xf>
    <xf numFmtId="176" fontId="8" fillId="0" borderId="53"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12" xfId="0" applyNumberFormat="1" applyFont="1" applyFill="1" applyBorder="1" applyAlignment="1">
      <alignment vertical="center"/>
    </xf>
    <xf numFmtId="176" fontId="9" fillId="0" borderId="20" xfId="0" applyNumberFormat="1" applyFont="1" applyFill="1" applyBorder="1" applyAlignment="1">
      <alignment horizontal="distributed" vertical="center"/>
    </xf>
    <xf numFmtId="176" fontId="8" fillId="0" borderId="20" xfId="0" applyNumberFormat="1" applyFont="1" applyFill="1" applyBorder="1" applyAlignment="1">
      <alignment horizontal="distributed" vertical="center"/>
    </xf>
    <xf numFmtId="176" fontId="8" fillId="0" borderId="10" xfId="0" applyNumberFormat="1" applyFont="1" applyFill="1" applyBorder="1" applyAlignment="1">
      <alignment horizontal="left" vertical="center"/>
    </xf>
    <xf numFmtId="176" fontId="8" fillId="0" borderId="53" xfId="0" applyNumberFormat="1" applyFont="1" applyFill="1" applyBorder="1" applyAlignment="1">
      <alignment horizontal="left" vertical="center"/>
    </xf>
    <xf numFmtId="176" fontId="8" fillId="0" borderId="37" xfId="0" applyNumberFormat="1" applyFont="1" applyFill="1" applyBorder="1" applyAlignment="1">
      <alignment horizontal="left" vertical="center"/>
    </xf>
    <xf numFmtId="176" fontId="11" fillId="0" borderId="6" xfId="4" applyNumberFormat="1" applyFont="1" applyFill="1" applyBorder="1" applyAlignment="1">
      <alignment horizontal="right" vertical="center"/>
    </xf>
    <xf numFmtId="176" fontId="11" fillId="0" borderId="58" xfId="4" applyNumberFormat="1" applyFont="1" applyFill="1" applyBorder="1" applyAlignment="1">
      <alignment horizontal="right" vertical="center"/>
    </xf>
    <xf numFmtId="176" fontId="11" fillId="0" borderId="5" xfId="4" applyNumberFormat="1" applyFont="1" applyFill="1" applyBorder="1" applyAlignment="1">
      <alignment horizontal="right" vertical="center"/>
    </xf>
    <xf numFmtId="176" fontId="11" fillId="0" borderId="59" xfId="4" applyNumberFormat="1" applyFont="1" applyFill="1" applyBorder="1" applyAlignment="1">
      <alignment horizontal="right" vertical="center"/>
    </xf>
    <xf numFmtId="176" fontId="11" fillId="0" borderId="0" xfId="4" applyNumberFormat="1" applyFont="1" applyFill="1" applyBorder="1" applyAlignment="1">
      <alignment horizontal="right" vertical="center"/>
    </xf>
    <xf numFmtId="176" fontId="11" fillId="0" borderId="27" xfId="4" applyNumberFormat="1" applyFont="1" applyFill="1" applyBorder="1" applyAlignment="1">
      <alignment horizontal="right" vertical="center"/>
    </xf>
    <xf numFmtId="176" fontId="11" fillId="0" borderId="29" xfId="4"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0" xfId="4" applyNumberFormat="1" applyFont="1" applyFill="1" applyAlignment="1">
      <alignment horizontal="left" vertical="center"/>
    </xf>
    <xf numFmtId="176" fontId="11" fillId="0" borderId="0" xfId="4" applyNumberFormat="1" applyFont="1" applyFill="1" applyAlignment="1">
      <alignment horizontal="center" vertical="center"/>
    </xf>
    <xf numFmtId="176" fontId="23" fillId="0" borderId="0" xfId="0" applyNumberFormat="1" applyFont="1" applyFill="1" applyAlignment="1" applyProtection="1">
      <alignment vertical="center"/>
      <protection locked="0"/>
    </xf>
    <xf numFmtId="3" fontId="10" fillId="0" borderId="1" xfId="0" applyFont="1" applyFill="1" applyBorder="1" applyAlignment="1">
      <alignment horizontal="center" vertical="center" justifyLastLine="1"/>
    </xf>
    <xf numFmtId="3" fontId="8" fillId="0" borderId="9" xfId="0" applyFont="1" applyFill="1" applyBorder="1" applyAlignment="1">
      <alignment horizontal="center" vertical="center" justifyLastLine="1"/>
    </xf>
    <xf numFmtId="176" fontId="11" fillId="0" borderId="20" xfId="0" applyNumberFormat="1" applyFont="1" applyFill="1" applyBorder="1" applyAlignment="1">
      <alignment horizontal="right" vertical="center"/>
    </xf>
    <xf numFmtId="176" fontId="12" fillId="0" borderId="9" xfId="0" applyNumberFormat="1" applyFont="1" applyFill="1" applyBorder="1" applyAlignment="1">
      <alignment horizontal="center" vertical="center"/>
    </xf>
    <xf numFmtId="176" fontId="11" fillId="0" borderId="4"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176" fontId="11" fillId="0" borderId="9" xfId="0" applyNumberFormat="1" applyFont="1" applyFill="1" applyBorder="1" applyAlignment="1" applyProtection="1">
      <alignment horizontal="distributed" vertical="center"/>
      <protection locked="0"/>
    </xf>
    <xf numFmtId="176" fontId="11" fillId="0" borderId="9" xfId="0" applyNumberFormat="1" applyFont="1" applyFill="1" applyBorder="1" applyAlignment="1" applyProtection="1">
      <alignment vertical="center"/>
      <protection locked="0"/>
    </xf>
    <xf numFmtId="176" fontId="11" fillId="0" borderId="9" xfId="0" applyNumberFormat="1" applyFont="1" applyFill="1" applyBorder="1" applyAlignment="1">
      <alignment horizontal="left" vertical="center"/>
    </xf>
    <xf numFmtId="176" fontId="11" fillId="0" borderId="9" xfId="0" applyNumberFormat="1" applyFont="1" applyFill="1" applyBorder="1" applyAlignment="1">
      <alignment horizontal="distributed" vertical="center"/>
    </xf>
    <xf numFmtId="176" fontId="27" fillId="0" borderId="8" xfId="0" applyNumberFormat="1" applyFont="1" applyFill="1" applyBorder="1" applyAlignment="1" applyProtection="1">
      <alignment vertical="center"/>
      <protection locked="0"/>
    </xf>
    <xf numFmtId="176" fontId="11" fillId="0" borderId="26" xfId="4" applyNumberFormat="1" applyFont="1" applyFill="1" applyBorder="1" applyAlignment="1">
      <alignment horizontal="right" vertical="center"/>
    </xf>
    <xf numFmtId="176" fontId="14" fillId="0" borderId="2" xfId="4" applyNumberFormat="1" applyFont="1" applyFill="1" applyBorder="1" applyAlignment="1" applyProtection="1">
      <alignment vertical="center"/>
      <protection locked="0"/>
    </xf>
    <xf numFmtId="176" fontId="11" fillId="0" borderId="2" xfId="4" applyNumberFormat="1" applyFont="1" applyFill="1" applyBorder="1" applyAlignment="1">
      <alignment horizontal="right" vertical="center"/>
    </xf>
    <xf numFmtId="176" fontId="14" fillId="0" borderId="9" xfId="4" applyNumberFormat="1" applyFont="1" applyFill="1" applyBorder="1" applyAlignment="1" applyProtection="1">
      <alignment vertical="center"/>
      <protection locked="0"/>
    </xf>
    <xf numFmtId="176" fontId="11" fillId="0" borderId="58" xfId="4" applyNumberFormat="1" applyFont="1" applyFill="1" applyBorder="1" applyAlignment="1" applyProtection="1">
      <alignment vertical="center"/>
    </xf>
    <xf numFmtId="176" fontId="11" fillId="0" borderId="60" xfId="4" applyNumberFormat="1" applyFont="1" applyFill="1" applyBorder="1" applyAlignment="1" applyProtection="1">
      <alignment vertical="center"/>
    </xf>
    <xf numFmtId="176" fontId="11" fillId="0" borderId="13" xfId="4" applyNumberFormat="1" applyFont="1" applyFill="1" applyBorder="1" applyAlignment="1" applyProtection="1">
      <alignment vertical="center"/>
    </xf>
    <xf numFmtId="176" fontId="11" fillId="0" borderId="0" xfId="4" applyNumberFormat="1" applyFont="1" applyFill="1" applyBorder="1" applyAlignment="1" applyProtection="1">
      <alignment vertical="center"/>
    </xf>
    <xf numFmtId="176" fontId="11" fillId="0" borderId="8" xfId="4" applyNumberFormat="1" applyFont="1" applyFill="1" applyBorder="1" applyAlignment="1" applyProtection="1">
      <alignment vertical="center"/>
    </xf>
    <xf numFmtId="178" fontId="11" fillId="0" borderId="6" xfId="4" applyNumberFormat="1" applyFont="1" applyFill="1" applyBorder="1" applyAlignment="1">
      <alignment vertical="center"/>
    </xf>
    <xf numFmtId="49" fontId="32" fillId="0" borderId="0" xfId="4" applyNumberFormat="1"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3" fontId="5" fillId="0" borderId="0" xfId="0" applyNumberFormat="1" applyFont="1" applyFill="1" applyAlignment="1" applyProtection="1">
      <alignment horizontal="center" vertical="center"/>
      <protection locked="0"/>
    </xf>
    <xf numFmtId="176" fontId="5" fillId="0" borderId="0" xfId="0" applyNumberFormat="1" applyFont="1" applyFill="1" applyBorder="1" applyAlignment="1">
      <alignment vertical="center"/>
    </xf>
    <xf numFmtId="49" fontId="32" fillId="0" borderId="0" xfId="0" quotePrefix="1" applyNumberFormat="1" applyFont="1" applyFill="1" applyAlignment="1" applyProtection="1">
      <alignment vertical="center"/>
      <protection locked="0"/>
    </xf>
    <xf numFmtId="176" fontId="6" fillId="0" borderId="0" xfId="7" applyNumberFormat="1" applyFont="1" applyFill="1" applyAlignment="1">
      <alignment vertical="center"/>
    </xf>
    <xf numFmtId="176" fontId="5" fillId="0" borderId="0" xfId="0" applyNumberFormat="1" applyFont="1" applyFill="1" applyAlignment="1">
      <alignment horizontal="center" vertical="center"/>
    </xf>
    <xf numFmtId="176" fontId="5" fillId="0" borderId="0" xfId="4" applyNumberFormat="1" applyFont="1" applyFill="1" applyAlignment="1" applyProtection="1">
      <alignment vertical="center"/>
      <protection locked="0"/>
    </xf>
    <xf numFmtId="176" fontId="9" fillId="0" borderId="0" xfId="6" applyNumberFormat="1" applyFont="1" applyFill="1" applyAlignment="1">
      <alignment vertical="center"/>
    </xf>
    <xf numFmtId="49" fontId="12" fillId="0" borderId="7" xfId="6" applyNumberFormat="1" applyFont="1" applyFill="1" applyBorder="1" applyAlignment="1">
      <alignment vertical="center"/>
    </xf>
    <xf numFmtId="49" fontId="8" fillId="0" borderId="1" xfId="6" applyNumberFormat="1" applyFont="1" applyFill="1" applyBorder="1" applyAlignment="1">
      <alignment vertical="center"/>
    </xf>
    <xf numFmtId="49" fontId="16" fillId="0" borderId="5" xfId="0" quotePrefix="1" applyNumberFormat="1" applyFont="1" applyFill="1" applyBorder="1" applyAlignment="1">
      <alignment vertical="center"/>
    </xf>
    <xf numFmtId="49" fontId="8" fillId="0" borderId="4" xfId="6" applyNumberFormat="1" applyFont="1" applyFill="1" applyBorder="1" applyAlignment="1">
      <alignment vertical="center"/>
    </xf>
    <xf numFmtId="49" fontId="8" fillId="0" borderId="0" xfId="6" quotePrefix="1" applyNumberFormat="1" applyFont="1" applyFill="1" applyBorder="1" applyAlignment="1">
      <alignment vertical="center"/>
    </xf>
    <xf numFmtId="49" fontId="8" fillId="0" borderId="5" xfId="6" applyNumberFormat="1" applyFont="1" applyFill="1" applyBorder="1" applyAlignment="1">
      <alignment horizontal="center" vertical="center" textRotation="255"/>
    </xf>
    <xf numFmtId="176" fontId="14" fillId="0" borderId="0" xfId="6" applyNumberFormat="1" applyFont="1" applyFill="1" applyBorder="1" applyAlignment="1">
      <alignment horizontal="centerContinuous" vertical="center"/>
    </xf>
    <xf numFmtId="176" fontId="8" fillId="0" borderId="64" xfId="6" applyNumberFormat="1" applyFont="1" applyFill="1" applyBorder="1" applyAlignment="1">
      <alignment vertical="center"/>
    </xf>
    <xf numFmtId="176" fontId="8" fillId="0" borderId="55" xfId="6" applyNumberFormat="1" applyFont="1" applyFill="1" applyBorder="1" applyAlignment="1">
      <alignment vertical="center"/>
    </xf>
    <xf numFmtId="176" fontId="8" fillId="0" borderId="56" xfId="6" applyNumberFormat="1" applyFont="1" applyFill="1" applyBorder="1" applyAlignment="1">
      <alignment vertical="center"/>
    </xf>
    <xf numFmtId="176" fontId="8" fillId="0" borderId="3" xfId="6" applyNumberFormat="1" applyFont="1" applyFill="1" applyBorder="1" applyAlignment="1">
      <alignment vertical="center"/>
    </xf>
    <xf numFmtId="49" fontId="8" fillId="0" borderId="4" xfId="6" quotePrefix="1" applyNumberFormat="1" applyFont="1" applyFill="1" applyBorder="1" applyAlignment="1">
      <alignment horizontal="center" vertical="center"/>
    </xf>
    <xf numFmtId="49" fontId="8" fillId="0" borderId="8" xfId="6" quotePrefix="1" applyNumberFormat="1" applyFont="1" applyFill="1" applyBorder="1" applyAlignment="1">
      <alignment vertical="center"/>
    </xf>
    <xf numFmtId="49" fontId="8" fillId="0" borderId="8" xfId="6" applyNumberFormat="1" applyFont="1" applyFill="1" applyBorder="1" applyAlignment="1">
      <alignment vertical="center"/>
    </xf>
    <xf numFmtId="176" fontId="8" fillId="0" borderId="39" xfId="6" applyNumberFormat="1" applyFont="1" applyFill="1" applyBorder="1" applyAlignment="1">
      <alignment horizontal="distributed" vertical="center" wrapText="1"/>
    </xf>
    <xf numFmtId="176" fontId="9" fillId="0" borderId="10" xfId="6" quotePrefix="1" applyNumberFormat="1" applyFont="1" applyFill="1" applyBorder="1" applyAlignment="1">
      <alignment horizontal="right" vertical="center"/>
    </xf>
    <xf numFmtId="176" fontId="9" fillId="0" borderId="11" xfId="6" quotePrefix="1" applyNumberFormat="1" applyFont="1" applyFill="1" applyBorder="1" applyAlignment="1">
      <alignment horizontal="right" vertical="center"/>
    </xf>
    <xf numFmtId="176" fontId="9" fillId="0" borderId="8" xfId="6" quotePrefix="1" applyNumberFormat="1" applyFont="1" applyFill="1" applyBorder="1" applyAlignment="1">
      <alignment horizontal="right" vertical="center"/>
    </xf>
    <xf numFmtId="49" fontId="8" fillId="0" borderId="21" xfId="6" quotePrefix="1" applyNumberFormat="1" applyFont="1" applyFill="1" applyBorder="1" applyAlignment="1">
      <alignment vertical="center"/>
    </xf>
    <xf numFmtId="49" fontId="8" fillId="0" borderId="18" xfId="6" quotePrefix="1" applyNumberFormat="1" applyFont="1" applyFill="1" applyBorder="1" applyAlignment="1">
      <alignment vertical="center"/>
    </xf>
    <xf numFmtId="49" fontId="8" fillId="0" borderId="18" xfId="6" quotePrefix="1" applyNumberFormat="1" applyFont="1" applyFill="1" applyBorder="1" applyAlignment="1">
      <alignment horizontal="centerContinuous" vertical="center"/>
    </xf>
    <xf numFmtId="49" fontId="8" fillId="0" borderId="22" xfId="6" quotePrefix="1" applyNumberFormat="1" applyFont="1" applyFill="1" applyBorder="1" applyAlignment="1">
      <alignment vertical="center"/>
    </xf>
    <xf numFmtId="176" fontId="14" fillId="0" borderId="14" xfId="6" applyNumberFormat="1" applyFont="1" applyFill="1" applyBorder="1" applyAlignment="1">
      <alignment horizontal="distributed" vertical="center" wrapText="1"/>
    </xf>
    <xf numFmtId="3" fontId="9" fillId="0" borderId="9" xfId="0" applyNumberFormat="1" applyFont="1" applyFill="1" applyBorder="1" applyAlignment="1" applyProtection="1">
      <alignment horizontal="distributed" vertical="center"/>
      <protection locked="0"/>
    </xf>
    <xf numFmtId="3" fontId="8" fillId="0" borderId="9" xfId="0" applyNumberFormat="1" applyFont="1" applyFill="1" applyBorder="1" applyAlignment="1" applyProtection="1">
      <alignment horizontal="distributed" vertical="center"/>
      <protection locked="0"/>
    </xf>
    <xf numFmtId="3" fontId="33" fillId="0" borderId="9" xfId="0" applyNumberFormat="1" applyFont="1" applyFill="1" applyBorder="1" applyAlignment="1" applyProtection="1">
      <alignment horizontal="distributed" vertical="center"/>
      <protection locked="0"/>
    </xf>
    <xf numFmtId="3" fontId="8" fillId="0" borderId="12" xfId="0" applyNumberFormat="1" applyFont="1" applyFill="1" applyBorder="1" applyAlignment="1" applyProtection="1">
      <alignment horizontal="distributed" vertical="center"/>
      <protection locked="0"/>
    </xf>
    <xf numFmtId="3" fontId="8" fillId="0" borderId="20" xfId="0" applyNumberFormat="1" applyFont="1" applyFill="1" applyBorder="1" applyAlignment="1" applyProtection="1">
      <alignment horizontal="distributed" vertical="center"/>
      <protection locked="0"/>
    </xf>
    <xf numFmtId="3" fontId="8" fillId="0" borderId="14" xfId="0" applyNumberFormat="1" applyFont="1" applyFill="1" applyBorder="1" applyAlignment="1" applyProtection="1">
      <alignment horizontal="distributed" vertical="center"/>
      <protection locked="0"/>
    </xf>
    <xf numFmtId="3" fontId="8" fillId="0" borderId="4" xfId="0" applyNumberFormat="1" applyFont="1" applyFill="1" applyBorder="1" applyAlignment="1" applyProtection="1">
      <alignment horizontal="distributed" vertical="center"/>
      <protection locked="0"/>
    </xf>
    <xf numFmtId="3" fontId="18" fillId="0" borderId="9" xfId="0" applyNumberFormat="1" applyFont="1" applyFill="1" applyBorder="1" applyAlignment="1" applyProtection="1">
      <alignment horizontal="distributed" vertical="center"/>
      <protection locked="0"/>
    </xf>
    <xf numFmtId="3" fontId="8" fillId="0" borderId="11" xfId="0" applyNumberFormat="1" applyFont="1" applyFill="1" applyBorder="1" applyAlignment="1" applyProtection="1">
      <alignment horizontal="distributed" vertical="center"/>
      <protection locked="0"/>
    </xf>
    <xf numFmtId="49" fontId="8" fillId="0" borderId="15" xfId="6" applyNumberFormat="1" applyFont="1" applyFill="1" applyBorder="1" applyAlignment="1">
      <alignment horizontal="distributed" vertical="center"/>
    </xf>
    <xf numFmtId="49" fontId="8" fillId="0" borderId="16" xfId="6" applyNumberFormat="1" applyFont="1" applyFill="1" applyBorder="1" applyAlignment="1">
      <alignment horizontal="distributed" vertical="center"/>
    </xf>
    <xf numFmtId="49" fontId="8" fillId="0" borderId="70" xfId="6" applyNumberFormat="1" applyFont="1" applyFill="1" applyBorder="1" applyAlignment="1">
      <alignment horizontal="distributed" vertical="center"/>
    </xf>
    <xf numFmtId="49" fontId="8" fillId="0" borderId="23" xfId="6" applyNumberFormat="1" applyFont="1" applyFill="1" applyBorder="1" applyAlignment="1">
      <alignment horizontal="distributed" vertical="center"/>
    </xf>
    <xf numFmtId="3" fontId="12" fillId="0" borderId="0" xfId="0" applyNumberFormat="1" applyFont="1" applyFill="1" applyAlignment="1" applyProtection="1">
      <alignment vertical="center"/>
      <protection locked="0"/>
    </xf>
    <xf numFmtId="3" fontId="10" fillId="0" borderId="20" xfId="0" applyFont="1" applyFill="1" applyBorder="1" applyAlignment="1">
      <alignment horizontal="center" vertical="center" justifyLastLine="1"/>
    </xf>
    <xf numFmtId="3" fontId="8" fillId="0" borderId="20" xfId="0" applyFont="1" applyFill="1" applyBorder="1" applyAlignment="1">
      <alignment horizontal="center" vertical="center" justifyLastLine="1"/>
    </xf>
    <xf numFmtId="176" fontId="34" fillId="0" borderId="14" xfId="6" applyNumberFormat="1" applyFont="1" applyFill="1" applyBorder="1" applyAlignment="1">
      <alignment vertical="center"/>
    </xf>
    <xf numFmtId="192" fontId="34" fillId="0" borderId="14" xfId="6" applyNumberFormat="1" applyFont="1" applyFill="1" applyBorder="1" applyAlignment="1">
      <alignment vertical="center"/>
    </xf>
    <xf numFmtId="176" fontId="34" fillId="0" borderId="9" xfId="6" applyNumberFormat="1" applyFont="1" applyFill="1" applyBorder="1" applyAlignment="1">
      <alignment vertical="center"/>
    </xf>
    <xf numFmtId="176" fontId="34" fillId="0" borderId="0" xfId="6" applyNumberFormat="1" applyFont="1" applyFill="1" applyBorder="1" applyAlignment="1">
      <alignment vertical="center"/>
    </xf>
    <xf numFmtId="182" fontId="34" fillId="0" borderId="27" xfId="6" applyNumberFormat="1" applyFont="1" applyFill="1" applyBorder="1" applyAlignment="1">
      <alignment vertical="center"/>
    </xf>
    <xf numFmtId="182" fontId="34" fillId="0" borderId="28" xfId="6" applyNumberFormat="1" applyFont="1" applyFill="1" applyBorder="1" applyAlignment="1">
      <alignment vertical="center"/>
    </xf>
    <xf numFmtId="182" fontId="34" fillId="0" borderId="29" xfId="6" applyNumberFormat="1" applyFont="1" applyFill="1" applyBorder="1" applyAlignment="1">
      <alignment vertical="center"/>
    </xf>
    <xf numFmtId="182" fontId="34" fillId="0" borderId="9" xfId="6" applyNumberFormat="1" applyFont="1" applyFill="1" applyBorder="1" applyAlignment="1">
      <alignment vertical="center"/>
    </xf>
    <xf numFmtId="176" fontId="12" fillId="0" borderId="0" xfId="6" applyNumberFormat="1" applyFont="1" applyFill="1" applyAlignment="1">
      <alignment horizontal="left" vertical="center"/>
    </xf>
    <xf numFmtId="176" fontId="12" fillId="0" borderId="0" xfId="6" applyNumberFormat="1" applyFont="1" applyFill="1" applyAlignment="1">
      <alignment horizontal="center" vertical="center"/>
    </xf>
    <xf numFmtId="176" fontId="14" fillId="0" borderId="0" xfId="6" applyNumberFormat="1" applyFont="1" applyFill="1" applyAlignment="1">
      <alignment horizontal="left" vertical="center"/>
    </xf>
    <xf numFmtId="176" fontId="34" fillId="0" borderId="6" xfId="6" applyNumberFormat="1" applyFont="1" applyFill="1" applyBorder="1" applyAlignment="1">
      <alignment vertical="center"/>
    </xf>
    <xf numFmtId="176" fontId="14" fillId="0" borderId="0" xfId="6" applyNumberFormat="1" applyFont="1" applyFill="1" applyAlignment="1">
      <alignment horizontal="center" vertical="center"/>
    </xf>
    <xf numFmtId="3" fontId="9" fillId="0" borderId="20" xfId="0" applyFont="1" applyFill="1" applyBorder="1" applyAlignment="1">
      <alignment horizontal="center" vertical="center" justifyLastLine="1"/>
    </xf>
    <xf numFmtId="49" fontId="7" fillId="0" borderId="0" xfId="0" applyNumberFormat="1" applyFont="1" applyFill="1" applyBorder="1" applyAlignment="1" applyProtection="1">
      <alignment horizontal="distributed" vertical="center" justifyLastLine="1"/>
      <protection locked="0"/>
    </xf>
    <xf numFmtId="176" fontId="10" fillId="0" borderId="12" xfId="0" applyNumberFormat="1" applyFont="1" applyFill="1" applyBorder="1" applyAlignment="1">
      <alignment horizontal="center" vertical="center"/>
    </xf>
    <xf numFmtId="176" fontId="9" fillId="0" borderId="0" xfId="6" applyNumberFormat="1" applyFont="1" applyFill="1" applyBorder="1" applyAlignment="1">
      <alignment vertical="center"/>
    </xf>
    <xf numFmtId="176" fontId="16" fillId="0" borderId="0" xfId="0" applyNumberFormat="1" applyFont="1" applyFill="1" applyAlignment="1">
      <alignment vertical="center"/>
    </xf>
    <xf numFmtId="49" fontId="16" fillId="0" borderId="2" xfId="0" applyNumberFormat="1" applyFont="1" applyBorder="1" applyAlignment="1">
      <alignment vertical="center"/>
    </xf>
    <xf numFmtId="49" fontId="16" fillId="0" borderId="4" xfId="0" applyNumberFormat="1" applyFont="1" applyBorder="1" applyAlignment="1">
      <alignment vertical="center"/>
    </xf>
    <xf numFmtId="49" fontId="8" fillId="0" borderId="0" xfId="0" applyNumberFormat="1" applyFont="1" applyFill="1" applyBorder="1" applyAlignment="1">
      <alignment horizontal="center" vertical="center"/>
    </xf>
    <xf numFmtId="49" fontId="8" fillId="0" borderId="0" xfId="6" applyNumberFormat="1" applyFont="1" applyFill="1" applyBorder="1" applyAlignment="1">
      <alignment horizontal="center" vertical="center" textRotation="255"/>
    </xf>
    <xf numFmtId="49" fontId="8" fillId="0" borderId="0" xfId="6" quotePrefix="1"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quotePrefix="1" applyNumberFormat="1" applyFont="1" applyFill="1" applyBorder="1" applyAlignment="1">
      <alignment vertical="center"/>
    </xf>
    <xf numFmtId="176" fontId="9" fillId="0" borderId="0" xfId="6" quotePrefix="1" applyNumberFormat="1" applyFont="1" applyFill="1" applyBorder="1" applyAlignment="1">
      <alignment horizontal="right" vertical="center"/>
    </xf>
    <xf numFmtId="49" fontId="8" fillId="0" borderId="0" xfId="6" quotePrefix="1" applyNumberFormat="1" applyFont="1" applyFill="1" applyBorder="1" applyAlignment="1">
      <alignment horizontal="centerContinuous" vertical="center"/>
    </xf>
    <xf numFmtId="176" fontId="9" fillId="0" borderId="74" xfId="0" applyNumberFormat="1" applyFont="1" applyBorder="1" applyAlignment="1" applyProtection="1">
      <alignment horizontal="distributed" vertical="center"/>
      <protection locked="0"/>
    </xf>
    <xf numFmtId="176" fontId="9" fillId="0" borderId="75" xfId="0" applyNumberFormat="1" applyFont="1" applyBorder="1" applyAlignment="1" applyProtection="1">
      <alignment horizontal="distributed" vertical="center" wrapText="1"/>
      <protection locked="0"/>
    </xf>
    <xf numFmtId="176" fontId="9" fillId="0" borderId="69" xfId="0" applyNumberFormat="1" applyFont="1" applyBorder="1" applyAlignment="1" applyProtection="1">
      <alignment horizontal="distributed" vertical="center"/>
      <protection locked="0"/>
    </xf>
    <xf numFmtId="176" fontId="9" fillId="0" borderId="14" xfId="0" applyNumberFormat="1" applyFont="1" applyBorder="1" applyAlignment="1">
      <alignment horizontal="distributed" vertical="center" wrapText="1"/>
    </xf>
    <xf numFmtId="176" fontId="9" fillId="0" borderId="14" xfId="0" applyNumberFormat="1" applyFont="1" applyBorder="1" applyAlignment="1">
      <alignment horizontal="distributed" vertical="center"/>
    </xf>
    <xf numFmtId="3" fontId="8" fillId="0" borderId="0" xfId="0" applyNumberFormat="1" applyFont="1" applyFill="1" applyBorder="1" applyAlignment="1" applyProtection="1">
      <alignment horizontal="distributed" vertical="center"/>
      <protection locked="0"/>
    </xf>
    <xf numFmtId="3" fontId="33" fillId="0" borderId="0" xfId="0" applyNumberFormat="1" applyFont="1" applyFill="1" applyBorder="1" applyAlignment="1" applyProtection="1">
      <alignment horizontal="distributed" vertical="center"/>
      <protection locked="0"/>
    </xf>
    <xf numFmtId="3" fontId="18" fillId="0" borderId="0" xfId="0" applyNumberFormat="1" applyFont="1" applyFill="1" applyBorder="1" applyAlignment="1" applyProtection="1">
      <alignment horizontal="distributed" vertical="center"/>
      <protection locked="0"/>
    </xf>
    <xf numFmtId="176" fontId="33" fillId="0" borderId="0" xfId="6" quotePrefix="1" applyNumberFormat="1" applyFont="1" applyFill="1" applyBorder="1" applyAlignment="1">
      <alignment horizontal="distributed" vertical="center" shrinkToFit="1"/>
    </xf>
    <xf numFmtId="176" fontId="34" fillId="0" borderId="20" xfId="6" applyNumberFormat="1" applyFont="1" applyFill="1" applyBorder="1" applyAlignment="1">
      <alignment vertical="center"/>
    </xf>
    <xf numFmtId="176" fontId="10" fillId="0" borderId="20"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34" fillId="0" borderId="13" xfId="0" applyNumberFormat="1" applyFont="1" applyFill="1" applyBorder="1" applyAlignment="1" applyProtection="1">
      <alignment horizontal="right" vertical="center"/>
      <protection locked="0"/>
    </xf>
    <xf numFmtId="176" fontId="34" fillId="0" borderId="9" xfId="0" applyNumberFormat="1" applyFont="1" applyFill="1" applyBorder="1" applyAlignment="1" applyProtection="1">
      <alignment horizontal="right" vertical="center"/>
      <protection locked="0"/>
    </xf>
    <xf numFmtId="176" fontId="34" fillId="0" borderId="12" xfId="0" applyNumberFormat="1" applyFont="1" applyFill="1" applyBorder="1" applyAlignment="1" applyProtection="1">
      <alignment horizontal="right" vertical="center"/>
      <protection locked="0"/>
    </xf>
    <xf numFmtId="176" fontId="34" fillId="0" borderId="14" xfId="0" applyNumberFormat="1" applyFont="1" applyFill="1" applyBorder="1" applyAlignment="1" applyProtection="1">
      <alignment horizontal="right" vertical="center"/>
      <protection locked="0"/>
    </xf>
    <xf numFmtId="176" fontId="34" fillId="0" borderId="14" xfId="0" applyNumberFormat="1" applyFont="1" applyFill="1" applyBorder="1" applyAlignment="1">
      <alignment horizontal="right" vertical="center"/>
    </xf>
    <xf numFmtId="176" fontId="34" fillId="0" borderId="20" xfId="0" applyNumberFormat="1" applyFont="1" applyFill="1" applyBorder="1" applyAlignment="1">
      <alignment horizontal="right" vertical="center"/>
    </xf>
    <xf numFmtId="182" fontId="34" fillId="0" borderId="0" xfId="6" applyNumberFormat="1" applyFont="1" applyFill="1" applyBorder="1" applyAlignment="1">
      <alignment vertical="center"/>
    </xf>
    <xf numFmtId="176" fontId="34" fillId="0" borderId="10" xfId="6" applyNumberFormat="1" applyFont="1" applyFill="1" applyBorder="1" applyAlignment="1">
      <alignment vertical="center"/>
    </xf>
    <xf numFmtId="176" fontId="35" fillId="0" borderId="0" xfId="7" applyNumberFormat="1" applyFont="1" applyFill="1" applyAlignment="1">
      <alignment vertical="center"/>
    </xf>
    <xf numFmtId="176" fontId="10" fillId="0" borderId="0" xfId="7" applyNumberFormat="1" applyFont="1" applyFill="1" applyAlignment="1">
      <alignment vertical="center"/>
    </xf>
    <xf numFmtId="176" fontId="12" fillId="0" borderId="0" xfId="7" applyNumberFormat="1" applyFont="1" applyFill="1" applyAlignment="1">
      <alignment vertical="center"/>
    </xf>
    <xf numFmtId="176" fontId="36" fillId="0" borderId="0" xfId="0" applyNumberFormat="1" applyFont="1" applyFill="1" applyAlignment="1" applyProtection="1">
      <alignment vertical="center"/>
      <protection locked="0"/>
    </xf>
    <xf numFmtId="176" fontId="10" fillId="0" borderId="0" xfId="7" applyNumberFormat="1" applyFont="1" applyFill="1" applyAlignment="1">
      <alignment horizontal="center" vertical="center"/>
    </xf>
    <xf numFmtId="176" fontId="37" fillId="0" borderId="0" xfId="0" quotePrefix="1" applyNumberFormat="1" applyFont="1" applyFill="1" applyBorder="1" applyAlignment="1" applyProtection="1">
      <alignment vertical="center"/>
      <protection locked="0"/>
    </xf>
    <xf numFmtId="176" fontId="8" fillId="0" borderId="61" xfId="0" applyNumberFormat="1" applyFont="1" applyFill="1" applyBorder="1" applyAlignment="1">
      <alignment horizontal="center" vertical="center"/>
    </xf>
    <xf numFmtId="176" fontId="8" fillId="0" borderId="63"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14" fillId="0" borderId="5" xfId="7" applyNumberFormat="1" applyFont="1" applyFill="1" applyBorder="1" applyAlignment="1">
      <alignment vertical="center"/>
    </xf>
    <xf numFmtId="176" fontId="8" fillId="0" borderId="5"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shrinkToFit="1"/>
    </xf>
    <xf numFmtId="176" fontId="30" fillId="0" borderId="5" xfId="0" applyNumberFormat="1" applyFont="1" applyFill="1" applyBorder="1" applyAlignment="1">
      <alignment vertical="center"/>
    </xf>
    <xf numFmtId="176" fontId="30" fillId="0" borderId="6" xfId="0" applyNumberFormat="1" applyFont="1" applyFill="1" applyBorder="1" applyAlignment="1">
      <alignment vertical="center"/>
    </xf>
    <xf numFmtId="49" fontId="37" fillId="0" borderId="0" xfId="0" applyNumberFormat="1" applyFont="1" applyFill="1" applyBorder="1" applyAlignment="1" applyProtection="1">
      <alignment horizontal="right" vertical="center"/>
      <protection locked="0"/>
    </xf>
    <xf numFmtId="3" fontId="38" fillId="0" borderId="0" xfId="0" applyNumberFormat="1" applyFont="1" applyFill="1" applyAlignment="1" applyProtection="1">
      <alignment vertical="center"/>
      <protection locked="0"/>
    </xf>
    <xf numFmtId="49" fontId="8" fillId="0" borderId="55" xfId="0" applyNumberFormat="1" applyFont="1" applyFill="1" applyBorder="1" applyAlignment="1">
      <alignment horizontal="center" vertical="center"/>
    </xf>
    <xf numFmtId="49" fontId="8" fillId="0" borderId="47" xfId="0" applyNumberFormat="1" applyFont="1" applyFill="1" applyBorder="1" applyAlignment="1">
      <alignment vertical="center"/>
    </xf>
    <xf numFmtId="49" fontId="8" fillId="0" borderId="36" xfId="0" applyNumberFormat="1" applyFont="1" applyFill="1" applyBorder="1" applyAlignment="1">
      <alignment vertical="center"/>
    </xf>
    <xf numFmtId="49" fontId="9" fillId="0" borderId="47" xfId="0" applyNumberFormat="1" applyFont="1" applyFill="1" applyBorder="1" applyAlignment="1">
      <alignment vertical="center"/>
    </xf>
    <xf numFmtId="49" fontId="16" fillId="0" borderId="1" xfId="6" applyNumberFormat="1" applyFont="1" applyFill="1" applyBorder="1" applyAlignment="1">
      <alignment vertical="center"/>
    </xf>
    <xf numFmtId="49" fontId="16" fillId="0" borderId="3" xfId="6" applyNumberFormat="1" applyFont="1" applyFill="1" applyBorder="1" applyAlignment="1">
      <alignment vertical="center"/>
    </xf>
    <xf numFmtId="176" fontId="8" fillId="0" borderId="47" xfId="0" applyNumberFormat="1" applyFont="1" applyFill="1" applyBorder="1" applyAlignment="1">
      <alignment vertical="center"/>
    </xf>
    <xf numFmtId="176" fontId="30" fillId="0" borderId="39" xfId="0" applyNumberFormat="1" applyFont="1" applyFill="1" applyBorder="1" applyAlignment="1">
      <alignment horizontal="distributed" vertical="center" shrinkToFit="1"/>
    </xf>
    <xf numFmtId="176" fontId="8" fillId="0" borderId="64" xfId="0" applyNumberFormat="1" applyFont="1" applyFill="1" applyBorder="1" applyAlignment="1">
      <alignment horizontal="center" vertical="center"/>
    </xf>
    <xf numFmtId="176" fontId="8" fillId="0" borderId="72" xfId="0" applyNumberFormat="1" applyFont="1" applyFill="1" applyBorder="1" applyAlignment="1">
      <alignment horizontal="center" vertical="center"/>
    </xf>
    <xf numFmtId="176" fontId="8" fillId="0" borderId="79" xfId="0" applyNumberFormat="1" applyFont="1" applyFill="1" applyBorder="1" applyAlignment="1">
      <alignment horizontal="distributed" vertical="center"/>
    </xf>
    <xf numFmtId="176" fontId="8" fillId="0" borderId="80" xfId="0" applyNumberFormat="1" applyFont="1" applyFill="1" applyBorder="1" applyAlignment="1">
      <alignment horizontal="distributed" vertical="center"/>
    </xf>
    <xf numFmtId="176" fontId="8" fillId="0" borderId="72" xfId="0" applyNumberFormat="1" applyFont="1" applyFill="1" applyBorder="1" applyAlignment="1">
      <alignment horizontal="distributed" vertical="center"/>
    </xf>
    <xf numFmtId="176" fontId="8" fillId="0" borderId="39" xfId="0" applyNumberFormat="1" applyFont="1" applyFill="1" applyBorder="1" applyAlignment="1" applyProtection="1">
      <alignment vertical="center"/>
      <protection locked="0"/>
    </xf>
    <xf numFmtId="176" fontId="8" fillId="0" borderId="67" xfId="0" applyNumberFormat="1" applyFont="1" applyFill="1" applyBorder="1" applyAlignment="1">
      <alignment vertical="center"/>
    </xf>
    <xf numFmtId="49" fontId="8" fillId="0" borderId="20" xfId="0" applyNumberFormat="1" applyFont="1" applyFill="1" applyBorder="1" applyAlignment="1">
      <alignment vertical="center"/>
    </xf>
    <xf numFmtId="49" fontId="16" fillId="0" borderId="11" xfId="0" applyNumberFormat="1" applyFont="1" applyFill="1" applyBorder="1" applyAlignment="1">
      <alignment horizontal="right" vertical="center"/>
    </xf>
    <xf numFmtId="176" fontId="8" fillId="0" borderId="79" xfId="0" applyNumberFormat="1" applyFont="1" applyFill="1" applyBorder="1" applyAlignment="1">
      <alignment vertical="center"/>
    </xf>
    <xf numFmtId="176" fontId="8" fillId="0" borderId="81" xfId="0" applyNumberFormat="1" applyFont="1" applyFill="1" applyBorder="1" applyAlignment="1">
      <alignment vertical="center"/>
    </xf>
    <xf numFmtId="176" fontId="8" fillId="0" borderId="20" xfId="0" applyNumberFormat="1" applyFont="1" applyFill="1" applyBorder="1" applyAlignment="1">
      <alignment vertical="center"/>
    </xf>
    <xf numFmtId="176" fontId="8" fillId="0" borderId="10" xfId="0" applyNumberFormat="1" applyFont="1" applyFill="1" applyBorder="1" applyAlignment="1">
      <alignment horizontal="right" vertical="center"/>
    </xf>
    <xf numFmtId="49" fontId="37" fillId="0" borderId="0" xfId="0" applyNumberFormat="1" applyFont="1" applyFill="1" applyBorder="1" applyAlignment="1" applyProtection="1">
      <alignment vertical="center"/>
      <protection locked="0"/>
    </xf>
    <xf numFmtId="176" fontId="11" fillId="0" borderId="29" xfId="7" applyNumberFormat="1" applyFont="1" applyFill="1" applyBorder="1" applyAlignment="1">
      <alignment vertical="center"/>
    </xf>
    <xf numFmtId="176" fontId="11" fillId="0" borderId="0" xfId="7" applyNumberFormat="1" applyFont="1" applyFill="1" applyBorder="1" applyAlignment="1">
      <alignment vertical="center"/>
    </xf>
    <xf numFmtId="0" fontId="20" fillId="0" borderId="0" xfId="0" applyNumberFormat="1" applyFont="1"/>
    <xf numFmtId="38" fontId="11" fillId="0" borderId="9" xfId="11" applyFont="1" applyBorder="1"/>
    <xf numFmtId="0" fontId="20" fillId="0" borderId="9" xfId="0" applyNumberFormat="1" applyFont="1" applyBorder="1"/>
    <xf numFmtId="176" fontId="35" fillId="0" borderId="0" xfId="0" applyNumberFormat="1" applyFont="1" applyFill="1" applyBorder="1" applyAlignment="1" applyProtection="1">
      <alignment vertical="center"/>
      <protection locked="0"/>
    </xf>
    <xf numFmtId="49" fontId="37" fillId="0" borderId="0" xfId="0" applyNumberFormat="1" applyFont="1" applyFill="1" applyBorder="1" applyAlignment="1" applyProtection="1">
      <alignment horizontal="distributed" vertical="center" justifyLastLine="1"/>
      <protection locked="0"/>
    </xf>
    <xf numFmtId="176" fontId="11" fillId="0" borderId="27" xfId="7" applyNumberFormat="1" applyFont="1" applyFill="1" applyBorder="1" applyAlignment="1">
      <alignment vertical="center"/>
    </xf>
    <xf numFmtId="176" fontId="40" fillId="0" borderId="0" xfId="7" applyNumberFormat="1" applyFont="1" applyFill="1" applyAlignment="1">
      <alignment vertical="center"/>
    </xf>
    <xf numFmtId="176" fontId="32" fillId="0" borderId="0" xfId="7" applyNumberFormat="1" applyFont="1" applyFill="1" applyAlignment="1">
      <alignment vertical="center"/>
    </xf>
    <xf numFmtId="176" fontId="29" fillId="0" borderId="0" xfId="7" applyNumberFormat="1" applyFont="1" applyFill="1" applyBorder="1" applyAlignment="1">
      <alignment vertical="center"/>
    </xf>
    <xf numFmtId="176" fontId="29" fillId="0" borderId="0" xfId="7" applyNumberFormat="1" applyFont="1" applyFill="1" applyAlignment="1">
      <alignment vertical="center"/>
    </xf>
    <xf numFmtId="49" fontId="25" fillId="0" borderId="0" xfId="8" applyNumberFormat="1" applyFont="1" applyFill="1" applyAlignment="1" applyProtection="1">
      <alignment vertical="center"/>
      <protection locked="0"/>
    </xf>
    <xf numFmtId="49" fontId="14" fillId="0" borderId="0" xfId="8" applyNumberFormat="1" applyFont="1" applyFill="1" applyAlignment="1" applyProtection="1">
      <alignment vertical="center"/>
      <protection locked="0"/>
    </xf>
    <xf numFmtId="49" fontId="11" fillId="0" borderId="0" xfId="0" quotePrefix="1" applyNumberFormat="1" applyFont="1" applyFill="1" applyBorder="1" applyAlignment="1" applyProtection="1">
      <alignment vertical="center"/>
      <protection locked="0"/>
    </xf>
    <xf numFmtId="49" fontId="14" fillId="0" borderId="0" xfId="8" applyNumberFormat="1" applyFont="1" applyFill="1" applyBorder="1" applyAlignment="1" applyProtection="1">
      <alignment vertical="center"/>
      <protection locked="0"/>
    </xf>
    <xf numFmtId="49" fontId="8" fillId="0" borderId="1"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7" xfId="0" applyNumberFormat="1" applyFont="1" applyFill="1" applyBorder="1" applyAlignment="1">
      <alignment vertical="center"/>
    </xf>
    <xf numFmtId="49" fontId="27" fillId="0" borderId="0" xfId="0" applyNumberFormat="1" applyFont="1" applyFill="1" applyBorder="1" applyAlignment="1" applyProtection="1">
      <alignment vertical="center"/>
      <protection locked="0"/>
    </xf>
    <xf numFmtId="49" fontId="12" fillId="0" borderId="8" xfId="0" applyNumberFormat="1" applyFont="1" applyFill="1" applyBorder="1" applyAlignment="1">
      <alignment vertical="center"/>
    </xf>
    <xf numFmtId="49" fontId="8" fillId="0" borderId="47" xfId="0" applyNumberFormat="1" applyFont="1" applyFill="1" applyBorder="1" applyAlignment="1">
      <alignment horizontal="center" vertical="center"/>
    </xf>
    <xf numFmtId="49" fontId="8" fillId="0" borderId="0" xfId="0" applyNumberFormat="1" applyFont="1" applyFill="1" applyBorder="1" applyAlignment="1">
      <alignment horizontal="distributed" vertical="center" justifyLastLine="1"/>
    </xf>
    <xf numFmtId="49" fontId="30" fillId="0" borderId="0" xfId="0" applyNumberFormat="1" applyFont="1" applyFill="1" applyBorder="1" applyAlignment="1">
      <alignment horizontal="center" vertical="center"/>
    </xf>
    <xf numFmtId="49" fontId="8" fillId="0" borderId="8" xfId="0" quotePrefix="1" applyNumberFormat="1" applyFont="1" applyFill="1" applyBorder="1" applyAlignment="1">
      <alignment horizontal="center" vertical="center"/>
    </xf>
    <xf numFmtId="49" fontId="8" fillId="0" borderId="11" xfId="0" quotePrefix="1" applyNumberFormat="1" applyFont="1" applyFill="1" applyBorder="1" applyAlignment="1">
      <alignment horizontal="center" vertical="center"/>
    </xf>
    <xf numFmtId="49" fontId="8" fillId="0" borderId="3" xfId="0" quotePrefix="1"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8" fillId="0" borderId="64"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8" fillId="0" borderId="64" xfId="0" applyNumberFormat="1" applyFont="1" applyFill="1" applyBorder="1" applyAlignment="1">
      <alignment vertical="center"/>
    </xf>
    <xf numFmtId="49" fontId="8" fillId="0" borderId="55" xfId="0" applyNumberFormat="1" applyFont="1" applyFill="1" applyBorder="1" applyAlignment="1">
      <alignment vertical="center"/>
    </xf>
    <xf numFmtId="49" fontId="8" fillId="0" borderId="53" xfId="0" applyNumberFormat="1" applyFont="1" applyFill="1" applyBorder="1" applyAlignment="1">
      <alignment vertical="center"/>
    </xf>
    <xf numFmtId="49" fontId="27" fillId="0" borderId="0" xfId="0" applyNumberFormat="1" applyFont="1" applyFill="1" applyBorder="1" applyAlignment="1" applyProtection="1">
      <alignment horizontal="centerContinuous" vertical="center"/>
      <protection locked="0"/>
    </xf>
    <xf numFmtId="49" fontId="11" fillId="0" borderId="0" xfId="0" applyNumberFormat="1" applyFont="1" applyFill="1" applyBorder="1" applyAlignment="1" applyProtection="1">
      <alignment vertical="center"/>
      <protection locked="0"/>
    </xf>
    <xf numFmtId="49" fontId="12" fillId="0" borderId="14" xfId="0" applyNumberFormat="1" applyFont="1" applyFill="1" applyBorder="1" applyAlignment="1">
      <alignment horizontal="right" vertical="center"/>
    </xf>
    <xf numFmtId="49" fontId="9" fillId="0" borderId="3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3" fontId="11" fillId="0" borderId="9" xfId="0" applyFont="1" applyFill="1" applyBorder="1" applyAlignment="1">
      <alignment horizontal="center" vertical="center" justifyLastLine="1"/>
    </xf>
    <xf numFmtId="3" fontId="8" fillId="0" borderId="6" xfId="0" applyFont="1" applyFill="1" applyBorder="1" applyAlignment="1">
      <alignment horizontal="center" vertical="center" justifyLastLine="1"/>
    </xf>
    <xf numFmtId="176" fontId="12" fillId="0" borderId="6" xfId="7" applyNumberFormat="1" applyFont="1" applyFill="1" applyBorder="1" applyAlignment="1">
      <alignment vertical="center"/>
    </xf>
    <xf numFmtId="176" fontId="12" fillId="0" borderId="0" xfId="8" applyNumberFormat="1" applyFont="1" applyFill="1" applyAlignment="1">
      <alignment horizontal="centerContinuous" vertical="center"/>
    </xf>
    <xf numFmtId="3" fontId="9" fillId="0" borderId="6" xfId="0" applyFont="1" applyFill="1" applyBorder="1" applyAlignment="1">
      <alignment horizontal="center" vertical="center" justifyLastLine="1"/>
    </xf>
    <xf numFmtId="176" fontId="12" fillId="0" borderId="14" xfId="7" applyNumberFormat="1" applyFont="1" applyFill="1" applyBorder="1" applyAlignment="1">
      <alignment vertical="center"/>
    </xf>
    <xf numFmtId="49" fontId="11" fillId="0" borderId="12" xfId="7"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38" fontId="12" fillId="0" borderId="4" xfId="11" applyFont="1" applyFill="1" applyBorder="1" applyAlignment="1" applyProtection="1">
      <alignment horizontal="right" vertical="center"/>
      <protection locked="0"/>
    </xf>
    <xf numFmtId="38" fontId="12" fillId="0" borderId="9" xfId="11" applyFont="1" applyFill="1" applyBorder="1" applyAlignment="1" applyProtection="1">
      <alignment horizontal="right" vertical="center"/>
      <protection locked="0"/>
    </xf>
    <xf numFmtId="38" fontId="12" fillId="0" borderId="9" xfId="11" applyFont="1" applyFill="1" applyBorder="1" applyAlignment="1" applyProtection="1">
      <alignment horizontal="distributed" vertical="center"/>
      <protection locked="0"/>
    </xf>
    <xf numFmtId="38" fontId="12" fillId="0" borderId="6" xfId="11" applyFont="1" applyFill="1" applyBorder="1" applyAlignment="1" applyProtection="1">
      <alignment horizontal="distributed" vertical="center"/>
      <protection locked="0"/>
    </xf>
    <xf numFmtId="38" fontId="12" fillId="0" borderId="6" xfId="11" applyFont="1" applyFill="1" applyBorder="1" applyAlignment="1">
      <alignment horizontal="right" vertical="center"/>
    </xf>
    <xf numFmtId="38" fontId="12" fillId="0" borderId="6" xfId="11" applyFont="1" applyFill="1" applyBorder="1" applyAlignment="1">
      <alignment horizontal="center" vertical="center"/>
    </xf>
    <xf numFmtId="38" fontId="12" fillId="0" borderId="5" xfId="11" applyFont="1" applyFill="1" applyBorder="1" applyAlignment="1">
      <alignment horizontal="right" vertical="center"/>
    </xf>
    <xf numFmtId="38" fontId="12" fillId="0" borderId="9" xfId="11" applyFont="1" applyFill="1" applyBorder="1" applyAlignment="1" applyProtection="1">
      <alignment horizontal="right" vertical="center" wrapText="1"/>
      <protection locked="0"/>
    </xf>
    <xf numFmtId="38" fontId="12" fillId="0" borderId="6" xfId="11" applyFont="1" applyFill="1" applyBorder="1" applyAlignment="1" applyProtection="1">
      <alignment horizontal="right" vertical="center"/>
      <protection locked="0"/>
    </xf>
    <xf numFmtId="38" fontId="12" fillId="0" borderId="5" xfId="11" applyFont="1" applyFill="1" applyBorder="1" applyAlignment="1" applyProtection="1">
      <alignment horizontal="right" vertical="center"/>
      <protection locked="0"/>
    </xf>
    <xf numFmtId="38" fontId="12" fillId="0" borderId="5" xfId="11" applyFont="1" applyFill="1" applyBorder="1" applyAlignment="1" applyProtection="1">
      <alignment horizontal="distributed" vertical="center"/>
      <protection locked="0"/>
    </xf>
    <xf numFmtId="38" fontId="12" fillId="0" borderId="9" xfId="11" applyFont="1" applyFill="1" applyBorder="1" applyAlignment="1" applyProtection="1">
      <alignment horizontal="distributed" vertical="center" wrapText="1"/>
      <protection locked="0"/>
    </xf>
    <xf numFmtId="38" fontId="12" fillId="0" borderId="5" xfId="11" applyFont="1" applyFill="1" applyBorder="1" applyAlignment="1">
      <alignment horizontal="distributed" vertical="center"/>
    </xf>
    <xf numFmtId="38" fontId="12" fillId="0" borderId="9" xfId="11" applyFont="1" applyFill="1" applyBorder="1" applyAlignment="1">
      <alignment horizontal="right" vertical="center"/>
    </xf>
    <xf numFmtId="3" fontId="11" fillId="0" borderId="20" xfId="0" applyFont="1" applyFill="1" applyBorder="1" applyAlignment="1">
      <alignment horizontal="center" vertical="center" justifyLastLine="1"/>
    </xf>
    <xf numFmtId="3" fontId="8" fillId="0" borderId="14" xfId="0" applyFont="1" applyFill="1" applyBorder="1" applyAlignment="1">
      <alignment horizontal="center" vertical="center" justifyLastLine="1"/>
    </xf>
    <xf numFmtId="176" fontId="12" fillId="0" borderId="14" xfId="8" applyNumberFormat="1" applyFont="1" applyFill="1" applyBorder="1" applyAlignment="1" applyProtection="1">
      <alignment vertical="center"/>
    </xf>
    <xf numFmtId="176" fontId="7" fillId="0" borderId="0" xfId="0" quotePrefix="1" applyNumberFormat="1" applyFont="1" applyFill="1" applyBorder="1" applyAlignment="1" applyProtection="1">
      <alignment vertical="center"/>
      <protection locked="0"/>
    </xf>
    <xf numFmtId="176" fontId="11" fillId="0" borderId="0" xfId="0" quotePrefix="1" applyNumberFormat="1" applyFont="1" applyFill="1" applyBorder="1" applyAlignment="1" applyProtection="1">
      <alignment vertical="center"/>
      <protection locked="0"/>
    </xf>
    <xf numFmtId="176" fontId="8" fillId="0" borderId="2" xfId="0" applyNumberFormat="1" applyFont="1" applyFill="1" applyBorder="1" applyAlignment="1">
      <alignment horizontal="centerContinuous" vertical="center"/>
    </xf>
    <xf numFmtId="176" fontId="8" fillId="0" borderId="0" xfId="0" applyNumberFormat="1" applyFont="1" applyFill="1" applyBorder="1" applyAlignment="1">
      <alignment horizontal="centerContinuous" vertical="center"/>
    </xf>
    <xf numFmtId="176" fontId="8" fillId="0" borderId="3" xfId="0" quotePrefix="1" applyNumberFormat="1" applyFont="1" applyFill="1" applyBorder="1" applyAlignment="1">
      <alignment vertical="center"/>
    </xf>
    <xf numFmtId="176" fontId="8" fillId="0" borderId="2" xfId="0" quotePrefix="1" applyNumberFormat="1" applyFont="1" applyFill="1" applyBorder="1" applyAlignment="1">
      <alignment vertical="center"/>
    </xf>
    <xf numFmtId="176" fontId="11" fillId="0" borderId="0" xfId="0" applyNumberFormat="1" applyFont="1" applyFill="1" applyBorder="1" applyAlignment="1" applyProtection="1">
      <alignment horizontal="centerContinuous" vertical="center"/>
      <protection locked="0"/>
    </xf>
    <xf numFmtId="176" fontId="8" fillId="0" borderId="68" xfId="0" applyNumberFormat="1" applyFont="1" applyFill="1" applyBorder="1" applyAlignment="1">
      <alignment vertical="center"/>
    </xf>
    <xf numFmtId="176" fontId="8" fillId="0" borderId="13" xfId="0" applyNumberFormat="1" applyFont="1" applyFill="1" applyBorder="1" applyAlignment="1">
      <alignment horizontal="centerContinuous" vertical="center"/>
    </xf>
    <xf numFmtId="176" fontId="12" fillId="0" borderId="0" xfId="0" applyNumberFormat="1" applyFont="1" applyFill="1" applyBorder="1" applyAlignment="1" applyProtection="1">
      <alignment horizontal="centerContinuous" vertical="center"/>
      <protection locked="0"/>
    </xf>
    <xf numFmtId="176" fontId="27" fillId="0" borderId="0" xfId="0" applyNumberFormat="1" applyFont="1" applyFill="1" applyBorder="1" applyAlignment="1" applyProtection="1">
      <alignment horizontal="centerContinuous" vertical="center"/>
      <protection locked="0"/>
    </xf>
    <xf numFmtId="176" fontId="11" fillId="0" borderId="0" xfId="4" applyNumberFormat="1" applyFont="1" applyFill="1" applyBorder="1" applyAlignment="1" applyProtection="1">
      <alignment vertical="center"/>
      <protection locked="0"/>
    </xf>
    <xf numFmtId="176" fontId="12" fillId="0" borderId="9" xfId="7" applyNumberFormat="1" applyFont="1" applyFill="1" applyBorder="1" applyAlignment="1">
      <alignment vertical="center"/>
    </xf>
    <xf numFmtId="176" fontId="12" fillId="0" borderId="4" xfId="4" applyNumberFormat="1" applyFont="1" applyFill="1" applyBorder="1" applyAlignment="1" applyProtection="1">
      <alignment vertical="center"/>
      <protection locked="0"/>
    </xf>
    <xf numFmtId="176" fontId="12" fillId="0" borderId="9" xfId="4" applyNumberFormat="1" applyFont="1" applyFill="1" applyBorder="1" applyAlignment="1" applyProtection="1">
      <alignment vertical="center"/>
      <protection locked="0"/>
    </xf>
    <xf numFmtId="176" fontId="11" fillId="0" borderId="12" xfId="0" applyNumberFormat="1" applyFont="1" applyFill="1" applyBorder="1" applyAlignment="1">
      <alignment horizontal="center" vertical="center"/>
    </xf>
    <xf numFmtId="176" fontId="12" fillId="0" borderId="9" xfId="8" applyNumberFormat="1" applyFont="1" applyFill="1" applyBorder="1" applyAlignment="1" applyProtection="1">
      <alignment vertical="center"/>
    </xf>
    <xf numFmtId="176" fontId="10" fillId="0" borderId="0" xfId="8" applyNumberFormat="1" applyFont="1" applyFill="1" applyAlignment="1" applyProtection="1">
      <alignment vertical="center"/>
      <protection locked="0"/>
    </xf>
    <xf numFmtId="176" fontId="41" fillId="0" borderId="0" xfId="8" applyNumberFormat="1" applyFont="1" applyFill="1" applyAlignment="1" applyProtection="1">
      <alignment vertical="center"/>
      <protection locked="0"/>
    </xf>
    <xf numFmtId="176" fontId="41" fillId="0" borderId="0" xfId="0" applyNumberFormat="1" applyFont="1" applyFill="1" applyBorder="1" applyAlignment="1" applyProtection="1">
      <alignment vertical="center"/>
      <protection locked="0"/>
    </xf>
    <xf numFmtId="176" fontId="42" fillId="0" borderId="0" xfId="0" applyNumberFormat="1" applyFont="1" applyFill="1" applyAlignment="1" applyProtection="1">
      <alignment vertical="center"/>
      <protection locked="0"/>
    </xf>
    <xf numFmtId="176" fontId="43" fillId="0" borderId="0" xfId="0" quotePrefix="1" applyNumberFormat="1" applyFont="1" applyFill="1" applyBorder="1" applyAlignment="1" applyProtection="1">
      <alignment vertical="center"/>
      <protection locked="0"/>
    </xf>
    <xf numFmtId="176" fontId="41" fillId="0" borderId="0" xfId="0" quotePrefix="1" applyNumberFormat="1" applyFont="1" applyFill="1" applyBorder="1" applyAlignment="1" applyProtection="1">
      <alignment vertical="center"/>
      <protection locked="0"/>
    </xf>
    <xf numFmtId="176" fontId="12" fillId="0" borderId="2" xfId="0" applyNumberFormat="1" applyFont="1" applyFill="1" applyBorder="1" applyAlignment="1">
      <alignment vertical="center"/>
    </xf>
    <xf numFmtId="176" fontId="8" fillId="0" borderId="2" xfId="0" applyNumberFormat="1" applyFont="1" applyFill="1" applyBorder="1" applyAlignment="1">
      <alignment horizontal="left" vertical="center"/>
    </xf>
    <xf numFmtId="176" fontId="14" fillId="0" borderId="0" xfId="8" applyNumberFormat="1" applyFont="1" applyFill="1" applyBorder="1" applyAlignment="1" applyProtection="1">
      <alignment horizontal="distributed" vertical="center" wrapText="1"/>
      <protection locked="0"/>
    </xf>
    <xf numFmtId="49" fontId="43" fillId="0" borderId="0" xfId="0" applyNumberFormat="1" applyFont="1" applyFill="1" applyBorder="1" applyAlignment="1" applyProtection="1">
      <alignment horizontal="right" vertical="center"/>
      <protection locked="0"/>
    </xf>
    <xf numFmtId="176" fontId="12" fillId="0" borderId="64" xfId="0" applyNumberFormat="1" applyFont="1" applyFill="1" applyBorder="1" applyAlignment="1">
      <alignment vertical="center"/>
    </xf>
    <xf numFmtId="176" fontId="26" fillId="0" borderId="71" xfId="0" applyNumberFormat="1" applyFont="1" applyFill="1" applyBorder="1" applyAlignment="1" applyProtection="1">
      <alignment vertical="center"/>
      <protection locked="0"/>
    </xf>
    <xf numFmtId="176" fontId="12" fillId="0" borderId="55" xfId="0" applyNumberFormat="1" applyFont="1" applyFill="1" applyBorder="1" applyAlignment="1">
      <alignment vertical="center"/>
    </xf>
    <xf numFmtId="176" fontId="12" fillId="0" borderId="56" xfId="0" applyNumberFormat="1" applyFont="1" applyFill="1" applyBorder="1" applyAlignment="1">
      <alignment vertical="center"/>
    </xf>
    <xf numFmtId="176" fontId="41" fillId="0" borderId="0" xfId="0" applyNumberFormat="1" applyFont="1" applyFill="1" applyBorder="1" applyAlignment="1" applyProtection="1">
      <alignment horizontal="centerContinuous" vertical="center"/>
      <protection locked="0"/>
    </xf>
    <xf numFmtId="176" fontId="26" fillId="0" borderId="0" xfId="0" applyNumberFormat="1" applyFont="1" applyFill="1" applyBorder="1" applyAlignment="1" applyProtection="1">
      <alignment horizontal="distributed" vertical="center" wrapText="1"/>
      <protection locked="0"/>
    </xf>
    <xf numFmtId="176" fontId="26" fillId="0" borderId="65" xfId="0" applyNumberFormat="1" applyFont="1" applyFill="1" applyBorder="1" applyAlignment="1" applyProtection="1">
      <alignment vertical="center"/>
      <protection locked="0"/>
    </xf>
    <xf numFmtId="176" fontId="26" fillId="0" borderId="84" xfId="0" applyNumberFormat="1" applyFont="1" applyFill="1" applyBorder="1" applyAlignment="1" applyProtection="1">
      <alignment vertical="center"/>
      <protection locked="0"/>
    </xf>
    <xf numFmtId="49" fontId="43" fillId="0" borderId="2" xfId="0" applyNumberFormat="1" applyFont="1" applyFill="1" applyBorder="1" applyAlignment="1" applyProtection="1">
      <alignment vertical="center"/>
      <protection locked="0"/>
    </xf>
    <xf numFmtId="176" fontId="12" fillId="0" borderId="0" xfId="0" applyNumberFormat="1" applyFont="1" applyFill="1" applyBorder="1" applyAlignment="1">
      <alignment horizontal="right" vertical="center"/>
    </xf>
    <xf numFmtId="176" fontId="12" fillId="0" borderId="64" xfId="0" applyNumberFormat="1" applyFont="1" applyFill="1" applyBorder="1" applyAlignment="1">
      <alignment horizontal="distributed" vertical="center"/>
    </xf>
    <xf numFmtId="176" fontId="12" fillId="0" borderId="85" xfId="0" applyNumberFormat="1" applyFont="1" applyFill="1" applyBorder="1" applyAlignment="1">
      <alignment horizontal="distributed" vertical="center"/>
    </xf>
    <xf numFmtId="49" fontId="43" fillId="0" borderId="0" xfId="0" applyNumberFormat="1" applyFont="1" applyFill="1" applyBorder="1" applyAlignment="1" applyProtection="1">
      <alignment vertical="center"/>
      <protection locked="0"/>
    </xf>
    <xf numFmtId="176" fontId="42" fillId="0" borderId="0" xfId="0" applyNumberFormat="1" applyFont="1" applyFill="1" applyBorder="1" applyAlignment="1" applyProtection="1">
      <alignment vertical="center"/>
      <protection locked="0"/>
    </xf>
    <xf numFmtId="176" fontId="41" fillId="0" borderId="0" xfId="7" applyNumberFormat="1" applyFont="1" applyFill="1" applyAlignment="1">
      <alignment vertical="center"/>
    </xf>
    <xf numFmtId="176" fontId="34" fillId="0" borderId="9" xfId="0" applyNumberFormat="1" applyFont="1" applyFill="1" applyBorder="1" applyAlignment="1" applyProtection="1">
      <alignment vertical="center"/>
      <protection locked="0"/>
    </xf>
    <xf numFmtId="176" fontId="12" fillId="0" borderId="0" xfId="8" applyNumberFormat="1" applyFont="1" applyFill="1" applyBorder="1" applyAlignment="1" applyProtection="1">
      <alignment vertical="center"/>
      <protection locked="0"/>
    </xf>
    <xf numFmtId="176" fontId="10" fillId="0" borderId="9" xfId="4" applyNumberFormat="1" applyFont="1" applyFill="1" applyBorder="1" applyAlignment="1" applyProtection="1">
      <alignment horizontal="center" vertical="center"/>
      <protection locked="0"/>
    </xf>
    <xf numFmtId="176" fontId="12" fillId="0" borderId="9" xfId="4" applyNumberFormat="1" applyFont="1" applyFill="1" applyBorder="1" applyAlignment="1" applyProtection="1">
      <alignment horizontal="center" vertical="center"/>
      <protection locked="0"/>
    </xf>
    <xf numFmtId="176" fontId="12" fillId="0" borderId="0" xfId="7" applyNumberFormat="1" applyFont="1" applyFill="1" applyBorder="1" applyAlignment="1">
      <alignment horizontal="center" vertical="center"/>
    </xf>
    <xf numFmtId="176" fontId="12" fillId="0" borderId="0" xfId="8" applyNumberFormat="1" applyFont="1" applyFill="1" applyBorder="1" applyAlignment="1" applyProtection="1">
      <alignment vertical="center"/>
    </xf>
    <xf numFmtId="176" fontId="41" fillId="0" borderId="0" xfId="7" applyNumberFormat="1" applyFont="1" applyFill="1" applyBorder="1" applyAlignment="1">
      <alignment vertical="center"/>
    </xf>
    <xf numFmtId="3" fontId="14" fillId="2" borderId="9" xfId="0" applyNumberFormat="1" applyFont="1" applyFill="1" applyBorder="1" applyAlignment="1" applyProtection="1">
      <alignment horizontal="center" vertical="center"/>
      <protection locked="0"/>
    </xf>
    <xf numFmtId="176" fontId="34" fillId="0" borderId="9" xfId="8" applyNumberFormat="1" applyFont="1" applyFill="1" applyBorder="1" applyAlignment="1" applyProtection="1">
      <alignment vertical="center"/>
    </xf>
    <xf numFmtId="176" fontId="10" fillId="0" borderId="0" xfId="8"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center" vertical="center"/>
      <protection locked="0"/>
    </xf>
    <xf numFmtId="176" fontId="34" fillId="0" borderId="0" xfId="8" applyNumberFormat="1" applyFont="1" applyFill="1" applyBorder="1" applyAlignment="1" applyProtection="1">
      <alignment vertical="center"/>
    </xf>
    <xf numFmtId="176" fontId="10" fillId="0" borderId="0" xfId="8" applyNumberFormat="1" applyFont="1" applyFill="1" applyBorder="1" applyAlignment="1">
      <alignment horizontal="left" vertical="center"/>
    </xf>
    <xf numFmtId="176" fontId="8" fillId="0" borderId="0" xfId="8" applyNumberFormat="1" applyFont="1" applyFill="1" applyAlignment="1" applyProtection="1">
      <alignment horizontal="center" vertical="center"/>
      <protection locked="0"/>
    </xf>
    <xf numFmtId="176" fontId="4" fillId="0" borderId="0" xfId="9" applyNumberFormat="1" applyFont="1" applyFill="1" applyAlignment="1">
      <alignment vertical="center"/>
    </xf>
    <xf numFmtId="49" fontId="5" fillId="0" borderId="0" xfId="9" applyNumberFormat="1" applyFont="1" applyFill="1" applyAlignment="1">
      <alignment vertical="center"/>
    </xf>
    <xf numFmtId="176" fontId="9" fillId="0" borderId="0" xfId="9" applyNumberFormat="1" applyFont="1" applyFill="1" applyAlignment="1" applyProtection="1">
      <alignment vertical="center"/>
    </xf>
    <xf numFmtId="176" fontId="14" fillId="0" borderId="0" xfId="9" applyNumberFormat="1" applyFont="1" applyFill="1" applyAlignment="1" applyProtection="1">
      <alignment horizontal="center" vertical="center"/>
    </xf>
    <xf numFmtId="176" fontId="9" fillId="0" borderId="0" xfId="9" applyNumberFormat="1" applyFont="1" applyFill="1" applyAlignment="1" applyProtection="1">
      <alignment horizontal="right" vertical="center"/>
    </xf>
    <xf numFmtId="49" fontId="45" fillId="0" borderId="0" xfId="0" applyNumberFormat="1" applyFont="1" applyFill="1" applyAlignment="1" applyProtection="1">
      <alignment vertical="center"/>
    </xf>
    <xf numFmtId="49" fontId="12" fillId="0" borderId="0" xfId="9" applyNumberFormat="1" applyFont="1" applyFill="1" applyBorder="1" applyAlignment="1" applyProtection="1">
      <alignment vertical="center"/>
    </xf>
    <xf numFmtId="49" fontId="8" fillId="0" borderId="0" xfId="9" applyNumberFormat="1" applyFont="1" applyFill="1" applyAlignment="1" applyProtection="1">
      <alignment vertical="center"/>
    </xf>
    <xf numFmtId="49" fontId="9" fillId="0" borderId="1" xfId="9" applyNumberFormat="1" applyFont="1" applyFill="1" applyBorder="1" applyAlignment="1" applyProtection="1"/>
    <xf numFmtId="49" fontId="9" fillId="0" borderId="2" xfId="9" applyNumberFormat="1" applyFont="1" applyFill="1" applyBorder="1" applyAlignment="1" applyProtection="1">
      <alignment vertical="center"/>
    </xf>
    <xf numFmtId="49" fontId="8" fillId="0" borderId="4" xfId="9" applyNumberFormat="1" applyFont="1" applyFill="1" applyBorder="1" applyAlignment="1" applyProtection="1">
      <alignment horizontal="center" vertical="center"/>
    </xf>
    <xf numFmtId="49" fontId="8" fillId="0" borderId="5" xfId="9" applyNumberFormat="1" applyFont="1" applyFill="1" applyBorder="1" applyAlignment="1" applyProtection="1">
      <alignment vertical="center"/>
    </xf>
    <xf numFmtId="49" fontId="8" fillId="0" borderId="5" xfId="9" applyNumberFormat="1" applyFont="1" applyFill="1" applyBorder="1" applyAlignment="1" applyProtection="1">
      <alignment horizontal="center" vertical="center"/>
    </xf>
    <xf numFmtId="49" fontId="8" fillId="0" borderId="6" xfId="9" applyNumberFormat="1" applyFont="1" applyFill="1" applyBorder="1" applyAlignment="1" applyProtection="1">
      <alignment horizontal="center" vertical="center"/>
    </xf>
    <xf numFmtId="49" fontId="28" fillId="0" borderId="0" xfId="0" applyNumberFormat="1" applyFont="1" applyFill="1" applyAlignment="1" applyProtection="1">
      <alignment vertical="center"/>
    </xf>
    <xf numFmtId="49" fontId="8" fillId="0" borderId="0" xfId="9" applyNumberFormat="1" applyFont="1" applyFill="1" applyBorder="1" applyAlignment="1" applyProtection="1">
      <alignment vertical="center"/>
    </xf>
    <xf numFmtId="49" fontId="9" fillId="0" borderId="10" xfId="9" applyNumberFormat="1" applyFont="1" applyFill="1" applyBorder="1" applyAlignment="1" applyProtection="1">
      <alignment vertical="center"/>
    </xf>
    <xf numFmtId="49" fontId="9" fillId="0" borderId="0" xfId="9" applyNumberFormat="1" applyFont="1" applyFill="1" applyBorder="1" applyAlignment="1" applyProtection="1">
      <alignment vertical="center"/>
    </xf>
    <xf numFmtId="49" fontId="7" fillId="0" borderId="2" xfId="0" applyNumberFormat="1" applyFont="1" applyFill="1" applyBorder="1" applyAlignment="1" applyProtection="1">
      <alignment vertical="center"/>
      <protection locked="0"/>
    </xf>
    <xf numFmtId="49" fontId="9" fillId="0" borderId="12" xfId="9" applyNumberFormat="1" applyFont="1" applyFill="1" applyBorder="1" applyAlignment="1" applyProtection="1">
      <alignment horizontal="right" vertical="top"/>
    </xf>
    <xf numFmtId="49" fontId="9" fillId="0" borderId="13" xfId="9" applyNumberFormat="1" applyFont="1" applyFill="1" applyBorder="1" applyAlignment="1" applyProtection="1">
      <alignment horizontal="right" vertical="center"/>
    </xf>
    <xf numFmtId="49" fontId="8" fillId="0" borderId="40" xfId="9" applyNumberFormat="1" applyFont="1" applyFill="1" applyBorder="1" applyAlignment="1" applyProtection="1">
      <alignment horizontal="center" vertical="center"/>
    </xf>
    <xf numFmtId="49" fontId="8" fillId="0" borderId="67" xfId="9" applyNumberFormat="1" applyFont="1" applyFill="1" applyBorder="1" applyAlignment="1" applyProtection="1">
      <alignment horizontal="center" vertical="center"/>
    </xf>
    <xf numFmtId="49" fontId="8" fillId="0" borderId="69" xfId="9" applyNumberFormat="1" applyFont="1" applyFill="1" applyBorder="1" applyAlignment="1" applyProtection="1">
      <alignment horizontal="center" vertical="center"/>
    </xf>
    <xf numFmtId="176" fontId="8" fillId="0" borderId="0" xfId="9" applyNumberFormat="1" applyFont="1" applyFill="1" applyBorder="1" applyAlignment="1" applyProtection="1">
      <alignment vertical="center"/>
    </xf>
    <xf numFmtId="3" fontId="9" fillId="0" borderId="9" xfId="0" applyFont="1" applyFill="1" applyBorder="1" applyAlignment="1">
      <alignment horizontal="center" vertical="center"/>
    </xf>
    <xf numFmtId="176" fontId="8" fillId="0" borderId="9" xfId="9" applyNumberFormat="1" applyFont="1" applyFill="1" applyBorder="1" applyAlignment="1" applyProtection="1">
      <alignment vertical="center"/>
    </xf>
    <xf numFmtId="3" fontId="12" fillId="0" borderId="9" xfId="0" applyFont="1" applyFill="1" applyBorder="1" applyAlignment="1">
      <alignment horizontal="center" vertical="center" shrinkToFit="1"/>
    </xf>
    <xf numFmtId="3" fontId="9" fillId="0" borderId="9" xfId="0" applyFont="1" applyFill="1" applyBorder="1" applyAlignment="1">
      <alignment horizontal="center" vertical="center" shrinkToFit="1"/>
    </xf>
    <xf numFmtId="49" fontId="12" fillId="0" borderId="12" xfId="9" applyNumberFormat="1" applyFont="1" applyFill="1" applyBorder="1" applyAlignment="1" applyProtection="1">
      <alignment horizontal="center" vertical="center"/>
    </xf>
    <xf numFmtId="49" fontId="9" fillId="0" borderId="9" xfId="9" applyNumberFormat="1" applyFont="1" applyFill="1" applyBorder="1" applyAlignment="1" applyProtection="1">
      <alignment horizontal="center" vertical="center"/>
    </xf>
    <xf numFmtId="49" fontId="7" fillId="0" borderId="0" xfId="7" applyNumberFormat="1" applyFont="1" applyFill="1" applyBorder="1" applyAlignment="1">
      <alignment horizontal="distributed" vertical="center"/>
    </xf>
    <xf numFmtId="3" fontId="46" fillId="0" borderId="0" xfId="0" applyFont="1" applyBorder="1" applyAlignment="1">
      <alignment vertical="center"/>
    </xf>
    <xf numFmtId="3" fontId="46" fillId="0" borderId="0" xfId="0" applyFont="1" applyBorder="1" applyAlignment="1">
      <alignment horizontal="distributed" vertical="center"/>
    </xf>
    <xf numFmtId="176" fontId="4" fillId="0" borderId="0" xfId="9" applyNumberFormat="1" applyFont="1" applyFill="1" applyAlignment="1" applyProtection="1">
      <alignment vertical="center"/>
    </xf>
    <xf numFmtId="176" fontId="4" fillId="0" borderId="0" xfId="9" applyNumberFormat="1" applyFont="1" applyFill="1" applyAlignment="1" applyProtection="1">
      <alignment horizontal="right" vertical="center"/>
    </xf>
    <xf numFmtId="49" fontId="29" fillId="0" borderId="0" xfId="9" applyNumberFormat="1" applyFont="1" applyFill="1" applyAlignment="1">
      <alignment vertical="top"/>
    </xf>
    <xf numFmtId="176" fontId="47" fillId="0" borderId="0" xfId="0" applyNumberFormat="1" applyFont="1" applyFill="1" applyAlignment="1">
      <alignment vertical="center"/>
    </xf>
    <xf numFmtId="49" fontId="47" fillId="0" borderId="0" xfId="9" applyNumberFormat="1" applyFont="1" applyFill="1" applyAlignment="1">
      <alignment vertical="center"/>
    </xf>
    <xf numFmtId="49" fontId="11" fillId="0" borderId="0" xfId="0" applyNumberFormat="1" applyFont="1" applyFill="1" applyAlignment="1">
      <alignment vertical="center"/>
    </xf>
    <xf numFmtId="176" fontId="11" fillId="0" borderId="0" xfId="9" applyNumberFormat="1" applyFont="1" applyFill="1" applyAlignment="1" applyProtection="1">
      <alignment vertical="center"/>
    </xf>
    <xf numFmtId="176" fontId="11" fillId="0" borderId="0" xfId="9" applyNumberFormat="1" applyFont="1" applyFill="1" applyAlignment="1" applyProtection="1">
      <alignment horizontal="center" vertical="center"/>
    </xf>
    <xf numFmtId="176" fontId="11" fillId="0" borderId="0" xfId="9" applyNumberFormat="1" applyFont="1" applyFill="1" applyAlignment="1" applyProtection="1">
      <alignment horizontal="right" vertical="center"/>
    </xf>
    <xf numFmtId="49" fontId="34" fillId="0" borderId="4" xfId="9" applyNumberFormat="1" applyFont="1" applyBorder="1" applyAlignment="1">
      <alignment horizontal="center" vertical="center"/>
    </xf>
    <xf numFmtId="49" fontId="34" fillId="0" borderId="5" xfId="9" applyNumberFormat="1" applyFont="1" applyBorder="1" applyAlignment="1">
      <alignment vertical="center"/>
    </xf>
    <xf numFmtId="49" fontId="34" fillId="0" borderId="5" xfId="9" applyNumberFormat="1" applyFont="1" applyBorder="1" applyAlignment="1">
      <alignment horizontal="center" vertical="center"/>
    </xf>
    <xf numFmtId="49" fontId="34" fillId="0" borderId="6" xfId="9" applyNumberFormat="1" applyFont="1" applyBorder="1" applyAlignment="1">
      <alignment horizontal="center" vertical="center"/>
    </xf>
    <xf numFmtId="49" fontId="12" fillId="0" borderId="0" xfId="9" applyNumberFormat="1" applyFont="1" applyFill="1" applyAlignment="1" applyProtection="1">
      <alignment vertical="center"/>
    </xf>
    <xf numFmtId="49" fontId="9" fillId="0" borderId="10" xfId="9" applyNumberFormat="1" applyFont="1" applyFill="1" applyBorder="1" applyAlignment="1" applyProtection="1"/>
    <xf numFmtId="49" fontId="26" fillId="0" borderId="0" xfId="0" applyNumberFormat="1" applyFont="1" applyFill="1" applyAlignment="1" applyProtection="1">
      <alignment vertical="top"/>
    </xf>
    <xf numFmtId="49" fontId="12" fillId="0" borderId="0" xfId="9" applyNumberFormat="1" applyFont="1" applyFill="1" applyBorder="1" applyAlignment="1" applyProtection="1">
      <alignment vertical="top"/>
    </xf>
    <xf numFmtId="49" fontId="12" fillId="0" borderId="10" xfId="9" applyNumberFormat="1" applyFont="1" applyFill="1" applyBorder="1" applyAlignment="1" applyProtection="1">
      <alignment vertical="top"/>
    </xf>
    <xf numFmtId="49" fontId="12" fillId="0" borderId="0" xfId="0" applyNumberFormat="1" applyFont="1" applyFill="1" applyAlignment="1">
      <alignment vertical="top"/>
    </xf>
    <xf numFmtId="176" fontId="41" fillId="0" borderId="0" xfId="9" applyNumberFormat="1" applyFont="1" applyFill="1" applyBorder="1" applyAlignment="1" applyProtection="1">
      <alignment vertical="center"/>
    </xf>
    <xf numFmtId="3" fontId="41" fillId="0" borderId="9" xfId="0" applyFont="1" applyFill="1" applyBorder="1" applyAlignment="1">
      <alignment horizontal="center" vertical="center" justifyLastLine="1"/>
    </xf>
    <xf numFmtId="176" fontId="41" fillId="0" borderId="9" xfId="9" applyNumberFormat="1" applyFont="1" applyFill="1" applyBorder="1" applyAlignment="1" applyProtection="1">
      <alignment vertical="center"/>
    </xf>
    <xf numFmtId="176" fontId="41" fillId="0" borderId="20" xfId="9" applyNumberFormat="1" applyFont="1" applyFill="1" applyBorder="1" applyAlignment="1" applyProtection="1">
      <alignment vertical="center"/>
    </xf>
    <xf numFmtId="176" fontId="41" fillId="0" borderId="9" xfId="0" applyNumberFormat="1" applyFont="1" applyFill="1" applyBorder="1" applyAlignment="1">
      <alignment vertical="center"/>
    </xf>
    <xf numFmtId="3" fontId="11" fillId="0" borderId="9" xfId="0" applyFont="1" applyFill="1" applyBorder="1" applyAlignment="1">
      <alignment horizontal="center" vertical="center" shrinkToFit="1"/>
    </xf>
    <xf numFmtId="3" fontId="41" fillId="0" borderId="9" xfId="0" applyFont="1" applyFill="1" applyBorder="1" applyAlignment="1">
      <alignment horizontal="center" vertical="center" shrinkToFit="1"/>
    </xf>
    <xf numFmtId="49" fontId="41" fillId="0" borderId="0" xfId="9" applyNumberFormat="1" applyFont="1" applyFill="1" applyBorder="1" applyAlignment="1" applyProtection="1">
      <alignment vertical="center"/>
    </xf>
    <xf numFmtId="49" fontId="41" fillId="0" borderId="12" xfId="9" applyNumberFormat="1" applyFont="1" applyFill="1" applyBorder="1" applyAlignment="1" applyProtection="1">
      <alignment horizontal="center" vertical="center"/>
    </xf>
    <xf numFmtId="49" fontId="11" fillId="0" borderId="9" xfId="9" applyNumberFormat="1" applyFont="1" applyFill="1" applyBorder="1" applyAlignment="1" applyProtection="1">
      <alignment horizontal="center" vertical="center"/>
    </xf>
    <xf numFmtId="3" fontId="41" fillId="0" borderId="12" xfId="0" applyFont="1" applyBorder="1" applyAlignment="1">
      <alignment horizontal="right" vertical="center"/>
    </xf>
    <xf numFmtId="3" fontId="41" fillId="0" borderId="20" xfId="0" applyFont="1" applyBorder="1" applyAlignment="1">
      <alignment horizontal="right" vertical="center"/>
    </xf>
    <xf numFmtId="3" fontId="41" fillId="0" borderId="9" xfId="0" applyFont="1" applyBorder="1" applyAlignment="1">
      <alignment horizontal="right" vertical="center"/>
    </xf>
    <xf numFmtId="49" fontId="41" fillId="0" borderId="0" xfId="0" applyNumberFormat="1" applyFont="1" applyFill="1" applyAlignment="1">
      <alignment vertical="center"/>
    </xf>
    <xf numFmtId="176" fontId="41" fillId="0" borderId="11" xfId="0" applyNumberFormat="1" applyFont="1" applyFill="1" applyBorder="1" applyAlignment="1">
      <alignment vertical="center"/>
    </xf>
    <xf numFmtId="176" fontId="51" fillId="0" borderId="0" xfId="10" applyNumberFormat="1" applyFont="1" applyFill="1" applyAlignment="1">
      <alignment vertical="center"/>
    </xf>
    <xf numFmtId="176" fontId="37" fillId="0" borderId="0" xfId="10" applyNumberFormat="1" applyFont="1" applyFill="1" applyAlignment="1">
      <alignment vertical="center"/>
    </xf>
    <xf numFmtId="49" fontId="37" fillId="0" borderId="0" xfId="10" applyNumberFormat="1" applyFont="1" applyFill="1" applyAlignment="1">
      <alignment vertical="center"/>
    </xf>
    <xf numFmtId="49" fontId="51" fillId="0" borderId="0" xfId="10" applyNumberFormat="1" applyFont="1" applyFill="1" applyAlignment="1">
      <alignment vertical="center"/>
    </xf>
    <xf numFmtId="49" fontId="8" fillId="0" borderId="1" xfId="10" applyNumberFormat="1" applyFont="1" applyFill="1" applyBorder="1" applyAlignment="1"/>
    <xf numFmtId="49" fontId="8" fillId="0" borderId="5" xfId="10" applyNumberFormat="1" applyFont="1" applyFill="1" applyBorder="1" applyAlignment="1">
      <alignment horizontal="center" vertical="distributed" textRotation="255"/>
    </xf>
    <xf numFmtId="49" fontId="8" fillId="0" borderId="6" xfId="10" applyNumberFormat="1" applyFont="1" applyFill="1" applyBorder="1" applyAlignment="1">
      <alignment horizontal="center" vertical="distributed" textRotation="255"/>
    </xf>
    <xf numFmtId="49" fontId="8" fillId="0" borderId="10" xfId="10" applyNumberFormat="1" applyFont="1" applyFill="1" applyBorder="1" applyAlignment="1">
      <alignment vertical="center"/>
    </xf>
    <xf numFmtId="49" fontId="8" fillId="0" borderId="4" xfId="10" applyNumberFormat="1" applyFont="1" applyFill="1" applyBorder="1" applyAlignment="1">
      <alignment horizontal="distributed" vertical="distributed" textRotation="255"/>
    </xf>
    <xf numFmtId="49" fontId="28" fillId="0" borderId="2" xfId="0" applyNumberFormat="1" applyFont="1" applyFill="1" applyBorder="1" applyAlignment="1" applyProtection="1">
      <protection locked="0"/>
    </xf>
    <xf numFmtId="49" fontId="28" fillId="0" borderId="8" xfId="0" applyNumberFormat="1" applyFont="1" applyFill="1" applyBorder="1" applyAlignment="1" applyProtection="1">
      <alignment vertical="center"/>
      <protection locked="0"/>
    </xf>
    <xf numFmtId="49" fontId="8" fillId="0" borderId="6" xfId="10" applyNumberFormat="1" applyFont="1" applyFill="1" applyBorder="1" applyAlignment="1">
      <alignment vertical="center"/>
    </xf>
    <xf numFmtId="49" fontId="8" fillId="0" borderId="13" xfId="10" applyNumberFormat="1" applyFont="1" applyFill="1" applyBorder="1" applyAlignment="1">
      <alignment horizontal="distributed" vertical="center" wrapText="1"/>
    </xf>
    <xf numFmtId="49" fontId="28" fillId="0" borderId="14" xfId="0" applyNumberFormat="1" applyFont="1" applyFill="1" applyBorder="1" applyAlignment="1" applyProtection="1">
      <alignment vertical="center"/>
      <protection locked="0"/>
    </xf>
    <xf numFmtId="49" fontId="16" fillId="0" borderId="0" xfId="7" applyNumberFormat="1" applyFont="1" applyFill="1" applyBorder="1" applyAlignment="1">
      <alignment horizontal="distributed" vertical="center"/>
    </xf>
    <xf numFmtId="49" fontId="16" fillId="0" borderId="12" xfId="7" applyNumberFormat="1" applyFont="1" applyFill="1" applyBorder="1" applyAlignment="1">
      <alignment horizontal="distributed" vertical="center"/>
    </xf>
    <xf numFmtId="49" fontId="16" fillId="0" borderId="14" xfId="7" applyNumberFormat="1" applyFont="1" applyFill="1" applyBorder="1" applyAlignment="1">
      <alignment horizontal="distributed" vertical="center"/>
    </xf>
    <xf numFmtId="49" fontId="8" fillId="0" borderId="4" xfId="10" applyNumberFormat="1" applyFont="1" applyFill="1" applyBorder="1" applyAlignment="1">
      <alignment horizontal="distributed" vertical="center" wrapText="1"/>
    </xf>
    <xf numFmtId="49" fontId="8" fillId="0" borderId="12" xfId="10" applyNumberFormat="1" applyFont="1" applyFill="1" applyBorder="1" applyAlignment="1">
      <alignment horizontal="right" vertical="center"/>
    </xf>
    <xf numFmtId="49" fontId="8" fillId="0" borderId="14" xfId="10" applyNumberFormat="1" applyFont="1" applyFill="1" applyBorder="1" applyAlignment="1">
      <alignment horizontal="right" vertical="center"/>
    </xf>
    <xf numFmtId="49" fontId="8" fillId="0" borderId="6" xfId="10" applyNumberFormat="1" applyFont="1" applyFill="1" applyBorder="1" applyAlignment="1">
      <alignment horizontal="distributed" vertical="center"/>
    </xf>
    <xf numFmtId="49" fontId="16" fillId="0" borderId="6" xfId="10" applyNumberFormat="1" applyFont="1" applyFill="1" applyBorder="1" applyAlignment="1">
      <alignment horizontal="distributed" vertical="center"/>
    </xf>
    <xf numFmtId="49" fontId="8" fillId="0" borderId="9" xfId="10" applyNumberFormat="1" applyFont="1" applyFill="1" applyBorder="1" applyAlignment="1">
      <alignment horizontal="distributed" vertical="center"/>
    </xf>
    <xf numFmtId="3" fontId="8" fillId="0" borderId="9" xfId="0" applyFont="1" applyFill="1" applyBorder="1" applyAlignment="1">
      <alignment horizontal="center" vertical="center"/>
    </xf>
    <xf numFmtId="176" fontId="8" fillId="0" borderId="9" xfId="0" applyNumberFormat="1" applyFont="1" applyFill="1" applyBorder="1" applyAlignment="1">
      <alignment vertical="center"/>
    </xf>
    <xf numFmtId="176" fontId="8" fillId="3" borderId="9" xfId="0" applyNumberFormat="1" applyFont="1" applyFill="1" applyBorder="1" applyAlignment="1">
      <alignment vertical="center"/>
    </xf>
    <xf numFmtId="176" fontId="37" fillId="0" borderId="0" xfId="10" applyNumberFormat="1" applyFont="1" applyFill="1" applyBorder="1" applyAlignment="1">
      <alignment vertical="center"/>
    </xf>
    <xf numFmtId="3" fontId="11" fillId="0" borderId="20" xfId="0" applyFont="1" applyFill="1" applyBorder="1" applyAlignment="1">
      <alignment horizontal="center" vertical="center"/>
    </xf>
    <xf numFmtId="3" fontId="8" fillId="0" borderId="20" xfId="0" applyFont="1" applyFill="1" applyBorder="1" applyAlignment="1">
      <alignment horizontal="center" vertical="center"/>
    </xf>
    <xf numFmtId="3" fontId="29" fillId="0" borderId="0" xfId="0" applyNumberFormat="1" applyFont="1" applyFill="1" applyAlignment="1" applyProtection="1">
      <alignment vertical="center"/>
      <protection locked="0"/>
    </xf>
    <xf numFmtId="3" fontId="4" fillId="0" borderId="0" xfId="0" applyNumberFormat="1" applyFont="1" applyFill="1" applyAlignment="1" applyProtection="1">
      <alignment vertical="center"/>
      <protection locked="0"/>
    </xf>
    <xf numFmtId="3" fontId="5" fillId="0" borderId="0" xfId="0" applyNumberFormat="1" applyFont="1" applyFill="1" applyBorder="1" applyAlignment="1" applyProtection="1">
      <alignment vertical="center"/>
      <protection locked="0"/>
    </xf>
    <xf numFmtId="176" fontId="25" fillId="0" borderId="0" xfId="4" applyNumberFormat="1" applyFont="1" applyFill="1" applyBorder="1" applyAlignment="1" applyProtection="1">
      <alignment vertical="center"/>
      <protection locked="0"/>
    </xf>
    <xf numFmtId="176" fontId="25" fillId="0" borderId="88" xfId="4" applyNumberFormat="1" applyFont="1" applyFill="1" applyBorder="1" applyAlignment="1" applyProtection="1">
      <alignment vertical="center"/>
      <protection locked="0"/>
    </xf>
    <xf numFmtId="176" fontId="25" fillId="0" borderId="10" xfId="4" applyNumberFormat="1" applyFont="1" applyFill="1" applyBorder="1" applyAlignment="1" applyProtection="1">
      <alignment vertical="center"/>
      <protection locked="0"/>
    </xf>
    <xf numFmtId="176" fontId="25" fillId="0" borderId="89" xfId="4" applyNumberFormat="1" applyFont="1" applyFill="1" applyBorder="1" applyAlignment="1" applyProtection="1">
      <alignment vertical="center"/>
      <protection locked="0"/>
    </xf>
    <xf numFmtId="176" fontId="25" fillId="0" borderId="89" xfId="6" applyNumberFormat="1" applyFont="1" applyFill="1" applyBorder="1" applyAlignment="1">
      <alignment vertical="center"/>
    </xf>
    <xf numFmtId="176" fontId="25" fillId="0" borderId="0" xfId="6" applyNumberFormat="1" applyFont="1" applyFill="1" applyBorder="1" applyAlignment="1">
      <alignment vertical="center"/>
    </xf>
    <xf numFmtId="176" fontId="25" fillId="0" borderId="90" xfId="6" applyNumberFormat="1" applyFont="1" applyFill="1" applyBorder="1" applyAlignment="1">
      <alignment vertical="center"/>
    </xf>
    <xf numFmtId="176" fontId="25" fillId="0" borderId="88" xfId="7" applyNumberFormat="1" applyFont="1" applyFill="1" applyBorder="1" applyAlignment="1">
      <alignment vertical="center"/>
    </xf>
    <xf numFmtId="176" fontId="5" fillId="0" borderId="89" xfId="9" applyNumberFormat="1" applyFont="1" applyFill="1" applyBorder="1" applyAlignment="1">
      <alignment vertical="center"/>
    </xf>
    <xf numFmtId="176" fontId="52" fillId="0" borderId="0" xfId="10" applyNumberFormat="1" applyFont="1" applyAlignment="1">
      <alignment vertical="center"/>
    </xf>
    <xf numFmtId="176" fontId="52" fillId="0" borderId="88" xfId="10" applyNumberFormat="1" applyFont="1" applyBorder="1" applyAlignment="1">
      <alignment vertical="center"/>
    </xf>
    <xf numFmtId="3" fontId="5" fillId="4" borderId="0" xfId="0" applyNumberFormat="1" applyFont="1" applyFill="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3" fontId="53" fillId="5" borderId="0" xfId="0" applyNumberFormat="1" applyFont="1" applyFill="1" applyBorder="1" applyAlignment="1" applyProtection="1">
      <alignment horizontal="center" vertical="center"/>
      <protection locked="0"/>
    </xf>
    <xf numFmtId="3" fontId="54" fillId="0" borderId="0" xfId="0" applyNumberFormat="1" applyFont="1" applyFill="1" applyBorder="1" applyAlignment="1" applyProtection="1">
      <alignment horizontal="center" vertical="center"/>
      <protection locked="0"/>
    </xf>
    <xf numFmtId="176" fontId="5" fillId="6" borderId="91" xfId="4" applyNumberFormat="1" applyFont="1" applyFill="1" applyBorder="1" applyAlignment="1" applyProtection="1">
      <alignment horizontal="center" vertical="center"/>
      <protection locked="0"/>
    </xf>
    <xf numFmtId="176" fontId="5" fillId="6" borderId="0" xfId="4" applyNumberFormat="1" applyFont="1" applyFill="1" applyBorder="1" applyAlignment="1" applyProtection="1">
      <alignment horizontal="center" vertical="center"/>
      <protection locked="0"/>
    </xf>
    <xf numFmtId="176" fontId="5" fillId="6" borderId="0" xfId="4" applyNumberFormat="1" applyFont="1" applyFill="1" applyAlignment="1" applyProtection="1">
      <alignment horizontal="center" vertical="center"/>
      <protection locked="0"/>
    </xf>
    <xf numFmtId="176" fontId="5" fillId="4" borderId="88" xfId="4" applyNumberFormat="1" applyFont="1" applyFill="1" applyBorder="1" applyAlignment="1" applyProtection="1">
      <alignment horizontal="center" vertical="center"/>
      <protection locked="0"/>
    </xf>
    <xf numFmtId="176" fontId="5" fillId="6" borderId="10" xfId="4" applyNumberFormat="1" applyFont="1" applyFill="1" applyBorder="1" applyAlignment="1" applyProtection="1">
      <alignment horizontal="center" vertical="center"/>
      <protection locked="0"/>
    </xf>
    <xf numFmtId="176" fontId="54" fillId="6" borderId="89" xfId="4" applyNumberFormat="1" applyFont="1" applyFill="1" applyBorder="1" applyAlignment="1" applyProtection="1">
      <alignment horizontal="center" vertical="center"/>
      <protection locked="0"/>
    </xf>
    <xf numFmtId="176" fontId="5" fillId="4" borderId="0" xfId="6" applyNumberFormat="1" applyFont="1" applyFill="1" applyAlignment="1">
      <alignment horizontal="center" vertical="center"/>
    </xf>
    <xf numFmtId="176" fontId="54" fillId="0" borderId="0" xfId="6" applyNumberFormat="1" applyFont="1" applyFill="1" applyAlignment="1">
      <alignment horizontal="center" vertical="center"/>
    </xf>
    <xf numFmtId="176" fontId="5" fillId="0" borderId="89" xfId="6" applyNumberFormat="1" applyFont="1" applyFill="1" applyBorder="1" applyAlignment="1">
      <alignment horizontal="center" vertical="center"/>
    </xf>
    <xf numFmtId="176" fontId="5" fillId="4" borderId="0" xfId="6" applyNumberFormat="1" applyFont="1" applyFill="1" applyBorder="1" applyAlignment="1">
      <alignment horizontal="center" vertical="center"/>
    </xf>
    <xf numFmtId="176" fontId="5" fillId="0" borderId="0" xfId="6" applyNumberFormat="1" applyFont="1" applyFill="1" applyBorder="1" applyAlignment="1">
      <alignment horizontal="center" vertical="center"/>
    </xf>
    <xf numFmtId="176" fontId="54" fillId="0" borderId="0" xfId="6" applyNumberFormat="1" applyFont="1" applyFill="1" applyBorder="1" applyAlignment="1">
      <alignment horizontal="center" vertical="center"/>
    </xf>
    <xf numFmtId="176" fontId="5" fillId="6" borderId="88" xfId="7" applyNumberFormat="1" applyFont="1" applyFill="1" applyBorder="1" applyAlignment="1">
      <alignment horizontal="center" vertical="center"/>
    </xf>
    <xf numFmtId="176" fontId="5" fillId="6" borderId="0" xfId="7" applyNumberFormat="1" applyFont="1" applyFill="1" applyAlignment="1">
      <alignment horizontal="center" vertical="center"/>
    </xf>
    <xf numFmtId="176" fontId="5" fillId="6" borderId="0" xfId="7" applyNumberFormat="1" applyFont="1" applyFill="1" applyBorder="1" applyAlignment="1">
      <alignment horizontal="center" vertical="center"/>
    </xf>
    <xf numFmtId="176" fontId="5" fillId="6" borderId="89" xfId="7" applyNumberFormat="1" applyFont="1" applyFill="1" applyBorder="1" applyAlignment="1">
      <alignment horizontal="center" vertical="center"/>
    </xf>
    <xf numFmtId="176" fontId="5" fillId="4" borderId="0" xfId="8" applyNumberFormat="1" applyFont="1" applyFill="1" applyAlignment="1" applyProtection="1">
      <alignment horizontal="center" vertical="center"/>
      <protection locked="0"/>
    </xf>
    <xf numFmtId="176" fontId="5" fillId="0" borderId="89" xfId="8" applyNumberFormat="1" applyFont="1" applyFill="1" applyBorder="1" applyAlignment="1" applyProtection="1">
      <alignment horizontal="center" vertical="center"/>
      <protection locked="0"/>
    </xf>
    <xf numFmtId="176" fontId="5" fillId="0" borderId="0" xfId="8" applyNumberFormat="1" applyFont="1" applyFill="1" applyAlignment="1" applyProtection="1">
      <alignment horizontal="center" vertical="center"/>
      <protection locked="0"/>
    </xf>
    <xf numFmtId="176" fontId="5" fillId="4" borderId="0" xfId="8" applyNumberFormat="1" applyFont="1" applyFill="1" applyBorder="1" applyAlignment="1" applyProtection="1">
      <alignment horizontal="center" vertical="center"/>
      <protection locked="0"/>
    </xf>
    <xf numFmtId="176" fontId="5" fillId="0" borderId="0" xfId="8" applyNumberFormat="1" applyFont="1" applyFill="1" applyBorder="1" applyAlignment="1" applyProtection="1">
      <alignment horizontal="center" vertical="center"/>
      <protection locked="0"/>
    </xf>
    <xf numFmtId="176" fontId="54" fillId="0" borderId="0" xfId="8" applyNumberFormat="1" applyFont="1" applyFill="1" applyBorder="1" applyAlignment="1" applyProtection="1">
      <alignment horizontal="center" vertical="center"/>
      <protection locked="0"/>
    </xf>
    <xf numFmtId="176" fontId="5" fillId="6" borderId="88" xfId="4" applyNumberFormat="1" applyFont="1" applyFill="1" applyBorder="1" applyAlignment="1" applyProtection="1">
      <alignment horizontal="center" vertical="center"/>
      <protection locked="0"/>
    </xf>
    <xf numFmtId="176" fontId="5" fillId="6" borderId="89" xfId="4" applyNumberFormat="1" applyFont="1" applyFill="1" applyBorder="1" applyAlignment="1" applyProtection="1">
      <alignment horizontal="center" vertical="center"/>
      <protection locked="0"/>
    </xf>
    <xf numFmtId="176" fontId="5" fillId="0" borderId="88" xfId="10" applyNumberFormat="1" applyFont="1" applyBorder="1" applyAlignment="1">
      <alignment horizontal="center" vertical="center"/>
    </xf>
    <xf numFmtId="176" fontId="5" fillId="4" borderId="91" xfId="6" applyNumberFormat="1" applyFont="1" applyFill="1" applyBorder="1" applyAlignment="1">
      <alignment horizontal="center" vertical="center"/>
    </xf>
    <xf numFmtId="176" fontId="5" fillId="7" borderId="88" xfId="0" applyNumberFormat="1" applyFont="1" applyFill="1" applyBorder="1" applyAlignment="1">
      <alignment horizontal="center" vertical="center"/>
    </xf>
    <xf numFmtId="176" fontId="5" fillId="7" borderId="0" xfId="0" applyNumberFormat="1" applyFont="1" applyFill="1" applyAlignment="1">
      <alignment horizontal="center" vertical="center"/>
    </xf>
    <xf numFmtId="176" fontId="5" fillId="7" borderId="0" xfId="0" applyNumberFormat="1" applyFont="1" applyFill="1" applyBorder="1" applyAlignment="1">
      <alignment horizontal="center" vertical="center"/>
    </xf>
    <xf numFmtId="176" fontId="5" fillId="7" borderId="10" xfId="0" applyNumberFormat="1" applyFont="1" applyFill="1" applyBorder="1" applyAlignment="1">
      <alignment horizontal="center" vertical="center"/>
    </xf>
    <xf numFmtId="176" fontId="54" fillId="7" borderId="89" xfId="0" applyNumberFormat="1" applyFont="1" applyFill="1" applyBorder="1" applyAlignment="1">
      <alignment horizontal="center" vertical="center"/>
    </xf>
    <xf numFmtId="176" fontId="5" fillId="4" borderId="88" xfId="6" applyNumberFormat="1" applyFont="1" applyFill="1" applyBorder="1" applyAlignment="1">
      <alignment horizontal="center" vertical="center"/>
    </xf>
    <xf numFmtId="176" fontId="5" fillId="7" borderId="89" xfId="0" applyNumberFormat="1" applyFont="1" applyFill="1" applyBorder="1" applyAlignment="1">
      <alignment horizontal="center" vertical="center"/>
    </xf>
    <xf numFmtId="176" fontId="54" fillId="7" borderId="0" xfId="0" applyNumberFormat="1" applyFont="1" applyFill="1" applyBorder="1" applyAlignment="1">
      <alignment horizontal="center" vertical="center"/>
    </xf>
    <xf numFmtId="176" fontId="5" fillId="0" borderId="88" xfId="8" applyNumberFormat="1" applyFont="1" applyFill="1" applyBorder="1" applyAlignment="1" applyProtection="1">
      <alignment horizontal="center" vertical="center"/>
      <protection locked="0"/>
    </xf>
    <xf numFmtId="176" fontId="5" fillId="8" borderId="0" xfId="8" applyNumberFormat="1" applyFont="1" applyFill="1" applyAlignment="1" applyProtection="1">
      <alignment horizontal="center" vertical="center"/>
      <protection locked="0"/>
    </xf>
    <xf numFmtId="176" fontId="5" fillId="8" borderId="0" xfId="8" applyNumberFormat="1" applyFont="1" applyFill="1" applyBorder="1" applyAlignment="1" applyProtection="1">
      <alignment horizontal="center" vertical="center"/>
      <protection locked="0"/>
    </xf>
    <xf numFmtId="176" fontId="5" fillId="8" borderId="89" xfId="8" applyNumberFormat="1" applyFont="1" applyFill="1" applyBorder="1" applyAlignment="1" applyProtection="1">
      <alignment horizontal="center" vertical="center"/>
      <protection locked="0"/>
    </xf>
    <xf numFmtId="176" fontId="8" fillId="7" borderId="88" xfId="10" applyNumberFormat="1" applyFont="1" applyFill="1" applyBorder="1" applyAlignment="1">
      <alignment horizontal="center" vertical="center"/>
    </xf>
    <xf numFmtId="176" fontId="8" fillId="7" borderId="0" xfId="10" applyNumberFormat="1" applyFont="1" applyFill="1" applyAlignment="1">
      <alignment horizontal="center" vertical="center"/>
    </xf>
    <xf numFmtId="176" fontId="55" fillId="0" borderId="0" xfId="0" quotePrefix="1" applyNumberFormat="1" applyFont="1" applyFill="1" applyAlignment="1" applyProtection="1">
      <alignment vertical="center"/>
      <protection locked="0"/>
    </xf>
    <xf numFmtId="176" fontId="53" fillId="5" borderId="0" xfId="0" applyNumberFormat="1" applyFont="1" applyFill="1" applyBorder="1" applyAlignment="1">
      <alignment horizontal="center" vertical="center"/>
    </xf>
    <xf numFmtId="176" fontId="5" fillId="0" borderId="91" xfId="8" applyNumberFormat="1" applyFont="1" applyFill="1" applyBorder="1" applyAlignment="1" applyProtection="1">
      <alignment horizontal="center" vertical="center"/>
      <protection locked="0"/>
    </xf>
    <xf numFmtId="176" fontId="5" fillId="0" borderId="10" xfId="4" applyNumberFormat="1" applyFont="1" applyFill="1" applyBorder="1" applyAlignment="1" applyProtection="1">
      <alignment horizontal="center" vertical="center"/>
      <protection locked="0"/>
    </xf>
    <xf numFmtId="176" fontId="54" fillId="0" borderId="92" xfId="8" applyNumberFormat="1" applyFont="1" applyFill="1" applyBorder="1" applyAlignment="1" applyProtection="1">
      <alignment horizontal="center" vertical="center"/>
      <protection locked="0"/>
    </xf>
    <xf numFmtId="176" fontId="5" fillId="0" borderId="92" xfId="6" applyNumberFormat="1" applyFont="1" applyFill="1" applyBorder="1" applyAlignment="1">
      <alignment horizontal="center" vertical="center"/>
    </xf>
    <xf numFmtId="176" fontId="54" fillId="0" borderId="13" xfId="6" applyNumberFormat="1" applyFont="1" applyFill="1" applyBorder="1" applyAlignment="1">
      <alignment horizontal="center" vertical="center"/>
    </xf>
    <xf numFmtId="176" fontId="5" fillId="8" borderId="0" xfId="0" applyNumberFormat="1" applyFont="1" applyFill="1" applyAlignment="1">
      <alignment horizontal="center" vertical="center"/>
    </xf>
    <xf numFmtId="176" fontId="5" fillId="8" borderId="92" xfId="8" applyNumberFormat="1" applyFont="1" applyFill="1" applyBorder="1" applyAlignment="1" applyProtection="1">
      <alignment horizontal="center" vertical="center"/>
      <protection locked="0"/>
    </xf>
    <xf numFmtId="176" fontId="5" fillId="0" borderId="0" xfId="9" applyNumberFormat="1" applyFont="1" applyFill="1" applyAlignment="1" applyProtection="1">
      <alignment horizontal="center" vertical="center"/>
    </xf>
    <xf numFmtId="176" fontId="54" fillId="0" borderId="0" xfId="9" applyNumberFormat="1" applyFont="1" applyFill="1" applyAlignment="1" applyProtection="1">
      <alignment horizontal="center" vertical="center"/>
    </xf>
    <xf numFmtId="176" fontId="5" fillId="0" borderId="89" xfId="9" applyNumberFormat="1" applyFont="1" applyFill="1" applyBorder="1" applyAlignment="1" applyProtection="1">
      <alignment horizontal="center" vertical="center"/>
    </xf>
    <xf numFmtId="176" fontId="54" fillId="0" borderId="0" xfId="9" applyNumberFormat="1" applyFont="1" applyFill="1" applyBorder="1" applyAlignment="1" applyProtection="1">
      <alignment horizontal="center" vertical="center"/>
    </xf>
    <xf numFmtId="176" fontId="8" fillId="0" borderId="88" xfId="10" applyNumberFormat="1" applyFont="1" applyBorder="1" applyAlignment="1">
      <alignment horizontal="center" vertical="center"/>
    </xf>
    <xf numFmtId="3" fontId="4" fillId="0" borderId="1" xfId="0" applyFont="1" applyFill="1" applyBorder="1" applyAlignment="1">
      <alignment vertical="center"/>
    </xf>
    <xf numFmtId="3" fontId="4" fillId="0" borderId="2" xfId="0" applyFont="1" applyFill="1" applyBorder="1" applyAlignment="1">
      <alignment vertical="center"/>
    </xf>
    <xf numFmtId="3" fontId="4" fillId="0" borderId="1" xfId="0" quotePrefix="1" applyFont="1" applyFill="1" applyBorder="1" applyAlignment="1">
      <alignment vertical="center"/>
    </xf>
    <xf numFmtId="3" fontId="4" fillId="0" borderId="7" xfId="0" quotePrefix="1" applyFont="1" applyFill="1" applyBorder="1" applyAlignment="1">
      <alignment vertical="center"/>
    </xf>
    <xf numFmtId="3" fontId="4" fillId="0" borderId="3" xfId="0" quotePrefix="1" applyNumberFormat="1" applyFont="1" applyFill="1" applyBorder="1" applyAlignment="1">
      <alignment vertical="center"/>
    </xf>
    <xf numFmtId="3" fontId="4" fillId="0" borderId="4" xfId="0" quotePrefix="1" applyNumberFormat="1" applyFont="1" applyFill="1" applyBorder="1" applyAlignment="1">
      <alignment vertical="center"/>
    </xf>
    <xf numFmtId="3" fontId="4" fillId="0" borderId="5" xfId="0" applyNumberFormat="1" applyFont="1" applyFill="1" applyBorder="1" applyAlignment="1">
      <alignment vertical="center"/>
    </xf>
    <xf numFmtId="3" fontId="4" fillId="0" borderId="5" xfId="0" quotePrefix="1" applyNumberFormat="1" applyFont="1" applyFill="1" applyBorder="1" applyAlignment="1">
      <alignment vertical="center"/>
    </xf>
    <xf numFmtId="3" fontId="4" fillId="0" borderId="5" xfId="0" applyNumberFormat="1" applyFont="1" applyFill="1" applyBorder="1" applyAlignment="1">
      <alignment horizontal="center" vertical="center"/>
    </xf>
    <xf numFmtId="3" fontId="4" fillId="0" borderId="4" xfId="0" quotePrefix="1" applyNumberFormat="1" applyFont="1" applyFill="1" applyBorder="1" applyAlignment="1">
      <alignment horizontal="center" vertical="center"/>
    </xf>
    <xf numFmtId="3" fontId="4" fillId="0" borderId="5" xfId="0" quotePrefix="1" applyNumberFormat="1" applyFont="1" applyFill="1" applyBorder="1" applyAlignment="1">
      <alignment horizontal="center" vertical="center"/>
    </xf>
    <xf numFmtId="3" fontId="4" fillId="0" borderId="5" xfId="0" applyNumberFormat="1" applyFont="1" applyFill="1" applyBorder="1" applyAlignment="1">
      <alignment horizontal="center" vertical="center" textRotation="180"/>
    </xf>
    <xf numFmtId="3" fontId="4" fillId="0" borderId="6" xfId="0" applyNumberFormat="1" applyFont="1" applyFill="1" applyBorder="1" applyAlignment="1">
      <alignment horizontal="center" vertical="center" textRotation="180"/>
    </xf>
    <xf numFmtId="3" fontId="4" fillId="9" borderId="5" xfId="0" applyNumberFormat="1" applyFont="1" applyFill="1" applyBorder="1" applyAlignment="1">
      <alignment horizontal="center" vertical="center" textRotation="180"/>
    </xf>
    <xf numFmtId="3" fontId="4" fillId="9" borderId="1" xfId="0" quotePrefix="1" applyNumberFormat="1" applyFont="1" applyFill="1" applyBorder="1" applyAlignment="1">
      <alignment horizontal="center" vertical="center"/>
    </xf>
    <xf numFmtId="3" fontId="4" fillId="0" borderId="9" xfId="0" quotePrefix="1" applyNumberFormat="1" applyFont="1" applyFill="1" applyBorder="1" applyAlignment="1">
      <alignment horizontal="center" vertical="center"/>
    </xf>
    <xf numFmtId="3" fontId="4" fillId="0" borderId="3" xfId="0" applyNumberFormat="1" applyFont="1" applyFill="1" applyBorder="1" applyAlignment="1">
      <alignment vertical="center"/>
    </xf>
    <xf numFmtId="49" fontId="3" fillId="5" borderId="7" xfId="0" applyNumberFormat="1" applyFont="1" applyFill="1" applyBorder="1" applyAlignment="1">
      <alignment vertical="center"/>
    </xf>
    <xf numFmtId="176" fontId="5" fillId="0" borderId="94" xfId="0" applyNumberFormat="1" applyFont="1" applyFill="1" applyBorder="1" applyAlignment="1">
      <alignment vertical="center"/>
    </xf>
    <xf numFmtId="176" fontId="5" fillId="0" borderId="2"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6"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42"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95" xfId="0" applyNumberFormat="1" applyFont="1" applyFill="1" applyBorder="1" applyAlignment="1">
      <alignment vertical="center"/>
    </xf>
    <xf numFmtId="176" fontId="5" fillId="10" borderId="97" xfId="0" applyNumberFormat="1" applyFont="1" applyFill="1" applyBorder="1" applyAlignment="1">
      <alignment horizontal="distributed" vertical="center"/>
    </xf>
    <xf numFmtId="176" fontId="5" fillId="0" borderId="2"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 xfId="0" applyNumberFormat="1" applyFont="1" applyFill="1" applyBorder="1" applyAlignment="1">
      <alignment horizontal="centerContinuous" vertical="center"/>
    </xf>
    <xf numFmtId="176" fontId="5" fillId="0" borderId="7" xfId="0" applyNumberFormat="1" applyFont="1" applyFill="1" applyBorder="1" applyAlignment="1">
      <alignment horizontal="centerContinuous" vertical="center"/>
    </xf>
    <xf numFmtId="176" fontId="5" fillId="0" borderId="2" xfId="0" applyNumberFormat="1" applyFont="1" applyFill="1" applyBorder="1" applyAlignment="1">
      <alignment horizontal="centerContinuous" vertical="center"/>
    </xf>
    <xf numFmtId="49"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7" xfId="6" quotePrefix="1" applyNumberFormat="1" applyFont="1" applyFill="1" applyBorder="1" applyAlignment="1">
      <alignment vertical="center"/>
    </xf>
    <xf numFmtId="176" fontId="5" fillId="0" borderId="36" xfId="6" quotePrefix="1" applyNumberFormat="1" applyFont="1" applyFill="1" applyBorder="1" applyAlignment="1">
      <alignment vertical="center"/>
    </xf>
    <xf numFmtId="176" fontId="5" fillId="0" borderId="3" xfId="6" quotePrefix="1" applyNumberFormat="1" applyFont="1" applyFill="1" applyBorder="1" applyAlignment="1">
      <alignment vertical="center"/>
    </xf>
    <xf numFmtId="176" fontId="5" fillId="0" borderId="4" xfId="6" quotePrefix="1" applyNumberFormat="1" applyFont="1" applyFill="1" applyBorder="1" applyAlignment="1">
      <alignment vertical="center"/>
    </xf>
    <xf numFmtId="176" fontId="5" fillId="0" borderId="5" xfId="6" applyNumberFormat="1" applyFont="1" applyFill="1" applyBorder="1" applyAlignment="1">
      <alignment horizontal="center" vertical="center"/>
    </xf>
    <xf numFmtId="176" fontId="5" fillId="0" borderId="5" xfId="6" quotePrefix="1" applyNumberFormat="1" applyFont="1" applyFill="1" applyBorder="1" applyAlignment="1">
      <alignment vertical="center"/>
    </xf>
    <xf numFmtId="176" fontId="5" fillId="0" borderId="6" xfId="6" quotePrefix="1" applyNumberFormat="1" applyFont="1" applyFill="1" applyBorder="1" applyAlignment="1">
      <alignment vertical="center"/>
    </xf>
    <xf numFmtId="176" fontId="5" fillId="0" borderId="9" xfId="6" quotePrefix="1" applyNumberFormat="1" applyFont="1" applyFill="1" applyBorder="1" applyAlignment="1">
      <alignment vertical="center"/>
    </xf>
    <xf numFmtId="176" fontId="5" fillId="0" borderId="2" xfId="6" quotePrefix="1" applyNumberFormat="1" applyFont="1" applyFill="1" applyBorder="1" applyAlignment="1">
      <alignment vertical="center"/>
    </xf>
    <xf numFmtId="176" fontId="5" fillId="0" borderId="97" xfId="0" applyNumberFormat="1" applyFont="1" applyFill="1" applyBorder="1" applyAlignment="1">
      <alignment vertical="center"/>
    </xf>
    <xf numFmtId="176" fontId="5" fillId="10" borderId="2" xfId="0" applyNumberFormat="1" applyFont="1" applyFill="1" applyBorder="1" applyAlignment="1">
      <alignment vertical="center"/>
    </xf>
    <xf numFmtId="176" fontId="5" fillId="10" borderId="3" xfId="0" applyNumberFormat="1" applyFont="1" applyFill="1" applyBorder="1" applyAlignment="1">
      <alignment vertical="center"/>
    </xf>
    <xf numFmtId="176" fontId="5" fillId="0" borderId="47" xfId="0" applyNumberFormat="1" applyFont="1" applyFill="1" applyBorder="1" applyAlignment="1">
      <alignment horizontal="center" vertical="center"/>
    </xf>
    <xf numFmtId="49" fontId="5" fillId="0" borderId="3" xfId="0" applyNumberFormat="1" applyFont="1" applyFill="1" applyBorder="1" applyAlignment="1">
      <alignment vertical="center"/>
    </xf>
    <xf numFmtId="49" fontId="5" fillId="0" borderId="1" xfId="0" applyNumberFormat="1" applyFont="1" applyFill="1" applyBorder="1" applyAlignment="1">
      <alignment vertical="center"/>
    </xf>
    <xf numFmtId="176" fontId="5" fillId="0" borderId="61" xfId="0" applyNumberFormat="1" applyFont="1" applyFill="1" applyBorder="1" applyAlignment="1">
      <alignment horizontal="center" vertical="center"/>
    </xf>
    <xf numFmtId="176" fontId="5" fillId="0" borderId="62" xfId="0" applyNumberFormat="1" applyFont="1" applyFill="1" applyBorder="1" applyAlignment="1">
      <alignment horizontal="center" vertical="center"/>
    </xf>
    <xf numFmtId="3" fontId="64" fillId="2" borderId="9" xfId="0" applyNumberFormat="1" applyFont="1" applyFill="1" applyBorder="1" applyAlignment="1" applyProtection="1">
      <alignment horizontal="center" vertical="center" wrapText="1"/>
      <protection locked="0"/>
    </xf>
    <xf numFmtId="3" fontId="64" fillId="2" borderId="99"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12" borderId="2" xfId="0" applyNumberFormat="1" applyFont="1" applyFill="1" applyBorder="1" applyAlignment="1">
      <alignment vertical="center"/>
    </xf>
    <xf numFmtId="176" fontId="5" fillId="0" borderId="38" xfId="0" applyNumberFormat="1" applyFont="1" applyFill="1" applyBorder="1" applyAlignment="1">
      <alignment vertical="center"/>
    </xf>
    <xf numFmtId="176" fontId="5" fillId="0" borderId="47" xfId="0" applyNumberFormat="1" applyFont="1" applyFill="1" applyBorder="1" applyAlignment="1">
      <alignment vertical="center"/>
    </xf>
    <xf numFmtId="176" fontId="25" fillId="0" borderId="97" xfId="0" applyNumberFormat="1" applyFont="1" applyFill="1" applyBorder="1" applyAlignment="1">
      <alignment vertical="center"/>
    </xf>
    <xf numFmtId="176" fontId="25" fillId="0" borderId="2" xfId="0" applyNumberFormat="1" applyFont="1" applyFill="1" applyBorder="1" applyAlignment="1">
      <alignment vertical="center"/>
    </xf>
    <xf numFmtId="176" fontId="25" fillId="0" borderId="2" xfId="0" applyNumberFormat="1" applyFont="1" applyFill="1" applyBorder="1" applyAlignment="1">
      <alignment horizontal="left" vertical="center"/>
    </xf>
    <xf numFmtId="176" fontId="25" fillId="0" borderId="2" xfId="0" applyNumberFormat="1" applyFont="1" applyFill="1" applyBorder="1" applyAlignment="1">
      <alignment horizontal="center" vertical="center"/>
    </xf>
    <xf numFmtId="176" fontId="25" fillId="0" borderId="7" xfId="0" applyNumberFormat="1" applyFont="1" applyFill="1" applyBorder="1" applyAlignment="1">
      <alignment horizontal="center" vertical="center"/>
    </xf>
    <xf numFmtId="176" fontId="5" fillId="0" borderId="98" xfId="0" applyNumberFormat="1" applyFont="1" applyFill="1" applyBorder="1" applyAlignment="1">
      <alignment horizontal="center" vertical="center"/>
    </xf>
    <xf numFmtId="176" fontId="67" fillId="0" borderId="97" xfId="0" applyNumberFormat="1" applyFont="1" applyFill="1" applyBorder="1" applyAlignment="1">
      <alignment vertical="center"/>
    </xf>
    <xf numFmtId="176" fontId="5" fillId="0" borderId="5" xfId="9" applyNumberFormat="1" applyFont="1" applyFill="1" applyBorder="1" applyAlignment="1" applyProtection="1">
      <alignment horizontal="center" vertical="center"/>
    </xf>
    <xf numFmtId="176" fontId="5" fillId="0" borderId="5" xfId="9" applyNumberFormat="1" applyFont="1" applyFill="1" applyBorder="1" applyAlignment="1" applyProtection="1">
      <alignment vertical="center"/>
    </xf>
    <xf numFmtId="176" fontId="5" fillId="0" borderId="6" xfId="9" applyNumberFormat="1" applyFont="1" applyFill="1" applyBorder="1" applyAlignment="1" applyProtection="1">
      <alignment horizontal="center" vertical="center"/>
    </xf>
    <xf numFmtId="176" fontId="5" fillId="0" borderId="4" xfId="9" applyNumberFormat="1" applyFont="1" applyFill="1" applyBorder="1" applyAlignment="1" applyProtection="1">
      <alignment horizontal="center" vertical="center"/>
    </xf>
    <xf numFmtId="176" fontId="5" fillId="0" borderId="4" xfId="0" quotePrefix="1"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9" borderId="2" xfId="0" applyNumberFormat="1" applyFont="1" applyFill="1" applyBorder="1" applyAlignment="1">
      <alignment horizontal="center" vertical="center"/>
    </xf>
    <xf numFmtId="176" fontId="5" fillId="0" borderId="1" xfId="0" quotePrefix="1" applyNumberFormat="1" applyFont="1" applyFill="1" applyBorder="1" applyAlignment="1">
      <alignment horizontal="center" vertical="center"/>
    </xf>
    <xf numFmtId="176" fontId="5" fillId="0" borderId="2"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9" borderId="7" xfId="0" applyNumberFormat="1" applyFont="1" applyFill="1" applyBorder="1" applyAlignment="1">
      <alignment horizontal="right" vertical="center"/>
    </xf>
    <xf numFmtId="176" fontId="5" fillId="9" borderId="3" xfId="0" quotePrefix="1" applyNumberFormat="1" applyFont="1" applyFill="1" applyBorder="1" applyAlignment="1">
      <alignment vertical="center"/>
    </xf>
    <xf numFmtId="176" fontId="5" fillId="9" borderId="1" xfId="0" quotePrefix="1" applyNumberFormat="1" applyFont="1" applyFill="1" applyBorder="1" applyAlignment="1">
      <alignment vertical="center"/>
    </xf>
    <xf numFmtId="176" fontId="5" fillId="0" borderId="3" xfId="0" applyNumberFormat="1" applyFont="1" applyFill="1" applyBorder="1" applyAlignment="1">
      <alignment horizontal="distributed" vertical="center"/>
    </xf>
    <xf numFmtId="176" fontId="5" fillId="0" borderId="1" xfId="0" quotePrefix="1" applyNumberFormat="1" applyFont="1" applyFill="1" applyBorder="1" applyAlignment="1">
      <alignment vertical="center"/>
    </xf>
    <xf numFmtId="176" fontId="5" fillId="9" borderId="2" xfId="0" quotePrefix="1" applyNumberFormat="1" applyFont="1" applyFill="1" applyBorder="1" applyAlignment="1">
      <alignment vertical="center"/>
    </xf>
    <xf numFmtId="176" fontId="25" fillId="0" borderId="2" xfId="0" applyNumberFormat="1" applyFont="1" applyFill="1" applyBorder="1" applyAlignment="1">
      <alignment horizontal="centerContinuous" vertical="center"/>
    </xf>
    <xf numFmtId="176" fontId="5" fillId="0" borderId="101" xfId="7" applyNumberFormat="1" applyFont="1" applyFill="1" applyBorder="1" applyAlignment="1">
      <alignment horizontal="center" vertical="center"/>
    </xf>
    <xf numFmtId="176" fontId="5" fillId="0" borderId="100" xfId="7" applyNumberFormat="1" applyFont="1" applyFill="1" applyBorder="1" applyAlignment="1">
      <alignment horizontal="center" vertical="center"/>
    </xf>
    <xf numFmtId="49" fontId="5" fillId="0" borderId="2" xfId="10" applyNumberFormat="1" applyFont="1" applyBorder="1" applyAlignment="1">
      <alignment horizontal="center" vertical="center"/>
    </xf>
    <xf numFmtId="49" fontId="5" fillId="0" borderId="4" xfId="10" applyNumberFormat="1" applyFont="1" applyBorder="1" applyAlignment="1">
      <alignment horizontal="distributed" vertical="distributed" textRotation="255"/>
    </xf>
    <xf numFmtId="49" fontId="5" fillId="0" borderId="4" xfId="10" applyNumberFormat="1" applyFont="1" applyBorder="1" applyAlignment="1">
      <alignment horizontal="center" vertical="center"/>
    </xf>
    <xf numFmtId="49" fontId="5" fillId="0" borderId="5" xfId="10" applyNumberFormat="1" applyFont="1" applyBorder="1" applyAlignment="1">
      <alignment horizontal="center" vertical="center"/>
    </xf>
    <xf numFmtId="49" fontId="29" fillId="0" borderId="5" xfId="10" applyNumberFormat="1" applyFont="1" applyBorder="1" applyAlignment="1">
      <alignment horizontal="center" vertical="distributed" textRotation="255"/>
    </xf>
    <xf numFmtId="49" fontId="52" fillId="2" borderId="5" xfId="10" applyNumberFormat="1" applyFont="1" applyFill="1" applyBorder="1" applyAlignment="1">
      <alignment vertical="center"/>
    </xf>
    <xf numFmtId="49" fontId="52" fillId="2" borderId="2" xfId="10" applyNumberFormat="1" applyFont="1" applyFill="1" applyBorder="1" applyAlignment="1">
      <alignment vertical="center"/>
    </xf>
    <xf numFmtId="49" fontId="52" fillId="0" borderId="4" xfId="10" applyNumberFormat="1" applyFont="1" applyBorder="1" applyAlignment="1">
      <alignment vertical="center"/>
    </xf>
    <xf numFmtId="49" fontId="52" fillId="0" borderId="5" xfId="10" applyNumberFormat="1" applyFont="1" applyBorder="1" applyAlignment="1">
      <alignment horizontal="center" vertical="center"/>
    </xf>
    <xf numFmtId="49" fontId="52" fillId="2" borderId="1" xfId="10" applyNumberFormat="1" applyFont="1" applyFill="1" applyBorder="1" applyAlignment="1">
      <alignment vertical="center"/>
    </xf>
    <xf numFmtId="49" fontId="52" fillId="2" borderId="7" xfId="10" applyNumberFormat="1" applyFont="1" applyFill="1" applyBorder="1" applyAlignment="1">
      <alignment vertical="center"/>
    </xf>
    <xf numFmtId="3" fontId="72" fillId="0" borderId="0" xfId="0" applyNumberFormat="1" applyFont="1" applyFill="1" applyAlignment="1" applyProtection="1">
      <alignment vertical="center"/>
      <protection locked="0"/>
    </xf>
    <xf numFmtId="3" fontId="68" fillId="2" borderId="8" xfId="0" applyNumberFormat="1" applyFont="1" applyFill="1" applyBorder="1" applyAlignment="1" applyProtection="1">
      <alignment horizontal="distributed" vertical="center"/>
      <protection locked="0"/>
    </xf>
    <xf numFmtId="3" fontId="5" fillId="0" borderId="10" xfId="0" applyFont="1" applyFill="1" applyBorder="1" applyAlignment="1">
      <alignment vertical="center"/>
    </xf>
    <xf numFmtId="3" fontId="4" fillId="0" borderId="0" xfId="0" applyFont="1" applyFill="1" applyBorder="1" applyAlignment="1">
      <alignment vertical="center"/>
    </xf>
    <xf numFmtId="3" fontId="4" fillId="0" borderId="10" xfId="0" applyFont="1" applyFill="1" applyBorder="1" applyAlignment="1">
      <alignment horizontal="distributed" vertical="center"/>
    </xf>
    <xf numFmtId="3" fontId="4" fillId="0" borderId="8" xfId="0" applyFont="1" applyFill="1" applyBorder="1" applyAlignment="1">
      <alignment horizontal="distributed" vertical="center"/>
    </xf>
    <xf numFmtId="3" fontId="4" fillId="0" borderId="11" xfId="0" applyNumberFormat="1" applyFont="1" applyFill="1" applyBorder="1" applyAlignment="1">
      <alignment horizontal="distributed" vertical="center"/>
    </xf>
    <xf numFmtId="3" fontId="4" fillId="0" borderId="3" xfId="0" applyNumberFormat="1" applyFont="1" applyFill="1" applyBorder="1" applyAlignment="1">
      <alignment horizontal="distributed" vertical="center"/>
    </xf>
    <xf numFmtId="3" fontId="4" fillId="0" borderId="3" xfId="0" quotePrefix="1"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4"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9" borderId="1" xfId="0" applyNumberFormat="1" applyFont="1" applyFill="1" applyBorder="1" applyAlignment="1">
      <alignment horizontal="distributed" vertical="center"/>
    </xf>
    <xf numFmtId="3" fontId="4" fillId="9" borderId="10" xfId="0" applyNumberFormat="1" applyFont="1" applyFill="1" applyBorder="1" applyAlignment="1">
      <alignment horizontal="distributed" vertical="center"/>
    </xf>
    <xf numFmtId="49" fontId="56" fillId="0" borderId="0" xfId="0" applyNumberFormat="1" applyFont="1" applyFill="1" applyBorder="1" applyAlignment="1">
      <alignment horizontal="left" vertical="center" wrapText="1"/>
    </xf>
    <xf numFmtId="49" fontId="56" fillId="0" borderId="8" xfId="0" applyNumberFormat="1" applyFont="1" applyFill="1" applyBorder="1" applyAlignment="1">
      <alignment horizontal="left" vertical="center" wrapText="1"/>
    </xf>
    <xf numFmtId="176" fontId="5" fillId="0" borderId="104" xfId="0" applyNumberFormat="1" applyFont="1" applyFill="1" applyBorder="1" applyAlignment="1">
      <alignment vertical="center"/>
    </xf>
    <xf numFmtId="176" fontId="5" fillId="0" borderId="10" xfId="0" applyNumberFormat="1" applyFont="1" applyFill="1" applyBorder="1" applyAlignment="1">
      <alignment horizontal="centerContinuous" vertical="center"/>
    </xf>
    <xf numFmtId="176" fontId="5" fillId="0" borderId="3" xfId="0" applyNumberFormat="1" applyFont="1" applyFill="1" applyBorder="1" applyAlignment="1">
      <alignment horizontal="right" vertical="center"/>
    </xf>
    <xf numFmtId="176" fontId="5" fillId="10" borderId="3"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10" borderId="47"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49" xfId="0" applyNumberFormat="1" applyFont="1" applyFill="1" applyBorder="1" applyAlignment="1">
      <alignment vertical="center"/>
    </xf>
    <xf numFmtId="176" fontId="5" fillId="0" borderId="45" xfId="0" applyNumberFormat="1" applyFont="1" applyFill="1" applyBorder="1" applyAlignment="1">
      <alignment vertical="center"/>
    </xf>
    <xf numFmtId="176" fontId="59" fillId="0" borderId="11" xfId="0" applyNumberFormat="1" applyFont="1" applyFill="1" applyBorder="1" applyAlignment="1" applyProtection="1">
      <alignment vertical="center"/>
      <protection locked="0"/>
    </xf>
    <xf numFmtId="176" fontId="59" fillId="0" borderId="10" xfId="0" applyNumberFormat="1" applyFont="1" applyFill="1" applyBorder="1" applyAlignment="1" applyProtection="1">
      <alignment vertical="center"/>
      <protection locked="0"/>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5" fillId="0" borderId="64" xfId="6" applyNumberFormat="1" applyFont="1" applyFill="1" applyBorder="1" applyAlignment="1">
      <alignment vertical="center"/>
    </xf>
    <xf numFmtId="176" fontId="5" fillId="0" borderId="55" xfId="6" applyNumberFormat="1" applyFont="1" applyFill="1" applyBorder="1" applyAlignment="1">
      <alignment vertical="center"/>
    </xf>
    <xf numFmtId="176" fontId="5" fillId="0" borderId="56" xfId="6" applyNumberFormat="1" applyFont="1" applyFill="1" applyBorder="1" applyAlignment="1">
      <alignment vertical="center"/>
    </xf>
    <xf numFmtId="176" fontId="5" fillId="0" borderId="54" xfId="6" applyNumberFormat="1" applyFont="1" applyFill="1" applyBorder="1" applyAlignment="1">
      <alignment vertical="center"/>
    </xf>
    <xf numFmtId="176" fontId="5" fillId="0" borderId="8" xfId="0" applyNumberFormat="1" applyFont="1" applyFill="1" applyBorder="1" applyAlignment="1">
      <alignment vertical="center"/>
    </xf>
    <xf numFmtId="176" fontId="5" fillId="0" borderId="10" xfId="6" applyNumberFormat="1" applyFont="1" applyFill="1" applyBorder="1" applyAlignment="1">
      <alignment horizontal="center" vertical="center" wrapText="1"/>
    </xf>
    <xf numFmtId="176" fontId="5" fillId="0" borderId="8" xfId="6" applyNumberFormat="1" applyFont="1" applyFill="1" applyBorder="1" applyAlignment="1">
      <alignment horizontal="center" vertical="center" wrapText="1"/>
    </xf>
    <xf numFmtId="176" fontId="30" fillId="11" borderId="10" xfId="6"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xf>
    <xf numFmtId="176" fontId="5" fillId="0" borderId="55" xfId="0" applyNumberFormat="1" applyFont="1" applyFill="1" applyBorder="1" applyAlignment="1">
      <alignment horizontal="center" vertical="center"/>
    </xf>
    <xf numFmtId="49" fontId="5" fillId="0" borderId="55" xfId="0" applyNumberFormat="1" applyFont="1" applyFill="1" applyBorder="1" applyAlignment="1">
      <alignment horizontal="center" vertical="center"/>
    </xf>
    <xf numFmtId="49" fontId="5" fillId="0" borderId="56" xfId="0" applyNumberFormat="1" applyFont="1" applyFill="1" applyBorder="1" applyAlignment="1">
      <alignment horizontal="center" vertical="center"/>
    </xf>
    <xf numFmtId="49" fontId="5" fillId="0" borderId="11" xfId="0" applyNumberFormat="1" applyFont="1" applyFill="1" applyBorder="1" applyAlignment="1">
      <alignment horizontal="distributed" vertical="center"/>
    </xf>
    <xf numFmtId="176" fontId="5" fillId="0" borderId="0" xfId="0" applyNumberFormat="1" applyFont="1" applyFill="1" applyBorder="1" applyAlignment="1">
      <alignment horizontal="center" vertical="center" wrapText="1"/>
    </xf>
    <xf numFmtId="3" fontId="64" fillId="2" borderId="12" xfId="0" applyNumberFormat="1" applyFont="1" applyFill="1" applyBorder="1" applyAlignment="1" applyProtection="1">
      <alignment horizontal="center" vertical="center" wrapText="1"/>
      <protection locked="0"/>
    </xf>
    <xf numFmtId="176" fontId="5" fillId="0" borderId="36" xfId="0" applyNumberFormat="1" applyFont="1" applyFill="1" applyBorder="1" applyAlignment="1">
      <alignment vertical="center"/>
    </xf>
    <xf numFmtId="176" fontId="5" fillId="0" borderId="47"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176" fontId="56" fillId="0" borderId="8" xfId="0" applyNumberFormat="1" applyFont="1" applyFill="1" applyBorder="1" applyAlignment="1">
      <alignment vertical="center"/>
    </xf>
    <xf numFmtId="176" fontId="5" fillId="0" borderId="3" xfId="0" quotePrefix="1" applyNumberFormat="1" applyFont="1" applyFill="1" applyBorder="1" applyAlignment="1">
      <alignment horizontal="center" vertical="center"/>
    </xf>
    <xf numFmtId="176" fontId="5" fillId="0" borderId="108" xfId="0" applyNumberFormat="1" applyFont="1" applyFill="1" applyBorder="1" applyAlignment="1">
      <alignment vertical="center"/>
    </xf>
    <xf numFmtId="176" fontId="25" fillId="0" borderId="12" xfId="8" applyNumberFormat="1" applyFont="1" applyFill="1" applyBorder="1" applyAlignment="1" applyProtection="1">
      <alignment vertical="center"/>
      <protection locked="0"/>
    </xf>
    <xf numFmtId="176" fontId="25" fillId="0" borderId="13" xfId="8" applyNumberFormat="1" applyFont="1" applyFill="1" applyBorder="1" applyAlignment="1" applyProtection="1">
      <alignment vertical="center"/>
      <protection locked="0"/>
    </xf>
    <xf numFmtId="176" fontId="25" fillId="0" borderId="14" xfId="8" applyNumberFormat="1" applyFont="1" applyFill="1" applyBorder="1" applyAlignment="1" applyProtection="1">
      <alignment vertical="center"/>
      <protection locked="0"/>
    </xf>
    <xf numFmtId="176" fontId="5" fillId="12" borderId="0" xfId="0" applyNumberFormat="1" applyFont="1" applyFill="1" applyBorder="1" applyAlignment="1">
      <alignment horizontal="centerContinuous" vertical="center"/>
    </xf>
    <xf numFmtId="176" fontId="59" fillId="0" borderId="8" xfId="0" applyNumberFormat="1" applyFont="1" applyFill="1" applyBorder="1" applyAlignment="1" applyProtection="1">
      <alignment vertical="center"/>
      <protection locked="0"/>
    </xf>
    <xf numFmtId="176" fontId="5" fillId="0" borderId="8" xfId="0" applyNumberFormat="1" applyFont="1" applyFill="1" applyBorder="1" applyAlignment="1">
      <alignment horizontal="centerContinuous" vertical="center"/>
    </xf>
    <xf numFmtId="176" fontId="59" fillId="0" borderId="34" xfId="0" applyNumberFormat="1" applyFont="1" applyFill="1" applyBorder="1" applyAlignment="1" applyProtection="1">
      <alignment vertical="center"/>
      <protection locked="0"/>
    </xf>
    <xf numFmtId="176" fontId="59" fillId="0" borderId="53" xfId="0" applyNumberFormat="1" applyFont="1" applyFill="1" applyBorder="1" applyAlignment="1" applyProtection="1">
      <alignment vertical="center"/>
      <protection locked="0"/>
    </xf>
    <xf numFmtId="176" fontId="5" fillId="0" borderId="0" xfId="0" applyNumberFormat="1" applyFont="1" applyFill="1" applyBorder="1" applyAlignment="1">
      <alignment horizontal="centerContinuous" vertical="center"/>
    </xf>
    <xf numFmtId="176" fontId="5" fillId="0" borderId="10" xfId="8" applyNumberFormat="1" applyFont="1" applyFill="1" applyBorder="1" applyAlignment="1">
      <alignment horizontal="left" vertical="center" wrapText="1"/>
    </xf>
    <xf numFmtId="176" fontId="5" fillId="0" borderId="8" xfId="8" applyNumberFormat="1" applyFont="1" applyFill="1" applyBorder="1" applyAlignment="1">
      <alignment horizontal="left" vertical="center" wrapText="1"/>
    </xf>
    <xf numFmtId="176" fontId="74" fillId="11" borderId="10" xfId="8" applyNumberFormat="1" applyFont="1" applyFill="1" applyBorder="1" applyAlignment="1">
      <alignment horizontal="center" vertical="center" wrapText="1"/>
    </xf>
    <xf numFmtId="176" fontId="74" fillId="11" borderId="8" xfId="8" applyNumberFormat="1" applyFont="1" applyFill="1" applyBorder="1" applyAlignment="1">
      <alignment horizontal="center" vertical="center" wrapText="1"/>
    </xf>
    <xf numFmtId="176" fontId="56" fillId="0" borderId="10" xfId="8" applyNumberFormat="1" applyFont="1" applyFill="1" applyBorder="1" applyAlignment="1">
      <alignment horizontal="center" vertical="center" wrapText="1"/>
    </xf>
    <xf numFmtId="176" fontId="56" fillId="0" borderId="8" xfId="8" applyNumberFormat="1" applyFont="1" applyFill="1" applyBorder="1" applyAlignment="1">
      <alignment horizontal="center" vertical="center" wrapText="1"/>
    </xf>
    <xf numFmtId="3" fontId="68" fillId="2" borderId="88" xfId="0" applyNumberFormat="1" applyFont="1" applyFill="1" applyBorder="1" applyAlignment="1" applyProtection="1">
      <alignment vertical="center"/>
      <protection locked="0"/>
    </xf>
    <xf numFmtId="176" fontId="68" fillId="0" borderId="0" xfId="0" applyNumberFormat="1" applyFont="1" applyFill="1" applyBorder="1" applyAlignment="1" applyProtection="1">
      <alignment vertical="center"/>
      <protection locked="0"/>
    </xf>
    <xf numFmtId="176" fontId="25" fillId="0" borderId="8" xfId="0" applyNumberFormat="1" applyFont="1" applyFill="1" applyBorder="1" applyAlignment="1">
      <alignment vertical="center"/>
    </xf>
    <xf numFmtId="176" fontId="5" fillId="0" borderId="10"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3" fontId="68" fillId="2" borderId="0" xfId="0" applyNumberFormat="1" applyFont="1" applyFill="1" applyBorder="1" applyAlignment="1" applyProtection="1">
      <alignment vertical="center"/>
      <protection locked="0"/>
    </xf>
    <xf numFmtId="176" fontId="5" fillId="0" borderId="0" xfId="9" applyNumberFormat="1" applyFont="1" applyFill="1" applyBorder="1" applyAlignment="1" applyProtection="1">
      <alignment vertical="center"/>
    </xf>
    <xf numFmtId="176" fontId="5" fillId="0" borderId="53" xfId="9" applyNumberFormat="1" applyFont="1" applyFill="1" applyBorder="1" applyAlignment="1" applyProtection="1">
      <alignment vertical="center"/>
    </xf>
    <xf numFmtId="176" fontId="5" fillId="0" borderId="53" xfId="9" applyNumberFormat="1" applyFont="1" applyFill="1" applyBorder="1" applyAlignment="1" applyProtection="1">
      <alignment horizontal="center" vertical="center"/>
    </xf>
    <xf numFmtId="176" fontId="5" fillId="0" borderId="0" xfId="9" applyNumberFormat="1" applyFont="1" applyFill="1" applyBorder="1" applyAlignment="1" applyProtection="1">
      <alignment horizontal="center" vertical="center"/>
    </xf>
    <xf numFmtId="176" fontId="5" fillId="0" borderId="1" xfId="9" applyNumberFormat="1" applyFont="1" applyFill="1" applyBorder="1" applyAlignment="1" applyProtection="1">
      <alignment vertical="center"/>
    </xf>
    <xf numFmtId="176" fontId="5" fillId="0" borderId="47" xfId="9" applyNumberFormat="1" applyFont="1" applyFill="1" applyBorder="1" applyAlignment="1" applyProtection="1">
      <alignment vertical="center"/>
    </xf>
    <xf numFmtId="176" fontId="5" fillId="0" borderId="47" xfId="9" applyNumberFormat="1" applyFont="1" applyFill="1" applyBorder="1" applyAlignment="1" applyProtection="1">
      <alignment horizontal="center" vertical="center"/>
    </xf>
    <xf numFmtId="176" fontId="5" fillId="0" borderId="2" xfId="9" applyNumberFormat="1" applyFont="1" applyFill="1" applyBorder="1" applyAlignment="1" applyProtection="1">
      <alignment horizontal="center" vertical="center"/>
    </xf>
    <xf numFmtId="176" fontId="5" fillId="0" borderId="2" xfId="9" applyNumberFormat="1" applyFont="1" applyFill="1" applyBorder="1" applyAlignment="1" applyProtection="1">
      <alignment vertical="center"/>
    </xf>
    <xf numFmtId="176" fontId="5" fillId="0" borderId="36" xfId="9" applyNumberFormat="1" applyFont="1" applyFill="1" applyBorder="1" applyAlignment="1" applyProtection="1">
      <alignment vertical="center"/>
    </xf>
    <xf numFmtId="176" fontId="5" fillId="0" borderId="4" xfId="0" applyNumberFormat="1" applyFont="1" applyFill="1" applyBorder="1" applyAlignment="1">
      <alignment horizontal="center" vertical="center"/>
    </xf>
    <xf numFmtId="176" fontId="5" fillId="9" borderId="7" xfId="0" applyNumberFormat="1" applyFont="1" applyFill="1" applyBorder="1" applyAlignment="1">
      <alignment horizontal="center" vertical="center"/>
    </xf>
    <xf numFmtId="176" fontId="5" fillId="9" borderId="1" xfId="0" applyNumberFormat="1" applyFont="1" applyFill="1" applyBorder="1" applyAlignment="1">
      <alignment horizontal="center" vertical="center"/>
    </xf>
    <xf numFmtId="176" fontId="5" fillId="9" borderId="3" xfId="0" applyNumberFormat="1" applyFont="1" applyFill="1" applyBorder="1" applyAlignment="1">
      <alignment horizontal="center" vertical="center"/>
    </xf>
    <xf numFmtId="176" fontId="5" fillId="0" borderId="12" xfId="0" applyNumberFormat="1" applyFont="1" applyFill="1" applyBorder="1" applyAlignment="1">
      <alignment horizontal="left" vertical="center"/>
    </xf>
    <xf numFmtId="176" fontId="5" fillId="0" borderId="13" xfId="0" applyNumberFormat="1" applyFont="1" applyFill="1" applyBorder="1" applyAlignment="1">
      <alignment horizontal="left" vertical="center"/>
    </xf>
    <xf numFmtId="176" fontId="5" fillId="0" borderId="14" xfId="0" applyNumberFormat="1" applyFont="1" applyFill="1" applyBorder="1" applyAlignment="1">
      <alignment horizontal="left" vertical="center"/>
    </xf>
    <xf numFmtId="176" fontId="5" fillId="9" borderId="8" xfId="0" applyNumberFormat="1" applyFont="1" applyFill="1" applyBorder="1" applyAlignment="1">
      <alignment horizontal="left" vertical="center"/>
    </xf>
    <xf numFmtId="176" fontId="5" fillId="9" borderId="10" xfId="0" applyNumberFormat="1" applyFont="1" applyFill="1" applyBorder="1" applyAlignment="1">
      <alignment horizontal="distributed" vertical="center" wrapText="1"/>
    </xf>
    <xf numFmtId="176" fontId="5" fillId="9" borderId="10" xfId="0" applyNumberFormat="1" applyFont="1" applyFill="1" applyBorder="1" applyAlignment="1">
      <alignment horizontal="distributed" vertical="center"/>
    </xf>
    <xf numFmtId="176" fontId="5" fillId="9" borderId="11" xfId="0" applyNumberFormat="1" applyFont="1" applyFill="1" applyBorder="1" applyAlignment="1" applyProtection="1">
      <alignment horizontal="distributed" vertical="center"/>
      <protection locked="0"/>
    </xf>
    <xf numFmtId="176" fontId="5" fillId="9" borderId="0" xfId="0" applyNumberFormat="1" applyFont="1" applyFill="1" applyBorder="1" applyAlignment="1" applyProtection="1">
      <alignment horizontal="distributed" vertical="center"/>
      <protection locked="0"/>
    </xf>
    <xf numFmtId="176" fontId="5" fillId="0" borderId="12" xfId="0" applyNumberFormat="1" applyFont="1" applyFill="1" applyBorder="1" applyAlignment="1">
      <alignment vertical="center"/>
    </xf>
    <xf numFmtId="176" fontId="5" fillId="0" borderId="13" xfId="0" applyNumberFormat="1" applyFont="1" applyFill="1" applyBorder="1" applyAlignment="1">
      <alignment vertical="center"/>
    </xf>
    <xf numFmtId="176" fontId="25" fillId="0" borderId="13" xfId="0" applyNumberFormat="1" applyFont="1" applyFill="1" applyBorder="1" applyAlignment="1">
      <alignment horizontal="centerContinuous" vertical="center"/>
    </xf>
    <xf numFmtId="176" fontId="5" fillId="0" borderId="108" xfId="7" applyNumberFormat="1" applyFont="1" applyFill="1" applyBorder="1" applyAlignment="1">
      <alignment horizontal="distributed" vertical="center"/>
    </xf>
    <xf numFmtId="176" fontId="5" fillId="0" borderId="96" xfId="7" applyNumberFormat="1" applyFont="1" applyFill="1" applyBorder="1" applyAlignment="1">
      <alignment horizontal="distributed" vertical="center"/>
    </xf>
    <xf numFmtId="49" fontId="5" fillId="0" borderId="7" xfId="10" applyNumberFormat="1" applyFont="1" applyBorder="1" applyAlignment="1">
      <alignment horizontal="center" vertical="center"/>
    </xf>
    <xf numFmtId="49" fontId="52" fillId="0" borderId="2" xfId="10" applyNumberFormat="1" applyFont="1" applyBorder="1" applyAlignment="1">
      <alignment horizontal="center" vertical="center"/>
    </xf>
    <xf numFmtId="3" fontId="4" fillId="0" borderId="14" xfId="0" applyFont="1" applyFill="1" applyBorder="1" applyAlignment="1">
      <alignment horizontal="distributed" vertical="center"/>
    </xf>
    <xf numFmtId="3" fontId="68" fillId="2" borderId="10" xfId="0" applyNumberFormat="1" applyFont="1" applyFill="1" applyBorder="1" applyAlignment="1" applyProtection="1">
      <alignment horizontal="distributed" vertical="center"/>
      <protection locked="0"/>
    </xf>
    <xf numFmtId="3" fontId="4" fillId="0" borderId="11" xfId="0" applyNumberFormat="1" applyFont="1" applyFill="1" applyBorder="1" applyAlignment="1">
      <alignment vertical="center"/>
    </xf>
    <xf numFmtId="3" fontId="4" fillId="0" borderId="10" xfId="0" quotePrefix="1" applyNumberFormat="1" applyFont="1" applyFill="1" applyBorder="1" applyAlignment="1">
      <alignment horizontal="distributed" vertical="center"/>
    </xf>
    <xf numFmtId="3" fontId="4" fillId="0" borderId="8" xfId="0" applyNumberFormat="1" applyFont="1" applyFill="1" applyBorder="1" applyAlignment="1">
      <alignment vertical="center"/>
    </xf>
    <xf numFmtId="3" fontId="68" fillId="9" borderId="11" xfId="0" applyNumberFormat="1" applyFont="1" applyFill="1" applyBorder="1" applyAlignment="1" applyProtection="1">
      <alignment horizontal="distributed" vertical="center"/>
      <protection locked="0"/>
    </xf>
    <xf numFmtId="3" fontId="4" fillId="0" borderId="14" xfId="0" applyNumberFormat="1" applyFont="1" applyFill="1" applyBorder="1" applyAlignment="1">
      <alignment vertical="center"/>
    </xf>
    <xf numFmtId="3" fontId="68" fillId="9" borderId="10" xfId="0" applyNumberFormat="1" applyFont="1" applyFill="1" applyBorder="1" applyAlignment="1" applyProtection="1">
      <alignment horizontal="distributed" vertical="center"/>
      <protection locked="0"/>
    </xf>
    <xf numFmtId="176" fontId="25" fillId="0" borderId="104" xfId="0" applyNumberFormat="1" applyFont="1" applyFill="1" applyBorder="1" applyAlignment="1">
      <alignment vertical="center"/>
    </xf>
    <xf numFmtId="176" fontId="5" fillId="10" borderId="11" xfId="0" applyNumberFormat="1" applyFont="1" applyFill="1" applyBorder="1" applyAlignment="1">
      <alignment horizontal="distributed" vertical="center"/>
    </xf>
    <xf numFmtId="176" fontId="4" fillId="0" borderId="47" xfId="0" applyNumberFormat="1" applyFont="1" applyFill="1" applyBorder="1" applyAlignment="1">
      <alignment horizontal="center" vertical="center"/>
    </xf>
    <xf numFmtId="176" fontId="5" fillId="10" borderId="39" xfId="0" applyNumberFormat="1" applyFont="1" applyFill="1" applyBorder="1" applyAlignment="1">
      <alignment horizontal="distributed" vertical="center"/>
    </xf>
    <xf numFmtId="176" fontId="25" fillId="0" borderId="11" xfId="0" applyNumberFormat="1" applyFont="1" applyFill="1" applyBorder="1" applyAlignment="1">
      <alignment vertical="center"/>
    </xf>
    <xf numFmtId="176" fontId="5" fillId="0" borderId="53" xfId="0" applyNumberFormat="1" applyFont="1" applyFill="1" applyBorder="1" applyAlignment="1">
      <alignment horizontal="distributed" vertical="center"/>
    </xf>
    <xf numFmtId="176" fontId="56" fillId="0" borderId="3" xfId="0" applyNumberFormat="1" applyFont="1" applyFill="1" applyBorder="1" applyAlignment="1">
      <alignment vertical="center"/>
    </xf>
    <xf numFmtId="176" fontId="25" fillId="0" borderId="3" xfId="0" applyNumberFormat="1" applyFont="1" applyFill="1" applyBorder="1" applyAlignment="1">
      <alignment vertical="center"/>
    </xf>
    <xf numFmtId="176" fontId="5" fillId="0" borderId="12" xfId="0" applyNumberFormat="1" applyFont="1" applyFill="1" applyBorder="1" applyAlignment="1">
      <alignment horizontal="centerContinuous" vertical="center"/>
    </xf>
    <xf numFmtId="176" fontId="5" fillId="0" borderId="14" xfId="0" applyNumberFormat="1" applyFont="1" applyFill="1" applyBorder="1" applyAlignment="1">
      <alignment horizontal="centerContinuous" vertical="center"/>
    </xf>
    <xf numFmtId="176" fontId="5" fillId="0" borderId="13" xfId="0" applyNumberFormat="1" applyFont="1" applyFill="1" applyBorder="1" applyAlignment="1">
      <alignment horizontal="centerContinuous" vertical="center"/>
    </xf>
    <xf numFmtId="176" fontId="5" fillId="0" borderId="6" xfId="6" quotePrefix="1" applyNumberFormat="1" applyFont="1" applyFill="1" applyBorder="1" applyAlignment="1">
      <alignment horizontal="right" vertical="center"/>
    </xf>
    <xf numFmtId="176" fontId="5" fillId="0" borderId="9" xfId="6" quotePrefix="1" applyNumberFormat="1" applyFont="1" applyFill="1" applyBorder="1" applyAlignment="1">
      <alignment horizontal="right" vertical="center"/>
    </xf>
    <xf numFmtId="176" fontId="56" fillId="0" borderId="4" xfId="6" quotePrefix="1" applyNumberFormat="1" applyFont="1" applyFill="1" applyBorder="1" applyAlignment="1">
      <alignment horizontal="center" vertical="center" shrinkToFit="1"/>
    </xf>
    <xf numFmtId="176" fontId="56" fillId="0" borderId="5" xfId="6" quotePrefix="1" applyNumberFormat="1" applyFont="1" applyFill="1" applyBorder="1" applyAlignment="1">
      <alignment horizontal="center" vertical="center" shrinkToFit="1"/>
    </xf>
    <xf numFmtId="176" fontId="58" fillId="0" borderId="5" xfId="6" quotePrefix="1" applyNumberFormat="1" applyFont="1" applyFill="1" applyBorder="1" applyAlignment="1">
      <alignment horizontal="center" vertical="center" textRotation="255"/>
    </xf>
    <xf numFmtId="176" fontId="5" fillId="0" borderId="72" xfId="0" applyNumberFormat="1" applyFont="1" applyFill="1" applyBorder="1" applyAlignment="1">
      <alignment horizontal="center" vertical="center"/>
    </xf>
    <xf numFmtId="176" fontId="5" fillId="0" borderId="107" xfId="0" applyNumberFormat="1" applyFont="1" applyFill="1" applyBorder="1" applyAlignment="1">
      <alignment horizontal="center" vertical="center" wrapText="1"/>
    </xf>
    <xf numFmtId="3" fontId="73" fillId="2" borderId="14" xfId="0" applyNumberFormat="1" applyFont="1" applyFill="1" applyBorder="1" applyAlignment="1" applyProtection="1">
      <alignment horizontal="center" vertical="center" wrapText="1"/>
      <protection locked="0"/>
    </xf>
    <xf numFmtId="176" fontId="5" fillId="0" borderId="53" xfId="0" applyNumberFormat="1" applyFont="1" applyFill="1" applyBorder="1" applyAlignment="1">
      <alignment vertical="center"/>
    </xf>
    <xf numFmtId="3" fontId="53" fillId="2" borderId="4" xfId="0" applyNumberFormat="1" applyFont="1" applyFill="1" applyBorder="1" applyAlignment="1" applyProtection="1">
      <alignment horizontal="center" vertical="center" wrapText="1"/>
      <protection locked="0"/>
    </xf>
    <xf numFmtId="3" fontId="63" fillId="2" borderId="5" xfId="0" applyNumberFormat="1" applyFont="1" applyFill="1" applyBorder="1" applyAlignment="1" applyProtection="1">
      <alignment horizontal="center" vertical="center" wrapText="1"/>
      <protection locked="0"/>
    </xf>
    <xf numFmtId="176" fontId="5" fillId="0" borderId="65" xfId="0" applyNumberFormat="1" applyFont="1" applyFill="1" applyBorder="1" applyAlignment="1">
      <alignment vertical="center"/>
    </xf>
    <xf numFmtId="176" fontId="4" fillId="0" borderId="55" xfId="0" applyNumberFormat="1" applyFont="1" applyFill="1" applyBorder="1" applyAlignment="1">
      <alignment vertical="center"/>
    </xf>
    <xf numFmtId="176" fontId="5" fillId="0" borderId="39" xfId="0" applyNumberFormat="1" applyFont="1" applyFill="1" applyBorder="1" applyAlignment="1">
      <alignment vertical="center"/>
    </xf>
    <xf numFmtId="176" fontId="5" fillId="0" borderId="37" xfId="0" applyNumberFormat="1" applyFont="1" applyFill="1" applyBorder="1" applyAlignment="1">
      <alignment vertical="center"/>
    </xf>
    <xf numFmtId="176" fontId="56" fillId="0" borderId="11" xfId="0" applyNumberFormat="1" applyFont="1" applyFill="1" applyBorder="1" applyAlignment="1">
      <alignment vertical="center"/>
    </xf>
    <xf numFmtId="176" fontId="5" fillId="0" borderId="78" xfId="0" applyNumberFormat="1" applyFont="1" applyFill="1" applyBorder="1" applyAlignment="1">
      <alignment vertical="center"/>
    </xf>
    <xf numFmtId="176" fontId="5" fillId="0" borderId="64" xfId="0" applyNumberFormat="1" applyFont="1" applyFill="1" applyBorder="1" applyAlignment="1">
      <alignment horizontal="center" vertical="center"/>
    </xf>
    <xf numFmtId="176" fontId="5" fillId="0" borderId="109" xfId="0" applyNumberFormat="1" applyFont="1" applyFill="1" applyBorder="1" applyAlignment="1">
      <alignment vertical="center"/>
    </xf>
    <xf numFmtId="176" fontId="4" fillId="0" borderId="53" xfId="0" applyNumberFormat="1" applyFont="1" applyFill="1" applyBorder="1" applyAlignment="1">
      <alignment vertical="center"/>
    </xf>
    <xf numFmtId="176" fontId="5" fillId="0" borderId="34" xfId="0" applyNumberFormat="1" applyFont="1" applyFill="1" applyBorder="1" applyAlignment="1">
      <alignment vertical="center"/>
    </xf>
    <xf numFmtId="176" fontId="5" fillId="0" borderId="11"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vertical="center"/>
      <protection locked="0"/>
    </xf>
    <xf numFmtId="176" fontId="5" fillId="0" borderId="90" xfId="0" applyNumberFormat="1" applyFont="1" applyFill="1" applyBorder="1" applyAlignment="1" applyProtection="1">
      <alignment vertical="center"/>
      <protection locked="0"/>
    </xf>
    <xf numFmtId="3" fontId="68" fillId="2" borderId="8" xfId="0" applyNumberFormat="1" applyFont="1" applyFill="1" applyBorder="1" applyAlignment="1" applyProtection="1">
      <alignment vertical="center"/>
      <protection locked="0"/>
    </xf>
    <xf numFmtId="176" fontId="5" fillId="0" borderId="14" xfId="0" applyNumberFormat="1" applyFont="1" applyFill="1" applyBorder="1" applyAlignment="1">
      <alignment vertical="center"/>
    </xf>
    <xf numFmtId="176" fontId="25" fillId="0" borderId="3" xfId="0" applyNumberFormat="1" applyFont="1" applyFill="1" applyBorder="1" applyAlignment="1">
      <alignment horizontal="center" vertical="center"/>
    </xf>
    <xf numFmtId="176" fontId="25" fillId="11" borderId="3" xfId="8" applyNumberFormat="1" applyFont="1" applyFill="1" applyBorder="1" applyAlignment="1" applyProtection="1">
      <alignment vertical="center"/>
      <protection locked="0"/>
    </xf>
    <xf numFmtId="176" fontId="25" fillId="0" borderId="3" xfId="8" applyNumberFormat="1" applyFont="1" applyFill="1" applyBorder="1" applyAlignment="1" applyProtection="1">
      <alignment vertical="center"/>
      <protection locked="0"/>
    </xf>
    <xf numFmtId="176" fontId="25" fillId="0" borderId="4" xfId="8" applyNumberFormat="1" applyFont="1" applyFill="1" applyBorder="1" applyAlignment="1" applyProtection="1">
      <alignment horizontal="center" vertical="center" textRotation="255"/>
      <protection locked="0"/>
    </xf>
    <xf numFmtId="176" fontId="25" fillId="0" borderId="9" xfId="8" applyNumberFormat="1" applyFont="1" applyFill="1" applyBorder="1" applyAlignment="1" applyProtection="1">
      <alignment horizontal="center" vertical="center" textRotation="255"/>
      <protection locked="0"/>
    </xf>
    <xf numFmtId="3" fontId="68" fillId="2" borderId="107" xfId="0" applyNumberFormat="1" applyFont="1" applyFill="1" applyBorder="1" applyAlignment="1" applyProtection="1">
      <alignment vertical="center"/>
      <protection locked="0"/>
    </xf>
    <xf numFmtId="176" fontId="68" fillId="0" borderId="0" xfId="0" applyNumberFormat="1" applyFont="1" applyFill="1" applyBorder="1" applyAlignment="1" applyProtection="1">
      <alignment horizontal="distributed" vertical="center" wrapText="1"/>
      <protection locked="0"/>
    </xf>
    <xf numFmtId="176" fontId="68" fillId="0" borderId="0" xfId="0" applyNumberFormat="1" applyFont="1" applyFill="1" applyBorder="1" applyAlignment="1" applyProtection="1">
      <alignment horizontal="distributed" vertical="center"/>
      <protection locked="0"/>
    </xf>
    <xf numFmtId="176" fontId="68" fillId="0" borderId="14" xfId="0" applyNumberFormat="1" applyFont="1" applyFill="1" applyBorder="1" applyAlignment="1" applyProtection="1">
      <alignment horizontal="distributed" vertical="center"/>
      <protection locked="0"/>
    </xf>
    <xf numFmtId="176" fontId="81" fillId="0" borderId="0" xfId="0" applyNumberFormat="1" applyFont="1" applyFill="1" applyBorder="1" applyAlignment="1" applyProtection="1">
      <alignment vertical="center" wrapText="1"/>
      <protection locked="0"/>
    </xf>
    <xf numFmtId="176" fontId="50" fillId="0" borderId="0" xfId="0" applyNumberFormat="1" applyFont="1" applyFill="1" applyBorder="1" applyAlignment="1" applyProtection="1">
      <alignment vertical="center" wrapText="1"/>
      <protection locked="0"/>
    </xf>
    <xf numFmtId="176" fontId="68" fillId="0" borderId="13" xfId="0" applyNumberFormat="1" applyFont="1" applyFill="1" applyBorder="1" applyAlignment="1" applyProtection="1">
      <alignment horizontal="distributed" vertical="center"/>
      <protection locked="0"/>
    </xf>
    <xf numFmtId="176" fontId="68" fillId="0" borderId="8" xfId="0" applyNumberFormat="1" applyFont="1" applyFill="1" applyBorder="1" applyAlignment="1" applyProtection="1">
      <alignment horizontal="distributed" vertical="center"/>
      <protection locked="0"/>
    </xf>
    <xf numFmtId="176" fontId="5" fillId="0" borderId="39" xfId="9" applyNumberFormat="1" applyFont="1" applyFill="1" applyBorder="1" applyAlignment="1" applyProtection="1">
      <alignment vertical="center"/>
    </xf>
    <xf numFmtId="3" fontId="68" fillId="2" borderId="1" xfId="0" applyNumberFormat="1" applyFont="1" applyFill="1" applyBorder="1" applyAlignment="1" applyProtection="1">
      <alignment vertical="center" wrapText="1"/>
      <protection locked="0"/>
    </xf>
    <xf numFmtId="3" fontId="68" fillId="2" borderId="0" xfId="0" applyNumberFormat="1" applyFont="1" applyFill="1" applyBorder="1" applyAlignment="1" applyProtection="1">
      <alignment vertical="center" wrapText="1"/>
      <protection locked="0"/>
    </xf>
    <xf numFmtId="3" fontId="68" fillId="2" borderId="89" xfId="0" applyNumberFormat="1" applyFont="1" applyFill="1" applyBorder="1" applyAlignment="1" applyProtection="1">
      <alignment vertical="center" wrapText="1"/>
      <protection locked="0"/>
    </xf>
    <xf numFmtId="176" fontId="5" fillId="9" borderId="8" xfId="0" applyNumberFormat="1" applyFont="1" applyFill="1" applyBorder="1" applyAlignment="1">
      <alignment horizontal="distributed" vertical="center"/>
    </xf>
    <xf numFmtId="176" fontId="5" fillId="9" borderId="11" xfId="0" applyNumberFormat="1" applyFont="1" applyFill="1" applyBorder="1" applyAlignment="1">
      <alignment horizontal="distributed" vertical="center" wrapText="1"/>
    </xf>
    <xf numFmtId="176" fontId="5" fillId="9" borderId="11" xfId="0" applyNumberFormat="1" applyFont="1" applyFill="1" applyBorder="1" applyAlignment="1">
      <alignment horizontal="distributed" vertical="center"/>
    </xf>
    <xf numFmtId="176" fontId="59" fillId="9" borderId="10" xfId="0" applyNumberFormat="1" applyFont="1" applyFill="1" applyBorder="1" applyAlignment="1" applyProtection="1">
      <alignment horizontal="distributed" vertical="center" wrapText="1"/>
      <protection locked="0"/>
    </xf>
    <xf numFmtId="176" fontId="59" fillId="9" borderId="10" xfId="0" applyNumberFormat="1" applyFont="1" applyFill="1" applyBorder="1" applyAlignment="1" applyProtection="1">
      <alignment horizontal="distributed" vertical="center"/>
      <protection locked="0"/>
    </xf>
    <xf numFmtId="3" fontId="68" fillId="9" borderId="0" xfId="0" applyNumberFormat="1" applyFont="1" applyFill="1" applyAlignment="1" applyProtection="1">
      <alignment horizontal="distributed" vertical="center"/>
      <protection locked="0"/>
    </xf>
    <xf numFmtId="49" fontId="5" fillId="0" borderId="8" xfId="10" applyNumberFormat="1" applyFont="1" applyBorder="1" applyAlignment="1">
      <alignment horizontal="center" vertical="center"/>
    </xf>
    <xf numFmtId="49" fontId="25" fillId="0" borderId="10" xfId="10" applyNumberFormat="1" applyFont="1" applyBorder="1" applyAlignment="1">
      <alignment horizontal="center" vertical="center"/>
    </xf>
    <xf numFmtId="49" fontId="25" fillId="0" borderId="8" xfId="10" applyNumberFormat="1" applyFont="1" applyBorder="1" applyAlignment="1">
      <alignment horizontal="center" vertical="center"/>
    </xf>
    <xf numFmtId="49" fontId="25" fillId="11" borderId="10" xfId="10" applyNumberFormat="1" applyFont="1" applyFill="1" applyBorder="1" applyAlignment="1">
      <alignment horizontal="center" vertical="center"/>
    </xf>
    <xf numFmtId="49" fontId="25" fillId="11" borderId="8" xfId="10" applyNumberFormat="1" applyFont="1" applyFill="1" applyBorder="1" applyAlignment="1">
      <alignment horizontal="center" vertical="center"/>
    </xf>
    <xf numFmtId="49" fontId="82" fillId="0" borderId="10" xfId="10" applyNumberFormat="1" applyFont="1" applyFill="1" applyBorder="1" applyAlignment="1">
      <alignment horizontal="center" vertical="center"/>
    </xf>
    <xf numFmtId="49" fontId="82" fillId="0" borderId="8" xfId="10" applyNumberFormat="1" applyFont="1" applyFill="1" applyBorder="1" applyAlignment="1">
      <alignment horizontal="center" vertical="center"/>
    </xf>
    <xf numFmtId="49" fontId="29" fillId="0" borderId="4" xfId="10" applyNumberFormat="1" applyFont="1" applyBorder="1" applyAlignment="1">
      <alignment horizontal="center" vertical="distributed" wrapText="1"/>
    </xf>
    <xf numFmtId="49" fontId="29" fillId="0" borderId="5" xfId="10" applyNumberFormat="1" applyFont="1" applyBorder="1" applyAlignment="1">
      <alignment horizontal="center" vertical="distributed" wrapText="1"/>
    </xf>
    <xf numFmtId="3" fontId="5" fillId="0" borderId="0" xfId="0" applyFont="1" applyFill="1" applyBorder="1" applyAlignment="1">
      <alignment vertical="center"/>
    </xf>
    <xf numFmtId="49" fontId="56" fillId="0" borderId="3" xfId="0" applyNumberFormat="1" applyFont="1" applyFill="1" applyBorder="1" applyAlignment="1">
      <alignment horizontal="left" vertical="center" wrapText="1"/>
    </xf>
    <xf numFmtId="176" fontId="4" fillId="0" borderId="53" xfId="0" applyNumberFormat="1" applyFont="1" applyFill="1" applyBorder="1" applyAlignment="1">
      <alignment horizontal="center" vertical="center"/>
    </xf>
    <xf numFmtId="3" fontId="62" fillId="0" borderId="105" xfId="0" applyFont="1" applyBorder="1" applyAlignment="1">
      <alignment horizontal="center" vertical="center" wrapText="1"/>
    </xf>
    <xf numFmtId="176" fontId="30" fillId="0" borderId="3" xfId="6" applyNumberFormat="1" applyFont="1" applyFill="1" applyBorder="1" applyAlignment="1">
      <alignment horizontal="center" vertical="center" wrapText="1"/>
    </xf>
    <xf numFmtId="176" fontId="30" fillId="0" borderId="1" xfId="6" applyNumberFormat="1" applyFont="1" applyFill="1" applyBorder="1" applyAlignment="1">
      <alignment horizontal="center" vertical="center" wrapText="1"/>
    </xf>
    <xf numFmtId="176" fontId="30" fillId="11" borderId="0" xfId="6" applyNumberFormat="1" applyFont="1" applyFill="1" applyBorder="1" applyAlignment="1">
      <alignment horizontal="center" vertical="center" wrapText="1"/>
    </xf>
    <xf numFmtId="176" fontId="5" fillId="0" borderId="7" xfId="6" quotePrefix="1" applyNumberFormat="1" applyFont="1" applyFill="1" applyBorder="1" applyAlignment="1">
      <alignment horizontal="right" vertical="center"/>
    </xf>
    <xf numFmtId="176" fontId="5" fillId="0" borderId="3" xfId="6" quotePrefix="1" applyNumberFormat="1" applyFont="1" applyFill="1" applyBorder="1" applyAlignment="1">
      <alignment horizontal="right" vertical="center"/>
    </xf>
    <xf numFmtId="176" fontId="56" fillId="0" borderId="10" xfId="6" quotePrefix="1" applyNumberFormat="1" applyFont="1" applyFill="1" applyBorder="1" applyAlignment="1">
      <alignment horizontal="center" vertical="center" shrinkToFit="1"/>
    </xf>
    <xf numFmtId="176" fontId="56" fillId="0" borderId="3" xfId="6" quotePrefix="1" applyNumberFormat="1" applyFont="1" applyFill="1" applyBorder="1" applyAlignment="1">
      <alignment horizontal="center" vertical="center" shrinkToFit="1"/>
    </xf>
    <xf numFmtId="176" fontId="56" fillId="0" borderId="3" xfId="6" quotePrefix="1" applyNumberFormat="1" applyFont="1" applyFill="1" applyBorder="1" applyAlignment="1">
      <alignment horizontal="center" vertical="center" textRotation="255"/>
    </xf>
    <xf numFmtId="176" fontId="56" fillId="0" borderId="8" xfId="6" quotePrefix="1" applyNumberFormat="1" applyFont="1" applyFill="1" applyBorder="1" applyAlignment="1">
      <alignment horizontal="center" vertical="center" textRotation="255"/>
    </xf>
    <xf numFmtId="176" fontId="5" fillId="0" borderId="10" xfId="6" quotePrefix="1" applyNumberFormat="1" applyFont="1" applyFill="1" applyBorder="1" applyAlignment="1">
      <alignment horizontal="center" vertical="center" textRotation="255"/>
    </xf>
    <xf numFmtId="176" fontId="5" fillId="0" borderId="3" xfId="6" quotePrefix="1" applyNumberFormat="1" applyFont="1" applyFill="1" applyBorder="1" applyAlignment="1">
      <alignment horizontal="center" vertical="center" textRotation="255"/>
    </xf>
    <xf numFmtId="176" fontId="5" fillId="0" borderId="89" xfId="6" quotePrefix="1" applyNumberFormat="1" applyFont="1" applyFill="1" applyBorder="1" applyAlignment="1">
      <alignment horizontal="center" vertical="center" textRotation="255"/>
    </xf>
    <xf numFmtId="176" fontId="25" fillId="0" borderId="11" xfId="0" applyNumberFormat="1" applyFont="1" applyFill="1" applyBorder="1" applyAlignment="1">
      <alignment horizontal="center" vertical="center"/>
    </xf>
    <xf numFmtId="176" fontId="25" fillId="0" borderId="8" xfId="0" applyNumberFormat="1" applyFont="1" applyFill="1" applyBorder="1" applyAlignment="1">
      <alignment horizontal="center" vertical="center"/>
    </xf>
    <xf numFmtId="176" fontId="25" fillId="11" borderId="11" xfId="8" applyNumberFormat="1" applyFont="1" applyFill="1" applyBorder="1" applyAlignment="1" applyProtection="1">
      <alignment vertical="center"/>
      <protection locked="0"/>
    </xf>
    <xf numFmtId="176" fontId="25" fillId="0" borderId="11" xfId="8" applyNumberFormat="1" applyFont="1" applyFill="1" applyBorder="1" applyAlignment="1" applyProtection="1">
      <alignment vertical="center"/>
      <protection locked="0"/>
    </xf>
    <xf numFmtId="176" fontId="25" fillId="0" borderId="1" xfId="8" applyNumberFormat="1" applyFont="1" applyFill="1" applyBorder="1" applyAlignment="1" applyProtection="1">
      <alignment horizontal="center" vertical="center" textRotation="255"/>
      <protection locked="0"/>
    </xf>
    <xf numFmtId="176" fontId="25" fillId="0" borderId="2" xfId="8" applyNumberFormat="1" applyFont="1" applyFill="1" applyBorder="1" applyAlignment="1" applyProtection="1">
      <alignment horizontal="center" vertical="center" textRotation="255"/>
      <protection locked="0"/>
    </xf>
    <xf numFmtId="176" fontId="5" fillId="0" borderId="10" xfId="8" applyNumberFormat="1" applyFont="1" applyFill="1" applyBorder="1" applyAlignment="1" applyProtection="1">
      <alignment horizontal="center" vertical="center" textRotation="255" wrapText="1"/>
      <protection locked="0"/>
    </xf>
    <xf numFmtId="176" fontId="5" fillId="0" borderId="7" xfId="8" applyNumberFormat="1" applyFont="1" applyFill="1" applyBorder="1" applyAlignment="1" applyProtection="1">
      <alignment horizontal="center" vertical="center" textRotation="255" wrapText="1"/>
      <protection locked="0"/>
    </xf>
    <xf numFmtId="176" fontId="25" fillId="0" borderId="10" xfId="8" applyNumberFormat="1" applyFont="1" applyFill="1" applyBorder="1" applyAlignment="1" applyProtection="1">
      <alignment horizontal="center" vertical="center" textRotation="255"/>
      <protection locked="0"/>
    </xf>
    <xf numFmtId="176" fontId="25" fillId="0" borderId="0" xfId="8" applyNumberFormat="1" applyFont="1" applyFill="1" applyBorder="1" applyAlignment="1" applyProtection="1">
      <alignment horizontal="center" vertical="center" textRotation="255"/>
      <protection locked="0"/>
    </xf>
    <xf numFmtId="176" fontId="25" fillId="0" borderId="8" xfId="8" applyNumberFormat="1" applyFont="1" applyFill="1" applyBorder="1" applyAlignment="1" applyProtection="1">
      <alignment horizontal="center" vertical="center" textRotation="255"/>
      <protection locked="0"/>
    </xf>
    <xf numFmtId="3" fontId="68" fillId="2" borderId="10" xfId="0" applyNumberFormat="1" applyFont="1" applyFill="1" applyBorder="1" applyAlignment="1" applyProtection="1">
      <alignment vertical="center" wrapText="1"/>
      <protection locked="0"/>
    </xf>
    <xf numFmtId="49" fontId="5" fillId="0" borderId="0" xfId="10" applyNumberFormat="1" applyFont="1" applyBorder="1" applyAlignment="1">
      <alignment horizontal="center" vertical="center"/>
    </xf>
    <xf numFmtId="49" fontId="25" fillId="0" borderId="0" xfId="10" applyNumberFormat="1" applyFont="1" applyBorder="1" applyAlignment="1">
      <alignment horizontal="center" vertical="center"/>
    </xf>
    <xf numFmtId="49" fontId="82" fillId="0" borderId="10" xfId="10" applyNumberFormat="1" applyFont="1" applyFill="1" applyBorder="1" applyAlignment="1">
      <alignment horizontal="distributed" vertical="center"/>
    </xf>
    <xf numFmtId="49" fontId="82" fillId="0" borderId="8" xfId="10" applyNumberFormat="1" applyFont="1" applyFill="1" applyBorder="1" applyAlignment="1">
      <alignment horizontal="distributed" vertical="center"/>
    </xf>
    <xf numFmtId="49" fontId="29" fillId="0" borderId="13" xfId="10" applyNumberFormat="1" applyFont="1" applyBorder="1" applyAlignment="1">
      <alignment horizontal="center" vertical="distributed" wrapText="1"/>
    </xf>
    <xf numFmtId="3" fontId="4" fillId="9" borderId="11" xfId="0" applyNumberFormat="1" applyFont="1" applyFill="1" applyBorder="1" applyAlignment="1">
      <alignment horizontal="distributed" vertical="center"/>
    </xf>
    <xf numFmtId="49" fontId="4" fillId="0" borderId="8" xfId="0" applyNumberFormat="1" applyFont="1" applyFill="1" applyBorder="1" applyAlignment="1">
      <alignment horizontal="distributed" vertical="center"/>
    </xf>
    <xf numFmtId="176" fontId="59" fillId="10" borderId="11" xfId="0" applyNumberFormat="1" applyFont="1" applyFill="1" applyBorder="1" applyAlignment="1" applyProtection="1">
      <alignment horizontal="distributed" vertical="center"/>
      <protection locked="0"/>
    </xf>
    <xf numFmtId="176" fontId="59" fillId="10" borderId="39" xfId="0" applyNumberFormat="1" applyFont="1" applyFill="1" applyBorder="1" applyAlignment="1" applyProtection="1">
      <alignment horizontal="distributed" vertical="center"/>
      <protection locked="0"/>
    </xf>
    <xf numFmtId="176" fontId="86" fillId="0" borderId="11" xfId="0" applyNumberFormat="1" applyFont="1" applyFill="1" applyBorder="1" applyAlignment="1" applyProtection="1">
      <alignment vertical="center"/>
      <protection locked="0"/>
    </xf>
    <xf numFmtId="176" fontId="25" fillId="0" borderId="3" xfId="0" applyNumberFormat="1" applyFont="1" applyFill="1" applyBorder="1" applyAlignment="1">
      <alignment vertical="center" wrapText="1"/>
    </xf>
    <xf numFmtId="176" fontId="25" fillId="0" borderId="1" xfId="0" applyNumberFormat="1" applyFont="1" applyFill="1" applyBorder="1" applyAlignment="1">
      <alignment vertical="center"/>
    </xf>
    <xf numFmtId="176" fontId="5" fillId="0" borderId="8" xfId="0" applyNumberFormat="1" applyFont="1" applyFill="1" applyBorder="1" applyAlignment="1">
      <alignment horizontal="distributed" vertical="center"/>
    </xf>
    <xf numFmtId="176" fontId="25" fillId="0" borderId="8" xfId="6" applyNumberFormat="1" applyFont="1" applyFill="1" applyBorder="1" applyAlignment="1">
      <alignment horizontal="distributed" vertical="center" wrapText="1"/>
    </xf>
    <xf numFmtId="3" fontId="3" fillId="0" borderId="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1" fillId="11" borderId="3" xfId="0" applyNumberFormat="1" applyFont="1" applyFill="1" applyBorder="1" applyAlignment="1" applyProtection="1">
      <alignment vertical="center"/>
      <protection locked="0"/>
    </xf>
    <xf numFmtId="3" fontId="1" fillId="11" borderId="1" xfId="0" applyNumberFormat="1" applyFont="1" applyFill="1" applyBorder="1" applyAlignment="1" applyProtection="1">
      <alignment vertical="center"/>
      <protection locked="0"/>
    </xf>
    <xf numFmtId="3" fontId="53" fillId="0" borderId="106" xfId="0" applyNumberFormat="1" applyFont="1" applyFill="1" applyBorder="1" applyAlignment="1" applyProtection="1">
      <alignment horizontal="distributed" vertical="center"/>
      <protection locked="0"/>
    </xf>
    <xf numFmtId="3" fontId="53" fillId="0" borderId="11" xfId="0" applyNumberFormat="1" applyFont="1" applyFill="1" applyBorder="1" applyAlignment="1" applyProtection="1">
      <alignment horizontal="distributed" vertical="center"/>
      <protection locked="0"/>
    </xf>
    <xf numFmtId="3" fontId="53" fillId="0" borderId="10" xfId="0" applyNumberFormat="1" applyFont="1" applyFill="1" applyBorder="1" applyAlignment="1" applyProtection="1">
      <alignment horizontal="distributed" vertical="center"/>
      <protection locked="0"/>
    </xf>
    <xf numFmtId="3" fontId="53" fillId="0" borderId="90" xfId="0" applyNumberFormat="1" applyFont="1" applyFill="1" applyBorder="1" applyAlignment="1" applyProtection="1">
      <alignment horizontal="distributed" vertical="center"/>
      <protection locked="0"/>
    </xf>
    <xf numFmtId="3" fontId="58" fillId="0" borderId="0" xfId="0" applyNumberFormat="1" applyFont="1" applyFill="1" applyBorder="1" applyAlignment="1" applyProtection="1">
      <alignment horizontal="distributed" vertical="center"/>
      <protection locked="0"/>
    </xf>
    <xf numFmtId="3" fontId="58" fillId="0" borderId="11" xfId="0" applyNumberFormat="1" applyFont="1" applyFill="1" applyBorder="1" applyAlignment="1" applyProtection="1">
      <alignment horizontal="distributed" vertical="center"/>
      <protection locked="0"/>
    </xf>
    <xf numFmtId="3" fontId="58" fillId="0" borderId="1" xfId="0" applyNumberFormat="1" applyFont="1" applyFill="1" applyBorder="1" applyAlignment="1" applyProtection="1">
      <alignment horizontal="distributed" vertical="center"/>
      <protection locked="0"/>
    </xf>
    <xf numFmtId="3" fontId="58" fillId="0" borderId="3" xfId="0" applyNumberFormat="1" applyFont="1" applyFill="1" applyBorder="1" applyAlignment="1" applyProtection="1">
      <alignment horizontal="distributed" vertical="center"/>
      <protection locked="0"/>
    </xf>
    <xf numFmtId="3" fontId="58" fillId="0" borderId="7" xfId="0" applyNumberFormat="1" applyFont="1" applyFill="1" applyBorder="1" applyAlignment="1" applyProtection="1">
      <alignment horizontal="distributed" vertical="center"/>
      <protection locked="0"/>
    </xf>
    <xf numFmtId="176" fontId="5" fillId="0" borderId="79" xfId="0" applyNumberFormat="1" applyFont="1" applyFill="1" applyBorder="1" applyAlignment="1">
      <alignment vertical="center"/>
    </xf>
    <xf numFmtId="176" fontId="5" fillId="0" borderId="80" xfId="0" applyNumberFormat="1" applyFont="1" applyFill="1" applyBorder="1" applyAlignment="1">
      <alignment vertical="center"/>
    </xf>
    <xf numFmtId="176" fontId="5" fillId="0" borderId="72" xfId="0" applyNumberFormat="1" applyFont="1" applyFill="1" applyBorder="1" applyAlignment="1">
      <alignment vertical="center"/>
    </xf>
    <xf numFmtId="176" fontId="59" fillId="0" borderId="65" xfId="0" applyNumberFormat="1" applyFont="1" applyFill="1" applyBorder="1" applyAlignment="1" applyProtection="1">
      <alignment vertical="center"/>
      <protection locked="0"/>
    </xf>
    <xf numFmtId="176" fontId="59" fillId="0" borderId="39" xfId="0" applyNumberFormat="1" applyFont="1" applyFill="1" applyBorder="1" applyAlignment="1" applyProtection="1">
      <alignment vertical="center"/>
      <protection locked="0"/>
    </xf>
    <xf numFmtId="176" fontId="59" fillId="0" borderId="37" xfId="0" applyNumberFormat="1" applyFont="1" applyFill="1" applyBorder="1" applyAlignment="1" applyProtection="1">
      <alignment vertical="center"/>
      <protection locked="0"/>
    </xf>
    <xf numFmtId="176" fontId="5" fillId="12" borderId="0" xfId="0" applyNumberFormat="1" applyFont="1" applyFill="1" applyBorder="1" applyAlignment="1">
      <alignment horizontal="distributed" vertical="center"/>
    </xf>
    <xf numFmtId="176" fontId="5" fillId="0" borderId="35" xfId="0" applyNumberFormat="1" applyFont="1" applyFill="1" applyBorder="1" applyAlignment="1">
      <alignment vertical="center"/>
    </xf>
    <xf numFmtId="176" fontId="54" fillId="11" borderId="3" xfId="8" applyNumberFormat="1" applyFont="1" applyFill="1" applyBorder="1" applyAlignment="1">
      <alignment vertical="center"/>
    </xf>
    <xf numFmtId="176" fontId="25" fillId="0" borderId="11" xfId="8" applyNumberFormat="1" applyFont="1" applyFill="1" applyBorder="1" applyAlignment="1" applyProtection="1">
      <alignment vertical="center" wrapText="1"/>
      <protection locked="0"/>
    </xf>
    <xf numFmtId="3" fontId="53" fillId="0" borderId="9" xfId="0" applyNumberFormat="1" applyFont="1" applyFill="1" applyBorder="1" applyAlignment="1" applyProtection="1">
      <alignment horizontal="distributed" vertical="center"/>
      <protection locked="0"/>
    </xf>
    <xf numFmtId="3" fontId="53" fillId="0" borderId="4" xfId="0" applyNumberFormat="1" applyFont="1" applyFill="1" applyBorder="1" applyAlignment="1" applyProtection="1">
      <alignment horizontal="distributed" vertical="center"/>
      <protection locked="0"/>
    </xf>
    <xf numFmtId="176" fontId="52" fillId="0" borderId="3" xfId="0" applyNumberFormat="1" applyFont="1" applyFill="1" applyBorder="1" applyAlignment="1">
      <alignment horizontal="distributed" vertical="center"/>
    </xf>
    <xf numFmtId="176" fontId="5" fillId="0" borderId="7" xfId="0" applyNumberFormat="1" applyFont="1" applyFill="1" applyBorder="1" applyAlignment="1">
      <alignment horizontal="distributed" vertical="center"/>
    </xf>
    <xf numFmtId="176" fontId="5" fillId="0" borderId="98" xfId="0" applyNumberFormat="1" applyFont="1" applyFill="1" applyBorder="1" applyAlignment="1">
      <alignment horizontal="distributed" vertical="center"/>
    </xf>
    <xf numFmtId="176" fontId="5" fillId="0" borderId="2" xfId="0" applyNumberFormat="1" applyFont="1" applyFill="1" applyBorder="1" applyAlignment="1">
      <alignment horizontal="distributed" vertical="center"/>
    </xf>
    <xf numFmtId="176" fontId="5" fillId="0" borderId="89" xfId="0" applyNumberFormat="1" applyFont="1" applyFill="1" applyBorder="1" applyAlignment="1">
      <alignment horizontal="distributed" vertical="center"/>
    </xf>
    <xf numFmtId="176" fontId="5" fillId="0" borderId="0" xfId="9" applyNumberFormat="1" applyFont="1" applyFill="1" applyBorder="1" applyAlignment="1" applyProtection="1">
      <alignment horizontal="distributed" vertical="center"/>
    </xf>
    <xf numFmtId="176" fontId="5" fillId="0" borderId="53" xfId="9" applyNumberFormat="1" applyFont="1" applyFill="1" applyBorder="1" applyAlignment="1" applyProtection="1">
      <alignment horizontal="distributed" vertical="center"/>
    </xf>
    <xf numFmtId="176" fontId="5" fillId="0" borderId="55" xfId="9" applyNumberFormat="1" applyFont="1" applyFill="1" applyBorder="1" applyAlignment="1" applyProtection="1">
      <alignment horizontal="distributed" vertical="center"/>
    </xf>
    <xf numFmtId="176" fontId="5" fillId="0" borderId="39" xfId="9" applyNumberFormat="1" applyFont="1" applyFill="1" applyBorder="1" applyAlignment="1" applyProtection="1">
      <alignment horizontal="distributed" vertical="center"/>
    </xf>
    <xf numFmtId="176" fontId="5" fillId="0" borderId="78" xfId="9" applyNumberFormat="1" applyFont="1" applyFill="1" applyBorder="1" applyAlignment="1" applyProtection="1">
      <alignment horizontal="distributed" vertical="center"/>
    </xf>
    <xf numFmtId="176" fontId="5" fillId="0" borderId="111" xfId="9" applyNumberFormat="1" applyFont="1" applyFill="1" applyBorder="1" applyAlignment="1" applyProtection="1">
      <alignment horizontal="distributed" vertical="center"/>
    </xf>
    <xf numFmtId="176" fontId="59" fillId="9" borderId="8" xfId="0" applyNumberFormat="1" applyFont="1" applyFill="1" applyBorder="1" applyAlignment="1" applyProtection="1">
      <alignment horizontal="distributed" vertical="center"/>
      <protection locked="0"/>
    </xf>
    <xf numFmtId="176" fontId="59" fillId="9" borderId="11" xfId="0" applyNumberFormat="1" applyFont="1" applyFill="1" applyBorder="1" applyAlignment="1" applyProtection="1">
      <alignment horizontal="distributed" vertical="center" wrapText="1"/>
      <protection locked="0"/>
    </xf>
    <xf numFmtId="176" fontId="59" fillId="9" borderId="11" xfId="0" applyNumberFormat="1" applyFont="1" applyFill="1" applyBorder="1" applyAlignment="1" applyProtection="1">
      <alignment horizontal="distributed" vertical="center"/>
      <protection locked="0"/>
    </xf>
    <xf numFmtId="3" fontId="68" fillId="9" borderId="0" xfId="0" applyNumberFormat="1" applyFont="1" applyFill="1" applyBorder="1" applyAlignment="1" applyProtection="1">
      <alignment horizontal="distributed" vertical="center"/>
      <protection locked="0"/>
    </xf>
    <xf numFmtId="49" fontId="29" fillId="0" borderId="4" xfId="10" applyNumberFormat="1" applyFont="1" applyBorder="1" applyAlignment="1">
      <alignment horizontal="distributed" vertical="distributed" wrapText="1"/>
    </xf>
    <xf numFmtId="49" fontId="29" fillId="11" borderId="6" xfId="10" applyNumberFormat="1" applyFont="1" applyFill="1" applyBorder="1" applyAlignment="1">
      <alignment horizontal="distributed" vertical="distributed" wrapText="1"/>
    </xf>
    <xf numFmtId="49" fontId="29" fillId="11" borderId="6" xfId="10" applyNumberFormat="1" applyFont="1" applyFill="1" applyBorder="1" applyAlignment="1">
      <alignment vertical="distributed" wrapText="1"/>
    </xf>
    <xf numFmtId="49" fontId="29" fillId="0" borderId="13" xfId="10" applyNumberFormat="1" applyFont="1" applyBorder="1" applyAlignment="1">
      <alignment horizontal="distributed" vertical="distributed" wrapText="1"/>
    </xf>
    <xf numFmtId="3" fontId="68" fillId="2" borderId="0" xfId="0" applyNumberFormat="1" applyFont="1" applyFill="1" applyBorder="1" applyAlignment="1" applyProtection="1">
      <alignment horizontal="distributed" vertical="center"/>
      <protection locked="0"/>
    </xf>
    <xf numFmtId="3" fontId="4" fillId="0" borderId="12" xfId="0" applyFont="1" applyFill="1" applyBorder="1" applyAlignment="1">
      <alignment horizontal="right" vertical="center"/>
    </xf>
    <xf numFmtId="3" fontId="4" fillId="0" borderId="14" xfId="0" applyFont="1" applyFill="1" applyBorder="1" applyAlignment="1">
      <alignment horizontal="right" vertical="center"/>
    </xf>
    <xf numFmtId="3" fontId="4" fillId="0" borderId="20" xfId="0" applyFont="1" applyFill="1" applyBorder="1" applyAlignment="1">
      <alignment horizontal="distributed" vertical="center"/>
    </xf>
    <xf numFmtId="3" fontId="68" fillId="2" borderId="20" xfId="0" applyNumberFormat="1" applyFont="1" applyFill="1" applyBorder="1" applyAlignment="1" applyProtection="1">
      <alignment horizontal="distributed" vertical="center"/>
      <protection locked="0"/>
    </xf>
    <xf numFmtId="3" fontId="4" fillId="0" borderId="20" xfId="0" applyNumberFormat="1" applyFont="1" applyFill="1" applyBorder="1" applyAlignment="1">
      <alignment horizontal="distributed" vertical="center" wrapText="1"/>
    </xf>
    <xf numFmtId="3" fontId="4" fillId="0" borderId="20" xfId="0" applyNumberFormat="1" applyFont="1" applyFill="1" applyBorder="1" applyAlignment="1">
      <alignment vertical="center"/>
    </xf>
    <xf numFmtId="3" fontId="68" fillId="9" borderId="20" xfId="0" applyNumberFormat="1" applyFont="1" applyFill="1" applyBorder="1" applyAlignment="1" applyProtection="1">
      <alignment vertical="center"/>
      <protection locked="0"/>
    </xf>
    <xf numFmtId="3" fontId="68" fillId="9" borderId="20" xfId="0" applyNumberFormat="1" applyFont="1" applyFill="1" applyBorder="1" applyAlignment="1" applyProtection="1">
      <alignment horizontal="distributed" vertical="center"/>
      <protection locked="0"/>
    </xf>
    <xf numFmtId="3" fontId="4" fillId="9" borderId="20" xfId="0" applyNumberFormat="1" applyFont="1" applyFill="1" applyBorder="1" applyAlignment="1">
      <alignment horizontal="distributed" vertical="center"/>
    </xf>
    <xf numFmtId="49" fontId="4" fillId="0" borderId="20" xfId="0" applyNumberFormat="1" applyFont="1" applyFill="1" applyBorder="1" applyAlignment="1">
      <alignment horizontal="distributed" vertical="center"/>
    </xf>
    <xf numFmtId="3" fontId="57" fillId="0" borderId="14" xfId="0" applyNumberFormat="1" applyFont="1" applyFill="1" applyBorder="1" applyAlignment="1">
      <alignment horizontal="distributed" vertical="center"/>
    </xf>
    <xf numFmtId="3" fontId="57" fillId="0" borderId="13" xfId="0" applyNumberFormat="1" applyFont="1" applyFill="1" applyBorder="1" applyAlignment="1">
      <alignment horizontal="distributed" vertical="center"/>
    </xf>
    <xf numFmtId="176" fontId="5" fillId="0" borderId="112"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20" xfId="0" applyNumberFormat="1" applyFont="1" applyFill="1" applyBorder="1" applyAlignment="1">
      <alignment horizontal="distributed" vertical="center"/>
    </xf>
    <xf numFmtId="176" fontId="5" fillId="10" borderId="14" xfId="0" applyNumberFormat="1" applyFont="1" applyFill="1" applyBorder="1" applyAlignment="1">
      <alignment vertical="center"/>
    </xf>
    <xf numFmtId="176" fontId="5" fillId="10" borderId="13" xfId="0" applyNumberFormat="1" applyFont="1" applyFill="1" applyBorder="1" applyAlignment="1">
      <alignment vertical="center"/>
    </xf>
    <xf numFmtId="176" fontId="5" fillId="10" borderId="20" xfId="0" applyNumberFormat="1" applyFont="1" applyFill="1" applyBorder="1" applyAlignment="1">
      <alignment vertical="center"/>
    </xf>
    <xf numFmtId="176" fontId="59" fillId="0" borderId="20" xfId="0" applyNumberFormat="1" applyFont="1" applyFill="1" applyBorder="1" applyAlignment="1" applyProtection="1">
      <alignment horizontal="distributed" vertical="center"/>
      <protection locked="0"/>
    </xf>
    <xf numFmtId="176" fontId="59" fillId="0" borderId="20" xfId="0" applyNumberFormat="1" applyFont="1" applyFill="1" applyBorder="1" applyAlignment="1" applyProtection="1">
      <alignment vertical="center"/>
      <protection locked="0"/>
    </xf>
    <xf numFmtId="176" fontId="59" fillId="10" borderId="107" xfId="0" applyNumberFormat="1" applyFont="1" applyFill="1" applyBorder="1" applyAlignment="1" applyProtection="1">
      <alignment vertical="center"/>
      <protection locked="0"/>
    </xf>
    <xf numFmtId="176" fontId="59" fillId="0" borderId="12" xfId="0" applyNumberFormat="1" applyFont="1" applyFill="1" applyBorder="1" applyAlignment="1" applyProtection="1">
      <alignment horizontal="distributed" vertical="center"/>
      <protection locked="0"/>
    </xf>
    <xf numFmtId="176" fontId="86" fillId="0" borderId="20" xfId="0" applyNumberFormat="1" applyFont="1" applyFill="1" applyBorder="1" applyAlignment="1" applyProtection="1">
      <alignment horizontal="distributed" vertical="center" wrapText="1"/>
      <protection locked="0"/>
    </xf>
    <xf numFmtId="176" fontId="59" fillId="0" borderId="20" xfId="0" applyNumberFormat="1" applyFont="1" applyFill="1" applyBorder="1" applyAlignment="1" applyProtection="1">
      <alignment horizontal="distributed" vertical="center" wrapText="1"/>
      <protection locked="0"/>
    </xf>
    <xf numFmtId="176" fontId="59" fillId="0" borderId="13" xfId="0" applyNumberFormat="1" applyFont="1" applyFill="1" applyBorder="1" applyAlignment="1" applyProtection="1">
      <alignment horizontal="distributed" vertical="center"/>
      <protection locked="0"/>
    </xf>
    <xf numFmtId="176" fontId="59" fillId="0" borderId="14" xfId="0" applyNumberFormat="1" applyFont="1" applyFill="1" applyBorder="1" applyAlignment="1" applyProtection="1">
      <alignment horizontal="distributed" vertical="center"/>
      <protection locked="0"/>
    </xf>
    <xf numFmtId="176" fontId="59" fillId="0" borderId="13" xfId="0" applyNumberFormat="1" applyFont="1" applyFill="1" applyBorder="1" applyAlignment="1" applyProtection="1">
      <alignment horizontal="distributed" vertical="center" wrapText="1"/>
      <protection locked="0"/>
    </xf>
    <xf numFmtId="176" fontId="59" fillId="0" borderId="12" xfId="0" applyNumberFormat="1" applyFont="1" applyFill="1" applyBorder="1" applyAlignment="1" applyProtection="1">
      <alignment horizontal="distributed" vertical="center" wrapText="1"/>
      <protection locked="0"/>
    </xf>
    <xf numFmtId="176" fontId="88" fillId="0" borderId="20" xfId="0" applyNumberFormat="1" applyFont="1" applyFill="1" applyBorder="1" applyAlignment="1" applyProtection="1">
      <alignment horizontal="distributed" vertical="center"/>
      <protection locked="0"/>
    </xf>
    <xf numFmtId="3" fontId="68" fillId="0" borderId="20" xfId="0" applyNumberFormat="1" applyFont="1" applyFill="1" applyBorder="1" applyAlignment="1" applyProtection="1">
      <alignment horizontal="distributed" vertical="center"/>
      <protection locked="0"/>
    </xf>
    <xf numFmtId="176" fontId="5" fillId="0" borderId="14" xfId="6" applyNumberFormat="1" applyFont="1" applyFill="1" applyBorder="1" applyAlignment="1">
      <alignment horizontal="distributed" vertical="center"/>
    </xf>
    <xf numFmtId="176" fontId="59" fillId="0" borderId="20" xfId="0" applyNumberFormat="1" applyFont="1" applyFill="1" applyBorder="1" applyAlignment="1" applyProtection="1">
      <alignment vertical="center" wrapText="1"/>
      <protection locked="0"/>
    </xf>
    <xf numFmtId="176" fontId="25" fillId="0" borderId="14" xfId="6" applyNumberFormat="1" applyFont="1" applyFill="1" applyBorder="1" applyAlignment="1">
      <alignment horizontal="distributed" vertical="center" wrapText="1"/>
    </xf>
    <xf numFmtId="3" fontId="3" fillId="0" borderId="20" xfId="0" applyNumberFormat="1" applyFont="1" applyFill="1" applyBorder="1" applyAlignment="1" applyProtection="1">
      <alignment vertical="center"/>
      <protection locked="0"/>
    </xf>
    <xf numFmtId="3" fontId="68" fillId="11" borderId="20" xfId="0" applyNumberFormat="1" applyFont="1" applyFill="1" applyBorder="1" applyAlignment="1" applyProtection="1">
      <alignment vertical="center"/>
      <protection locked="0"/>
    </xf>
    <xf numFmtId="3" fontId="3" fillId="0" borderId="12" xfId="0" applyNumberFormat="1" applyFont="1" applyFill="1" applyBorder="1" applyAlignment="1" applyProtection="1">
      <alignment vertical="center"/>
      <protection locked="0"/>
    </xf>
    <xf numFmtId="3" fontId="3" fillId="11" borderId="12" xfId="0" applyNumberFormat="1" applyFont="1" applyFill="1" applyBorder="1" applyAlignment="1" applyProtection="1">
      <alignment vertical="center"/>
      <protection locked="0"/>
    </xf>
    <xf numFmtId="3" fontId="3" fillId="0" borderId="105" xfId="0" applyNumberFormat="1" applyFont="1" applyFill="1" applyBorder="1" applyAlignment="1" applyProtection="1">
      <alignment vertical="center"/>
      <protection locked="0"/>
    </xf>
    <xf numFmtId="3" fontId="53" fillId="0" borderId="14" xfId="0" applyNumberFormat="1" applyFont="1" applyFill="1" applyBorder="1" applyAlignment="1" applyProtection="1">
      <alignment horizontal="distributed" vertical="center"/>
      <protection locked="0"/>
    </xf>
    <xf numFmtId="3" fontId="53" fillId="0" borderId="20" xfId="0" applyNumberFormat="1" applyFont="1" applyFill="1" applyBorder="1" applyAlignment="1" applyProtection="1">
      <alignment horizontal="distributed" vertical="center"/>
      <protection locked="0"/>
    </xf>
    <xf numFmtId="3" fontId="53" fillId="0" borderId="12" xfId="0" applyNumberFormat="1" applyFont="1" applyFill="1" applyBorder="1" applyAlignment="1" applyProtection="1">
      <alignment horizontal="distributed" vertical="center"/>
      <protection locked="0"/>
    </xf>
    <xf numFmtId="3" fontId="53" fillId="0" borderId="105" xfId="0" applyNumberFormat="1" applyFont="1" applyFill="1" applyBorder="1" applyAlignment="1" applyProtection="1">
      <alignment horizontal="distributed" vertical="center"/>
      <protection locked="0"/>
    </xf>
    <xf numFmtId="3" fontId="53" fillId="0" borderId="13" xfId="0" applyNumberFormat="1" applyFont="1" applyFill="1" applyBorder="1" applyAlignment="1" applyProtection="1">
      <alignment horizontal="distributed" vertical="center"/>
      <protection locked="0"/>
    </xf>
    <xf numFmtId="176" fontId="5" fillId="0" borderId="114" xfId="0" applyNumberFormat="1" applyFont="1" applyFill="1" applyBorder="1" applyAlignment="1">
      <alignment vertical="center"/>
    </xf>
    <xf numFmtId="176" fontId="5" fillId="0" borderId="115" xfId="0" applyNumberFormat="1" applyFont="1" applyFill="1" applyBorder="1" applyAlignment="1">
      <alignment vertical="center"/>
    </xf>
    <xf numFmtId="176" fontId="5" fillId="0" borderId="2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9" fillId="0" borderId="66" xfId="0" applyNumberFormat="1" applyFont="1" applyFill="1" applyBorder="1" applyAlignment="1" applyProtection="1">
      <alignment vertical="center"/>
      <protection locked="0"/>
    </xf>
    <xf numFmtId="176" fontId="59" fillId="0" borderId="67" xfId="0" applyNumberFormat="1" applyFont="1" applyFill="1" applyBorder="1" applyAlignment="1" applyProtection="1">
      <alignment vertical="center"/>
      <protection locked="0"/>
    </xf>
    <xf numFmtId="176" fontId="59" fillId="0" borderId="69" xfId="0" applyNumberFormat="1" applyFont="1" applyFill="1" applyBorder="1" applyAlignment="1" applyProtection="1">
      <alignment vertical="center"/>
      <protection locked="0"/>
    </xf>
    <xf numFmtId="176" fontId="4" fillId="0" borderId="14" xfId="0" applyNumberFormat="1" applyFont="1" applyFill="1" applyBorder="1" applyAlignment="1">
      <alignment vertical="center"/>
    </xf>
    <xf numFmtId="176" fontId="4" fillId="0" borderId="69" xfId="0" applyNumberFormat="1" applyFont="1" applyFill="1" applyBorder="1" applyAlignment="1">
      <alignment vertical="center"/>
    </xf>
    <xf numFmtId="176" fontId="59" fillId="0" borderId="40" xfId="0" applyNumberFormat="1" applyFont="1" applyFill="1" applyBorder="1" applyAlignment="1" applyProtection="1">
      <alignment vertical="center" wrapText="1"/>
      <protection locked="0"/>
    </xf>
    <xf numFmtId="176" fontId="59" fillId="0" borderId="67" xfId="0" applyNumberFormat="1" applyFont="1" applyFill="1" applyBorder="1" applyAlignment="1" applyProtection="1">
      <alignment vertical="center" wrapText="1"/>
      <protection locked="0"/>
    </xf>
    <xf numFmtId="176" fontId="59" fillId="0" borderId="40" xfId="0" applyNumberFormat="1" applyFont="1" applyFill="1" applyBorder="1" applyAlignment="1" applyProtection="1">
      <alignment vertical="center"/>
      <protection locked="0"/>
    </xf>
    <xf numFmtId="176" fontId="5" fillId="0" borderId="69" xfId="0" applyNumberFormat="1" applyFont="1" applyFill="1" applyBorder="1" applyAlignment="1">
      <alignment vertical="center"/>
    </xf>
    <xf numFmtId="176" fontId="59" fillId="0" borderId="12" xfId="0" applyNumberFormat="1" applyFont="1" applyFill="1" applyBorder="1" applyAlignment="1" applyProtection="1">
      <alignment vertical="center" wrapText="1"/>
      <protection locked="0"/>
    </xf>
    <xf numFmtId="176" fontId="54" fillId="0" borderId="10" xfId="0" applyNumberFormat="1" applyFont="1" applyFill="1" applyBorder="1" applyAlignment="1" applyProtection="1">
      <alignment vertical="center"/>
      <protection locked="0"/>
    </xf>
    <xf numFmtId="176" fontId="54" fillId="0" borderId="90" xfId="0" applyNumberFormat="1" applyFont="1" applyFill="1" applyBorder="1" applyAlignment="1" applyProtection="1">
      <alignment vertical="center"/>
      <protection locked="0"/>
    </xf>
    <xf numFmtId="176" fontId="88" fillId="0" borderId="11" xfId="0" applyNumberFormat="1" applyFont="1" applyFill="1" applyBorder="1" applyAlignment="1" applyProtection="1">
      <alignment vertical="center" wrapText="1"/>
      <protection locked="0"/>
    </xf>
    <xf numFmtId="176" fontId="59" fillId="12" borderId="0" xfId="0" applyNumberFormat="1" applyFont="1" applyFill="1" applyBorder="1" applyAlignment="1" applyProtection="1">
      <alignment horizontal="distributed" vertical="center"/>
      <protection locked="0"/>
    </xf>
    <xf numFmtId="176" fontId="4" fillId="0" borderId="13" xfId="0" applyNumberFormat="1" applyFont="1" applyFill="1" applyBorder="1" applyAlignment="1">
      <alignment vertical="center"/>
    </xf>
    <xf numFmtId="176" fontId="4" fillId="0" borderId="68" xfId="0" applyNumberFormat="1" applyFont="1" applyFill="1" applyBorder="1" applyAlignment="1">
      <alignment vertical="center"/>
    </xf>
    <xf numFmtId="176" fontId="25" fillId="0" borderId="20" xfId="8" applyNumberFormat="1" applyFont="1" applyFill="1" applyBorder="1" applyAlignment="1">
      <alignment vertical="center"/>
    </xf>
    <xf numFmtId="176" fontId="25" fillId="11" borderId="20" xfId="8" applyNumberFormat="1" applyFont="1" applyFill="1" applyBorder="1" applyAlignment="1">
      <alignment vertical="center"/>
    </xf>
    <xf numFmtId="176" fontId="25" fillId="11" borderId="20" xfId="8" applyNumberFormat="1" applyFont="1" applyFill="1" applyBorder="1" applyAlignment="1" applyProtection="1">
      <alignment vertical="center"/>
      <protection locked="0"/>
    </xf>
    <xf numFmtId="176" fontId="25" fillId="0" borderId="20" xfId="8" applyNumberFormat="1" applyFont="1" applyFill="1" applyBorder="1" applyAlignment="1" applyProtection="1">
      <alignment vertical="center"/>
      <protection locked="0"/>
    </xf>
    <xf numFmtId="176" fontId="25" fillId="0" borderId="20" xfId="8" applyNumberFormat="1" applyFont="1" applyFill="1" applyBorder="1" applyAlignment="1" applyProtection="1">
      <alignment vertical="center" wrapText="1"/>
      <protection locked="0"/>
    </xf>
    <xf numFmtId="176" fontId="25" fillId="0" borderId="113" xfId="8" applyNumberFormat="1" applyFont="1" applyFill="1" applyBorder="1" applyAlignment="1" applyProtection="1">
      <alignment vertical="center"/>
      <protection locked="0"/>
    </xf>
    <xf numFmtId="176" fontId="25" fillId="0" borderId="92" xfId="8" applyNumberFormat="1" applyFont="1" applyFill="1" applyBorder="1" applyAlignment="1" applyProtection="1">
      <alignment vertical="center"/>
      <protection locked="0"/>
    </xf>
    <xf numFmtId="176" fontId="25" fillId="0" borderId="105" xfId="8" applyNumberFormat="1" applyFont="1" applyFill="1" applyBorder="1" applyAlignment="1" applyProtection="1">
      <alignment vertical="center"/>
      <protection locked="0"/>
    </xf>
    <xf numFmtId="176" fontId="5" fillId="0" borderId="14" xfId="9" applyNumberFormat="1" applyFont="1" applyFill="1" applyBorder="1" applyAlignment="1" applyProtection="1">
      <alignment horizontal="distributed" vertical="center"/>
    </xf>
    <xf numFmtId="176" fontId="5" fillId="0" borderId="20" xfId="9" applyNumberFormat="1" applyFont="1" applyFill="1" applyBorder="1" applyAlignment="1" applyProtection="1">
      <alignment horizontal="distributed" vertical="center"/>
    </xf>
    <xf numFmtId="176" fontId="5" fillId="0" borderId="105" xfId="9" applyNumberFormat="1" applyFont="1" applyFill="1" applyBorder="1" applyAlignment="1" applyProtection="1">
      <alignment horizontal="distributed" vertical="center"/>
    </xf>
    <xf numFmtId="176" fontId="58" fillId="0" borderId="13" xfId="9" applyNumberFormat="1" applyFont="1" applyFill="1" applyBorder="1" applyAlignment="1" applyProtection="1">
      <alignment horizontal="distributed" vertical="center"/>
    </xf>
    <xf numFmtId="176" fontId="58" fillId="0" borderId="20" xfId="9" applyNumberFormat="1" applyFont="1" applyFill="1" applyBorder="1" applyAlignment="1" applyProtection="1">
      <alignment horizontal="distributed" vertical="center"/>
    </xf>
    <xf numFmtId="176" fontId="58" fillId="0" borderId="14" xfId="9" applyNumberFormat="1" applyFont="1" applyFill="1" applyBorder="1" applyAlignment="1" applyProtection="1">
      <alignment horizontal="distributed" vertical="center"/>
    </xf>
    <xf numFmtId="176" fontId="58" fillId="0" borderId="12" xfId="9" applyNumberFormat="1" applyFont="1" applyFill="1" applyBorder="1" applyAlignment="1" applyProtection="1">
      <alignment horizontal="distributed" vertical="center"/>
    </xf>
    <xf numFmtId="176" fontId="59" fillId="9" borderId="14" xfId="0" applyNumberFormat="1" applyFont="1" applyFill="1" applyBorder="1" applyAlignment="1" applyProtection="1">
      <alignment horizontal="distributed" vertical="center"/>
      <protection locked="0"/>
    </xf>
    <xf numFmtId="176" fontId="59" fillId="9" borderId="20" xfId="0" applyNumberFormat="1" applyFont="1" applyFill="1" applyBorder="1" applyAlignment="1" applyProtection="1">
      <alignment horizontal="distributed" vertical="center" wrapText="1"/>
      <protection locked="0"/>
    </xf>
    <xf numFmtId="176" fontId="59" fillId="9" borderId="20" xfId="0" applyNumberFormat="1" applyFont="1" applyFill="1" applyBorder="1" applyAlignment="1" applyProtection="1">
      <alignment horizontal="distributed" vertical="center"/>
      <protection locked="0"/>
    </xf>
    <xf numFmtId="176" fontId="59" fillId="9" borderId="12" xfId="0" applyNumberFormat="1" applyFont="1" applyFill="1" applyBorder="1" applyAlignment="1" applyProtection="1">
      <alignment horizontal="distributed" vertical="center" wrapText="1"/>
      <protection locked="0"/>
    </xf>
    <xf numFmtId="176" fontId="59" fillId="9" borderId="12" xfId="0" applyNumberFormat="1" applyFont="1" applyFill="1" applyBorder="1" applyAlignment="1" applyProtection="1">
      <alignment horizontal="distributed" vertical="center"/>
      <protection locked="0"/>
    </xf>
    <xf numFmtId="176" fontId="5" fillId="0" borderId="9" xfId="0" applyNumberFormat="1" applyFont="1" applyFill="1" applyBorder="1" applyAlignment="1" applyProtection="1">
      <alignment horizontal="distributed" vertical="center"/>
      <protection locked="0"/>
    </xf>
    <xf numFmtId="176" fontId="5" fillId="0" borderId="116" xfId="0" applyNumberFormat="1" applyFont="1" applyFill="1" applyBorder="1" applyAlignment="1" applyProtection="1">
      <alignment horizontal="distributed" vertical="center"/>
      <protection locked="0"/>
    </xf>
    <xf numFmtId="176" fontId="5" fillId="9" borderId="66" xfId="0" applyNumberFormat="1" applyFont="1" applyFill="1" applyBorder="1" applyAlignment="1" applyProtection="1">
      <alignment horizontal="distributed" vertical="center"/>
      <protection locked="0"/>
    </xf>
    <xf numFmtId="176" fontId="4" fillId="0" borderId="20" xfId="0" applyNumberFormat="1" applyFont="1" applyFill="1" applyBorder="1" applyAlignment="1">
      <alignment horizontal="distributed" vertical="center" wrapText="1"/>
    </xf>
    <xf numFmtId="176" fontId="4" fillId="0" borderId="14" xfId="0" applyNumberFormat="1" applyFont="1" applyFill="1" applyBorder="1" applyAlignment="1">
      <alignment horizontal="distributed" vertical="center"/>
    </xf>
    <xf numFmtId="49" fontId="52" fillId="0" borderId="6" xfId="10" applyNumberFormat="1" applyFont="1" applyBorder="1" applyAlignment="1">
      <alignment horizontal="distributed" vertical="center"/>
    </xf>
    <xf numFmtId="49" fontId="52" fillId="11" borderId="6" xfId="10" applyNumberFormat="1" applyFont="1" applyFill="1" applyBorder="1" applyAlignment="1">
      <alignment horizontal="distributed" vertical="center"/>
    </xf>
    <xf numFmtId="49" fontId="91" fillId="0" borderId="6" xfId="10" applyNumberFormat="1" applyFont="1" applyFill="1" applyBorder="1" applyAlignment="1">
      <alignment horizontal="distributed" vertical="center"/>
    </xf>
    <xf numFmtId="49" fontId="67" fillId="0" borderId="6" xfId="10" applyNumberFormat="1" applyFont="1" applyFill="1" applyBorder="1" applyAlignment="1">
      <alignment horizontal="distributed" vertical="center"/>
    </xf>
    <xf numFmtId="49" fontId="18" fillId="0" borderId="6" xfId="10" applyNumberFormat="1" applyFont="1" applyBorder="1" applyAlignment="1">
      <alignment horizontal="distributed" vertical="center"/>
    </xf>
    <xf numFmtId="49" fontId="18" fillId="0" borderId="5" xfId="10" applyNumberFormat="1" applyFont="1" applyBorder="1" applyAlignment="1">
      <alignment horizontal="distributed" vertical="center"/>
    </xf>
    <xf numFmtId="49" fontId="18" fillId="0" borderId="110" xfId="10" applyNumberFormat="1" applyFont="1" applyBorder="1" applyAlignment="1">
      <alignment horizontal="distributed" vertical="center"/>
    </xf>
    <xf numFmtId="49" fontId="18" fillId="2" borderId="6" xfId="10" applyNumberFormat="1" applyFont="1" applyFill="1" applyBorder="1" applyAlignment="1">
      <alignment horizontal="distributed" vertical="center"/>
    </xf>
    <xf numFmtId="49" fontId="52" fillId="0" borderId="9" xfId="10" applyNumberFormat="1" applyFont="1" applyBorder="1" applyAlignment="1">
      <alignment horizontal="distributed" vertical="center"/>
    </xf>
    <xf numFmtId="49" fontId="52" fillId="11" borderId="9" xfId="10" applyNumberFormat="1" applyFont="1" applyFill="1" applyBorder="1" applyAlignment="1">
      <alignment horizontal="distributed" vertical="center"/>
    </xf>
    <xf numFmtId="49" fontId="65" fillId="11" borderId="6" xfId="10" applyNumberFormat="1" applyFont="1" applyFill="1" applyBorder="1" applyAlignment="1">
      <alignment horizontal="distributed" vertical="center"/>
    </xf>
    <xf numFmtId="49" fontId="29" fillId="0" borderId="0" xfId="0" applyNumberFormat="1" applyFont="1" applyFill="1" applyAlignment="1">
      <alignment vertical="center"/>
    </xf>
    <xf numFmtId="3" fontId="29" fillId="0" borderId="9" xfId="0" applyFont="1" applyFill="1" applyBorder="1" applyAlignment="1">
      <alignment horizontal="center" vertical="center" justifyLastLine="1"/>
    </xf>
    <xf numFmtId="193" fontId="29" fillId="0" borderId="9" xfId="0" applyNumberFormat="1" applyFont="1" applyFill="1" applyBorder="1" applyAlignment="1">
      <alignment vertical="center"/>
    </xf>
    <xf numFmtId="194" fontId="29" fillId="0" borderId="9" xfId="0" applyNumberFormat="1" applyFont="1" applyFill="1" applyBorder="1" applyAlignment="1">
      <alignment vertical="center"/>
    </xf>
    <xf numFmtId="195" fontId="29" fillId="0" borderId="9" xfId="0" applyNumberFormat="1" applyFont="1" applyFill="1" applyBorder="1" applyAlignment="1">
      <alignment vertical="center"/>
    </xf>
    <xf numFmtId="195" fontId="29" fillId="0" borderId="9" xfId="0" applyNumberFormat="1" applyFont="1" applyFill="1" applyBorder="1" applyAlignment="1">
      <alignment horizontal="center" vertical="center"/>
    </xf>
    <xf numFmtId="176" fontId="29" fillId="0" borderId="9" xfId="0" applyNumberFormat="1" applyFont="1" applyFill="1" applyBorder="1" applyAlignment="1">
      <alignment vertical="center"/>
    </xf>
    <xf numFmtId="178" fontId="29" fillId="0" borderId="9" xfId="0" applyNumberFormat="1" applyFont="1" applyFill="1" applyBorder="1" applyAlignment="1">
      <alignment vertical="center"/>
    </xf>
    <xf numFmtId="182" fontId="29" fillId="0" borderId="9" xfId="0" applyNumberFormat="1" applyFont="1" applyFill="1" applyBorder="1" applyAlignment="1">
      <alignment vertical="center"/>
    </xf>
    <xf numFmtId="176" fontId="29" fillId="0" borderId="9" xfId="0" applyNumberFormat="1" applyFont="1" applyFill="1" applyBorder="1" applyAlignment="1">
      <alignment horizontal="right" vertical="center"/>
    </xf>
    <xf numFmtId="3" fontId="29" fillId="0" borderId="9" xfId="0" applyNumberFormat="1" applyFont="1" applyFill="1" applyBorder="1" applyAlignment="1">
      <alignment horizontal="center" vertical="center"/>
    </xf>
    <xf numFmtId="181" fontId="29" fillId="0" borderId="9" xfId="0" applyNumberFormat="1" applyFont="1" applyFill="1" applyBorder="1" applyAlignment="1">
      <alignment vertical="center"/>
    </xf>
    <xf numFmtId="187" fontId="29" fillId="0" borderId="9" xfId="0" applyNumberFormat="1" applyFont="1" applyFill="1" applyBorder="1" applyAlignment="1">
      <alignment horizontal="right" vertical="center"/>
    </xf>
    <xf numFmtId="183" fontId="29" fillId="0" borderId="9" xfId="0" applyNumberFormat="1" applyFont="1" applyFill="1" applyBorder="1" applyAlignment="1">
      <alignment horizontal="right" vertical="center"/>
    </xf>
    <xf numFmtId="0" fontId="29" fillId="0" borderId="9" xfId="0" applyNumberFormat="1" applyFont="1" applyFill="1" applyBorder="1" applyAlignment="1">
      <alignment horizontal="center" vertical="center"/>
    </xf>
    <xf numFmtId="176" fontId="29" fillId="0" borderId="6" xfId="0" applyNumberFormat="1" applyFont="1" applyFill="1" applyBorder="1" applyAlignment="1">
      <alignment vertical="center"/>
    </xf>
    <xf numFmtId="176" fontId="29" fillId="0" borderId="5" xfId="0" applyNumberFormat="1" applyFont="1" applyFill="1" applyBorder="1" applyAlignment="1">
      <alignment vertical="center"/>
    </xf>
    <xf numFmtId="176" fontId="29" fillId="0" borderId="117" xfId="4" applyNumberFormat="1" applyFont="1" applyFill="1" applyBorder="1" applyAlignment="1">
      <alignment horizontal="right" vertical="center"/>
    </xf>
    <xf numFmtId="176" fontId="29" fillId="0" borderId="6" xfId="4" applyNumberFormat="1" applyFont="1" applyFill="1" applyBorder="1" applyAlignment="1">
      <alignment horizontal="right" vertical="center"/>
    </xf>
    <xf numFmtId="176" fontId="29" fillId="0" borderId="110" xfId="4" applyNumberFormat="1" applyFont="1" applyFill="1" applyBorder="1" applyAlignment="1">
      <alignment horizontal="right" vertical="center"/>
    </xf>
    <xf numFmtId="176" fontId="29" fillId="0" borderId="4" xfId="4" applyNumberFormat="1" applyFont="1" applyFill="1" applyBorder="1" applyAlignment="1">
      <alignment horizontal="right" vertical="center"/>
    </xf>
    <xf numFmtId="176" fontId="29" fillId="0" borderId="5" xfId="4" applyNumberFormat="1" applyFont="1" applyFill="1" applyBorder="1" applyAlignment="1">
      <alignment horizontal="right" vertical="center"/>
    </xf>
    <xf numFmtId="176" fontId="29" fillId="0" borderId="99" xfId="4" applyNumberFormat="1" applyFont="1" applyFill="1" applyBorder="1" applyAlignment="1">
      <alignment horizontal="right" vertical="center"/>
    </xf>
    <xf numFmtId="192" fontId="29" fillId="0" borderId="9" xfId="6" applyNumberFormat="1" applyFont="1" applyFill="1" applyBorder="1" applyAlignment="1">
      <alignment vertical="center"/>
    </xf>
    <xf numFmtId="176" fontId="29" fillId="0" borderId="4" xfId="6" applyNumberFormat="1" applyFont="1" applyFill="1" applyBorder="1" applyAlignment="1">
      <alignment vertical="center"/>
    </xf>
    <xf numFmtId="176" fontId="29" fillId="0" borderId="99" xfId="6" applyNumberFormat="1" applyFont="1" applyFill="1" applyBorder="1" applyAlignment="1">
      <alignment vertical="center"/>
    </xf>
    <xf numFmtId="176" fontId="29" fillId="0" borderId="110" xfId="0" applyNumberFormat="1" applyFont="1" applyFill="1" applyBorder="1" applyAlignment="1">
      <alignment vertical="center"/>
    </xf>
    <xf numFmtId="176" fontId="29" fillId="0" borderId="20" xfId="7" applyNumberFormat="1" applyFont="1" applyFill="1" applyBorder="1" applyAlignment="1">
      <alignment vertical="center"/>
    </xf>
    <xf numFmtId="176" fontId="29" fillId="0" borderId="9" xfId="8" applyNumberFormat="1" applyFont="1" applyFill="1" applyBorder="1" applyAlignment="1" applyProtection="1">
      <alignment vertical="center"/>
      <protection locked="0"/>
    </xf>
    <xf numFmtId="176" fontId="29" fillId="0" borderId="5" xfId="8" applyNumberFormat="1" applyFont="1" applyFill="1" applyBorder="1" applyAlignment="1" applyProtection="1">
      <alignment vertical="center"/>
      <protection locked="0"/>
    </xf>
    <xf numFmtId="176" fontId="29" fillId="0" borderId="4" xfId="8" applyNumberFormat="1" applyFont="1" applyFill="1" applyBorder="1" applyAlignment="1" applyProtection="1">
      <alignment vertical="center"/>
      <protection locked="0"/>
    </xf>
    <xf numFmtId="176" fontId="29" fillId="0" borderId="110" xfId="0" applyNumberFormat="1" applyFont="1" applyFill="1" applyBorder="1" applyAlignment="1" applyProtection="1">
      <alignment vertical="center"/>
      <protection locked="0"/>
    </xf>
    <xf numFmtId="183" fontId="93" fillId="0" borderId="9" xfId="0" applyNumberFormat="1" applyFont="1" applyBorder="1" applyAlignment="1">
      <alignment vertical="center"/>
    </xf>
    <xf numFmtId="176" fontId="29" fillId="0" borderId="100" xfId="8" applyNumberFormat="1" applyFont="1" applyFill="1" applyBorder="1" applyAlignment="1">
      <alignment vertical="center"/>
    </xf>
    <xf numFmtId="176" fontId="29" fillId="0" borderId="6" xfId="0" applyNumberFormat="1" applyFont="1" applyFill="1" applyBorder="1" applyAlignment="1" applyProtection="1">
      <alignment vertical="center"/>
      <protection locked="0"/>
    </xf>
    <xf numFmtId="183" fontId="93" fillId="0" borderId="110" xfId="0" applyNumberFormat="1" applyFont="1" applyBorder="1" applyAlignment="1">
      <alignment vertical="center"/>
    </xf>
    <xf numFmtId="176" fontId="29" fillId="0" borderId="99" xfId="8" applyNumberFormat="1" applyFont="1" applyFill="1" applyBorder="1" applyAlignment="1" applyProtection="1">
      <alignment vertical="center"/>
      <protection locked="0"/>
    </xf>
    <xf numFmtId="183" fontId="93" fillId="0" borderId="99" xfId="0" applyNumberFormat="1" applyFont="1" applyBorder="1" applyAlignment="1">
      <alignment vertical="center"/>
    </xf>
    <xf numFmtId="183" fontId="93" fillId="0" borderId="5" xfId="0" applyNumberFormat="1" applyFont="1" applyBorder="1" applyAlignment="1">
      <alignment vertical="center"/>
    </xf>
    <xf numFmtId="183" fontId="93" fillId="0" borderId="4" xfId="0" applyNumberFormat="1" applyFont="1" applyBorder="1" applyAlignment="1">
      <alignment vertical="center"/>
    </xf>
    <xf numFmtId="1" fontId="29" fillId="0" borderId="9" xfId="0" applyNumberFormat="1" applyFont="1" applyFill="1" applyBorder="1" applyAlignment="1">
      <alignment vertical="center"/>
    </xf>
    <xf numFmtId="0" fontId="29" fillId="0" borderId="9" xfId="0" applyNumberFormat="1" applyFont="1" applyFill="1" applyBorder="1" applyAlignment="1">
      <alignment vertical="center"/>
    </xf>
    <xf numFmtId="3" fontId="93" fillId="0" borderId="9" xfId="0" applyFont="1" applyBorder="1" applyAlignment="1">
      <alignment vertical="center"/>
    </xf>
    <xf numFmtId="183" fontId="93" fillId="0" borderId="6" xfId="0" applyNumberFormat="1" applyFont="1" applyBorder="1" applyAlignment="1">
      <alignment vertical="center"/>
    </xf>
    <xf numFmtId="3" fontId="93" fillId="0" borderId="110" xfId="0" applyFont="1" applyBorder="1" applyAlignment="1">
      <alignment vertical="center"/>
    </xf>
    <xf numFmtId="3" fontId="93" fillId="0" borderId="99" xfId="0" applyFont="1" applyBorder="1" applyAlignment="1">
      <alignment vertical="center"/>
    </xf>
    <xf numFmtId="3" fontId="29" fillId="0" borderId="3" xfId="0" applyFont="1" applyFill="1" applyBorder="1" applyAlignment="1">
      <alignment horizontal="center" vertical="center" justifyLastLine="1"/>
    </xf>
    <xf numFmtId="176" fontId="25" fillId="0" borderId="9" xfId="4" applyNumberFormat="1" applyFont="1" applyFill="1" applyBorder="1" applyAlignment="1" applyProtection="1">
      <alignment vertical="center"/>
      <protection locked="0"/>
    </xf>
    <xf numFmtId="49" fontId="29" fillId="0" borderId="0" xfId="0" quotePrefix="1" applyNumberFormat="1" applyFont="1" applyFill="1" applyAlignment="1">
      <alignment vertical="center"/>
    </xf>
    <xf numFmtId="3" fontId="94" fillId="0" borderId="9" xfId="0" applyFont="1" applyFill="1" applyBorder="1" applyAlignment="1">
      <alignment horizontal="center" vertical="center" justifyLastLine="1"/>
    </xf>
    <xf numFmtId="176" fontId="29" fillId="0" borderId="117" xfId="0" applyNumberFormat="1" applyFont="1" applyFill="1" applyBorder="1" applyAlignment="1" applyProtection="1">
      <alignment vertical="center"/>
      <protection locked="0"/>
    </xf>
    <xf numFmtId="176" fontId="29" fillId="0" borderId="100" xfId="8" applyNumberFormat="1" applyFont="1" applyFill="1" applyBorder="1" applyAlignment="1" applyProtection="1">
      <alignment vertical="center"/>
      <protection locked="0"/>
    </xf>
    <xf numFmtId="194" fontId="29" fillId="0" borderId="3" xfId="0" applyNumberFormat="1" applyFont="1" applyFill="1" applyBorder="1" applyAlignment="1">
      <alignment vertical="center"/>
    </xf>
    <xf numFmtId="0" fontId="29" fillId="0" borderId="3" xfId="0" applyNumberFormat="1" applyFont="1" applyFill="1" applyBorder="1" applyAlignment="1">
      <alignment vertical="center"/>
    </xf>
    <xf numFmtId="195" fontId="29" fillId="0" borderId="3" xfId="0" applyNumberFormat="1" applyFont="1" applyFill="1" applyBorder="1" applyAlignment="1">
      <alignment horizontal="center" vertical="center"/>
    </xf>
    <xf numFmtId="176" fontId="29" fillId="0" borderId="3" xfId="0" applyNumberFormat="1" applyFont="1" applyFill="1" applyBorder="1" applyAlignment="1">
      <alignment vertical="center"/>
    </xf>
    <xf numFmtId="178" fontId="29" fillId="0" borderId="3" xfId="0" applyNumberFormat="1" applyFont="1" applyFill="1" applyBorder="1" applyAlignment="1">
      <alignment vertical="center"/>
    </xf>
    <xf numFmtId="195" fontId="29" fillId="0" borderId="3" xfId="0" applyNumberFormat="1" applyFont="1" applyFill="1" applyBorder="1" applyAlignment="1">
      <alignment vertical="center"/>
    </xf>
    <xf numFmtId="3" fontId="29" fillId="0" borderId="3" xfId="0" applyNumberFormat="1" applyFont="1" applyFill="1" applyBorder="1" applyAlignment="1">
      <alignment horizontal="center" vertical="center"/>
    </xf>
    <xf numFmtId="182" fontId="29" fillId="0" borderId="3" xfId="0" applyNumberFormat="1" applyFont="1" applyFill="1" applyBorder="1" applyAlignment="1">
      <alignment vertical="center"/>
    </xf>
    <xf numFmtId="176" fontId="29" fillId="0" borderId="3" xfId="0" applyNumberFormat="1" applyFont="1" applyFill="1" applyBorder="1" applyAlignment="1">
      <alignment horizontal="right" vertical="center"/>
    </xf>
    <xf numFmtId="181" fontId="29" fillId="0" borderId="3" xfId="0" applyNumberFormat="1" applyFont="1" applyFill="1" applyBorder="1" applyAlignment="1">
      <alignment vertical="center"/>
    </xf>
    <xf numFmtId="176" fontId="29" fillId="0" borderId="7" xfId="0" applyNumberFormat="1" applyFont="1" applyFill="1" applyBorder="1" applyAlignment="1">
      <alignment vertical="center"/>
    </xf>
    <xf numFmtId="176" fontId="29" fillId="0" borderId="2" xfId="0" applyNumberFormat="1" applyFont="1" applyFill="1" applyBorder="1" applyAlignment="1">
      <alignment vertical="center"/>
    </xf>
    <xf numFmtId="176" fontId="29" fillId="0" borderId="94" xfId="4" applyNumberFormat="1" applyFont="1" applyFill="1" applyBorder="1" applyAlignment="1" applyProtection="1">
      <alignment vertical="center"/>
      <protection locked="0"/>
    </xf>
    <xf numFmtId="176" fontId="29" fillId="0" borderId="3" xfId="4" applyNumberFormat="1" applyFont="1" applyFill="1" applyBorder="1" applyAlignment="1" applyProtection="1">
      <alignment vertical="center"/>
      <protection locked="0"/>
    </xf>
    <xf numFmtId="176" fontId="29" fillId="0" borderId="7" xfId="4" applyNumberFormat="1" applyFont="1" applyFill="1" applyBorder="1" applyAlignment="1" applyProtection="1">
      <alignment vertical="center"/>
      <protection locked="0"/>
    </xf>
    <xf numFmtId="176" fontId="29" fillId="0" borderId="108" xfId="4" applyNumberFormat="1" applyFont="1" applyFill="1" applyBorder="1" applyAlignment="1" applyProtection="1">
      <alignment vertical="center"/>
      <protection locked="0"/>
    </xf>
    <xf numFmtId="176" fontId="29" fillId="0" borderId="1" xfId="4" applyNumberFormat="1" applyFont="1" applyFill="1" applyBorder="1" applyAlignment="1" applyProtection="1">
      <alignment vertical="center"/>
      <protection locked="0"/>
    </xf>
    <xf numFmtId="176" fontId="29" fillId="0" borderId="2" xfId="4" applyNumberFormat="1" applyFont="1" applyFill="1" applyBorder="1" applyAlignment="1" applyProtection="1">
      <alignment vertical="center"/>
      <protection locked="0"/>
    </xf>
    <xf numFmtId="176" fontId="29" fillId="0" borderId="96" xfId="4" applyNumberFormat="1" applyFont="1" applyFill="1" applyBorder="1" applyAlignment="1" applyProtection="1">
      <alignment vertical="center"/>
      <protection locked="0"/>
    </xf>
    <xf numFmtId="176" fontId="29" fillId="0" borderId="1" xfId="6" applyNumberFormat="1" applyFont="1" applyFill="1" applyBorder="1" applyAlignment="1">
      <alignment vertical="center"/>
    </xf>
    <xf numFmtId="176" fontId="29" fillId="0" borderId="96" xfId="6" applyNumberFormat="1" applyFont="1" applyFill="1" applyBorder="1" applyAlignment="1">
      <alignment vertical="center"/>
    </xf>
    <xf numFmtId="176" fontId="29" fillId="0" borderId="108" xfId="0" applyNumberFormat="1" applyFont="1" applyFill="1" applyBorder="1" applyAlignment="1">
      <alignment vertical="center"/>
    </xf>
    <xf numFmtId="183" fontId="93" fillId="0" borderId="3" xfId="0" applyNumberFormat="1" applyFont="1" applyBorder="1" applyAlignment="1">
      <alignment vertical="center"/>
    </xf>
    <xf numFmtId="176" fontId="29" fillId="0" borderId="98" xfId="4" applyNumberFormat="1" applyFont="1" applyFill="1" applyBorder="1" applyAlignment="1" applyProtection="1">
      <alignment vertical="center"/>
      <protection locked="0"/>
    </xf>
    <xf numFmtId="183" fontId="93" fillId="0" borderId="108" xfId="0" applyNumberFormat="1" applyFont="1" applyBorder="1" applyAlignment="1">
      <alignment vertical="center"/>
    </xf>
    <xf numFmtId="183" fontId="93" fillId="0" borderId="96" xfId="0" applyNumberFormat="1" applyFont="1" applyBorder="1" applyAlignment="1">
      <alignment vertical="center"/>
    </xf>
    <xf numFmtId="183" fontId="93" fillId="0" borderId="2" xfId="0" applyNumberFormat="1" applyFont="1" applyBorder="1" applyAlignment="1">
      <alignment vertical="center"/>
    </xf>
    <xf numFmtId="183" fontId="93" fillId="0" borderId="1" xfId="0" applyNumberFormat="1" applyFont="1" applyBorder="1" applyAlignment="1">
      <alignment vertical="center"/>
    </xf>
    <xf numFmtId="3" fontId="29" fillId="0" borderId="9" xfId="0" applyNumberFormat="1" applyFont="1" applyFill="1" applyBorder="1" applyAlignment="1" applyProtection="1">
      <alignment horizontal="center" vertical="center"/>
      <protection locked="0"/>
    </xf>
    <xf numFmtId="3" fontId="29" fillId="0" borderId="9" xfId="0" applyNumberFormat="1" applyFont="1" applyFill="1" applyBorder="1" applyAlignment="1" applyProtection="1">
      <alignment vertical="center"/>
      <protection locked="0"/>
    </xf>
    <xf numFmtId="3" fontId="29" fillId="0" borderId="4" xfId="0" applyNumberFormat="1" applyFont="1" applyFill="1" applyBorder="1" applyAlignment="1" applyProtection="1">
      <alignment vertical="center"/>
      <protection locked="0"/>
    </xf>
    <xf numFmtId="3" fontId="95" fillId="0" borderId="0" xfId="0" applyFont="1" applyBorder="1"/>
    <xf numFmtId="3" fontId="95" fillId="0" borderId="0" xfId="0" applyFont="1"/>
    <xf numFmtId="3" fontId="95" fillId="0" borderId="91" xfId="0" applyFont="1" applyBorder="1"/>
    <xf numFmtId="3" fontId="95" fillId="0" borderId="88" xfId="0" applyFont="1" applyBorder="1"/>
    <xf numFmtId="3" fontId="95" fillId="0" borderId="10" xfId="0" applyFont="1" applyBorder="1"/>
    <xf numFmtId="3" fontId="95" fillId="0" borderId="89" xfId="0" applyFont="1" applyBorder="1"/>
    <xf numFmtId="3" fontId="96" fillId="0" borderId="0" xfId="0" applyFont="1"/>
    <xf numFmtId="3" fontId="95" fillId="0" borderId="90" xfId="0" applyFont="1" applyBorder="1"/>
    <xf numFmtId="3" fontId="96" fillId="0" borderId="0" xfId="0" applyFont="1" applyBorder="1"/>
    <xf numFmtId="3" fontId="96" fillId="0" borderId="2" xfId="0" applyFont="1" applyBorder="1"/>
    <xf numFmtId="176" fontId="53" fillId="5" borderId="0" xfId="0" applyNumberFormat="1" applyFont="1" applyFill="1" applyBorder="1" applyAlignment="1">
      <alignment horizontal="right" vertical="center"/>
    </xf>
    <xf numFmtId="176" fontId="54" fillId="0" borderId="0" xfId="0" applyNumberFormat="1" applyFont="1" applyFill="1" applyBorder="1" applyAlignment="1">
      <alignment horizontal="right" vertical="center"/>
    </xf>
    <xf numFmtId="3" fontId="29" fillId="0" borderId="0" xfId="0" applyNumberFormat="1" applyFont="1" applyFill="1" applyBorder="1" applyAlignment="1" applyProtection="1">
      <alignment vertical="center"/>
      <protection locked="0"/>
    </xf>
    <xf numFmtId="176" fontId="29" fillId="0" borderId="0" xfId="4" applyNumberFormat="1" applyFont="1" applyFill="1" applyBorder="1" applyAlignment="1" applyProtection="1">
      <alignment vertical="center"/>
      <protection locked="0"/>
    </xf>
    <xf numFmtId="176" fontId="29" fillId="0" borderId="88" xfId="4" applyNumberFormat="1" applyFont="1" applyFill="1" applyBorder="1" applyAlignment="1" applyProtection="1">
      <alignment vertical="center"/>
      <protection locked="0"/>
    </xf>
    <xf numFmtId="176" fontId="29" fillId="0" borderId="10" xfId="4" applyNumberFormat="1" applyFont="1" applyFill="1" applyBorder="1" applyAlignment="1" applyProtection="1">
      <alignment vertical="center"/>
      <protection locked="0"/>
    </xf>
    <xf numFmtId="176" fontId="29" fillId="0" borderId="89" xfId="4" applyNumberFormat="1" applyFont="1" applyFill="1" applyBorder="1" applyAlignment="1" applyProtection="1">
      <alignment vertical="center"/>
      <protection locked="0"/>
    </xf>
    <xf numFmtId="3" fontId="93" fillId="0" borderId="89" xfId="0" applyFont="1" applyBorder="1" applyAlignment="1">
      <alignment vertical="center"/>
    </xf>
    <xf numFmtId="3" fontId="93" fillId="0" borderId="0" xfId="0" applyFont="1" applyAlignment="1">
      <alignment vertical="center"/>
    </xf>
    <xf numFmtId="3" fontId="93" fillId="0" borderId="0" xfId="0" applyFont="1" applyAlignment="1">
      <alignment vertical="center"/>
    </xf>
    <xf numFmtId="3" fontId="93" fillId="0" borderId="90" xfId="0" applyFont="1" applyBorder="1" applyAlignment="1">
      <alignment vertical="center"/>
    </xf>
    <xf numFmtId="3" fontId="93" fillId="0" borderId="88" xfId="0" applyFont="1" applyBorder="1" applyAlignment="1">
      <alignment vertical="center"/>
    </xf>
    <xf numFmtId="3" fontId="2" fillId="0" borderId="0" xfId="0" applyFont="1" applyFill="1" applyAlignment="1">
      <alignment vertical="center"/>
    </xf>
    <xf numFmtId="3" fontId="2" fillId="0" borderId="89" xfId="0" applyFont="1" applyBorder="1" applyAlignment="1">
      <alignment vertical="center"/>
    </xf>
    <xf numFmtId="3" fontId="2" fillId="0" borderId="0" xfId="0" applyFont="1" applyAlignment="1">
      <alignment vertical="center"/>
    </xf>
    <xf numFmtId="3" fontId="93" fillId="0" borderId="10" xfId="0" applyFont="1" applyBorder="1" applyAlignment="1">
      <alignment vertical="center"/>
    </xf>
    <xf numFmtId="176" fontId="29" fillId="0" borderId="89" xfId="6" applyNumberFormat="1" applyFont="1" applyFill="1" applyBorder="1" applyAlignment="1">
      <alignment vertical="center"/>
    </xf>
    <xf numFmtId="176" fontId="29" fillId="0" borderId="90" xfId="6" applyNumberFormat="1" applyFont="1" applyFill="1" applyBorder="1" applyAlignment="1">
      <alignment vertical="center"/>
    </xf>
    <xf numFmtId="3" fontId="95" fillId="0" borderId="0" xfId="0" applyFont="1" applyAlignment="1">
      <alignment vertical="center"/>
    </xf>
    <xf numFmtId="176" fontId="29" fillId="0" borderId="88" xfId="10" applyNumberFormat="1" applyFont="1" applyBorder="1" applyAlignment="1">
      <alignment vertical="center"/>
    </xf>
    <xf numFmtId="176" fontId="52" fillId="0" borderId="89" xfId="10" applyNumberFormat="1" applyFont="1" applyBorder="1" applyAlignment="1">
      <alignment vertical="center"/>
    </xf>
    <xf numFmtId="3" fontId="98" fillId="2" borderId="0" xfId="0" applyNumberFormat="1" applyFont="1" applyFill="1" applyAlignment="1" applyProtection="1">
      <protection locked="0"/>
    </xf>
    <xf numFmtId="3" fontId="99" fillId="2" borderId="0" xfId="0" applyNumberFormat="1" applyFont="1" applyFill="1" applyAlignment="1" applyProtection="1">
      <protection locked="0"/>
    </xf>
    <xf numFmtId="3" fontId="98" fillId="0" borderId="0" xfId="0" applyNumberFormat="1" applyFont="1" applyFill="1" applyAlignment="1" applyProtection="1">
      <protection locked="0"/>
    </xf>
    <xf numFmtId="3" fontId="99" fillId="0" borderId="0" xfId="0" applyNumberFormat="1" applyFont="1" applyFill="1" applyAlignment="1" applyProtection="1">
      <alignment horizontal="center"/>
      <protection locked="0"/>
    </xf>
    <xf numFmtId="3" fontId="99" fillId="0" borderId="0" xfId="0" applyNumberFormat="1" applyFont="1" applyFill="1" applyAlignment="1" applyProtection="1">
      <protection locked="0"/>
    </xf>
    <xf numFmtId="3" fontId="100" fillId="0" borderId="0" xfId="0" applyNumberFormat="1" applyFont="1" applyFill="1" applyAlignment="1" applyProtection="1">
      <protection locked="0"/>
    </xf>
    <xf numFmtId="176" fontId="99" fillId="0" borderId="0" xfId="8" applyNumberFormat="1" applyFont="1" applyFill="1" applyAlignment="1" applyProtection="1">
      <alignment vertical="center"/>
      <protection locked="0"/>
    </xf>
    <xf numFmtId="176" fontId="99" fillId="0" borderId="0" xfId="0" applyNumberFormat="1" applyFont="1" applyFill="1" applyAlignment="1">
      <alignment vertical="center"/>
    </xf>
    <xf numFmtId="49" fontId="7" fillId="0" borderId="3" xfId="0" applyNumberFormat="1" applyFont="1" applyFill="1" applyBorder="1" applyAlignment="1" applyProtection="1">
      <alignment horizontal="distributed" vertical="center" justifyLastLine="1"/>
      <protection locked="0"/>
    </xf>
    <xf numFmtId="49" fontId="7" fillId="0" borderId="20" xfId="0" applyNumberFormat="1" applyFont="1" applyFill="1" applyBorder="1" applyAlignment="1" applyProtection="1">
      <alignment horizontal="distributed" vertical="center" justifyLastLine="1"/>
      <protection locked="0"/>
    </xf>
    <xf numFmtId="3" fontId="10" fillId="0" borderId="3" xfId="0" applyFont="1" applyFill="1" applyBorder="1" applyAlignment="1">
      <alignment horizontal="center" vertical="center"/>
    </xf>
    <xf numFmtId="3" fontId="20" fillId="0" borderId="20" xfId="0" applyFont="1" applyBorder="1" applyAlignment="1">
      <alignment horizontal="center" vertical="center"/>
    </xf>
    <xf numFmtId="3" fontId="10" fillId="0" borderId="9" xfId="0" applyFont="1" applyFill="1" applyBorder="1" applyAlignment="1">
      <alignment horizontal="center" vertical="center"/>
    </xf>
    <xf numFmtId="3" fontId="21" fillId="2" borderId="9" xfId="0" applyNumberFormat="1" applyFont="1" applyFill="1" applyBorder="1" applyAlignment="1" applyProtection="1">
      <alignment horizontal="center" vertical="center"/>
      <protection locked="0"/>
    </xf>
    <xf numFmtId="49" fontId="9" fillId="0" borderId="11" xfId="0" applyNumberFormat="1" applyFont="1" applyFill="1" applyBorder="1" applyAlignment="1">
      <alignment horizontal="distributed" vertical="center"/>
    </xf>
    <xf numFmtId="49" fontId="14" fillId="0" borderId="11" xfId="0" applyNumberFormat="1" applyFont="1" applyFill="1" applyBorder="1" applyAlignment="1">
      <alignment horizontal="distributed" vertical="center" wrapText="1"/>
    </xf>
    <xf numFmtId="49" fontId="14" fillId="0" borderId="11" xfId="0" applyNumberFormat="1" applyFont="1" applyFill="1" applyBorder="1" applyAlignment="1">
      <alignment horizontal="distributed" vertical="center"/>
    </xf>
    <xf numFmtId="49" fontId="9" fillId="0" borderId="8" xfId="0" applyNumberFormat="1" applyFont="1" applyFill="1" applyBorder="1" applyAlignment="1">
      <alignment horizontal="distributed" vertical="center"/>
    </xf>
    <xf numFmtId="49" fontId="9" fillId="0" borderId="3"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14" fillId="0" borderId="1" xfId="0" applyNumberFormat="1" applyFont="1" applyFill="1" applyBorder="1" applyAlignment="1">
      <alignment horizontal="distributed" vertical="center"/>
    </xf>
    <xf numFmtId="49" fontId="14" fillId="0" borderId="10" xfId="0" applyNumberFormat="1" applyFont="1" applyFill="1" applyBorder="1" applyAlignment="1">
      <alignment horizontal="distributed" vertical="center"/>
    </xf>
    <xf numFmtId="49" fontId="9" fillId="0" borderId="1" xfId="0" quotePrefix="1" applyNumberFormat="1" applyFont="1" applyFill="1" applyBorder="1" applyAlignment="1">
      <alignment horizontal="distributed" vertical="center"/>
    </xf>
    <xf numFmtId="49" fontId="9" fillId="0" borderId="12" xfId="0" quotePrefix="1" applyNumberFormat="1" applyFont="1" applyFill="1" applyBorder="1" applyAlignment="1">
      <alignment horizontal="distributed" vertical="center"/>
    </xf>
    <xf numFmtId="49" fontId="9" fillId="0" borderId="2"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9" fillId="0" borderId="1"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7"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7"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horizontal="distributed" vertical="center"/>
    </xf>
    <xf numFmtId="49" fontId="9" fillId="0" borderId="2"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1" xfId="0" applyNumberFormat="1" applyFont="1" applyFill="1" applyBorder="1" applyAlignment="1">
      <alignment vertical="center" wrapText="1"/>
    </xf>
    <xf numFmtId="49" fontId="9" fillId="0" borderId="12" xfId="0" applyNumberFormat="1" applyFont="1" applyFill="1" applyBorder="1" applyAlignment="1">
      <alignment vertical="center" wrapText="1"/>
    </xf>
    <xf numFmtId="49" fontId="9" fillId="0" borderId="7" xfId="0" applyNumberFormat="1" applyFont="1" applyFill="1" applyBorder="1" applyAlignment="1">
      <alignment horizontal="distributed" vertical="center" wrapText="1"/>
    </xf>
    <xf numFmtId="49" fontId="9" fillId="0" borderId="14" xfId="0" applyNumberFormat="1" applyFont="1" applyFill="1" applyBorder="1" applyAlignment="1">
      <alignment horizontal="distributed" vertical="center" wrapText="1"/>
    </xf>
    <xf numFmtId="49" fontId="9" fillId="0" borderId="17" xfId="0" applyNumberFormat="1" applyFont="1" applyFill="1" applyBorder="1" applyAlignment="1">
      <alignment horizontal="distributed" vertical="center" wrapText="1"/>
    </xf>
    <xf numFmtId="49" fontId="17" fillId="0" borderId="23" xfId="0" applyNumberFormat="1" applyFont="1" applyFill="1" applyBorder="1" applyAlignment="1" applyProtection="1">
      <alignment horizontal="distributed" vertical="center"/>
      <protection locked="0"/>
    </xf>
    <xf numFmtId="49" fontId="9" fillId="0" borderId="18" xfId="0" applyNumberFormat="1" applyFont="1" applyFill="1" applyBorder="1" applyAlignment="1">
      <alignment horizontal="distributed" vertical="center" wrapText="1"/>
    </xf>
    <xf numFmtId="49" fontId="17" fillId="0" borderId="16" xfId="0" applyNumberFormat="1" applyFont="1" applyFill="1" applyBorder="1" applyAlignment="1" applyProtection="1">
      <alignment horizontal="distributed" vertical="center"/>
      <protection locked="0"/>
    </xf>
    <xf numFmtId="49" fontId="13" fillId="0" borderId="2"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lignment horizontal="distributed" vertical="center" wrapText="1"/>
    </xf>
    <xf numFmtId="49" fontId="17" fillId="0" borderId="24" xfId="0" applyNumberFormat="1" applyFont="1" applyFill="1" applyBorder="1" applyAlignment="1" applyProtection="1">
      <alignment horizontal="distributed" vertical="center"/>
      <protection locked="0"/>
    </xf>
    <xf numFmtId="49" fontId="9" fillId="0" borderId="15" xfId="0" applyNumberFormat="1" applyFont="1" applyFill="1" applyBorder="1" applyAlignment="1">
      <alignment horizontal="distributed" vertical="center" wrapText="1"/>
    </xf>
    <xf numFmtId="49" fontId="9" fillId="0" borderId="16" xfId="0" applyNumberFormat="1" applyFont="1" applyFill="1" applyBorder="1" applyAlignment="1">
      <alignment horizontal="distributed" vertical="center" wrapText="1"/>
    </xf>
    <xf numFmtId="49" fontId="9" fillId="0" borderId="8"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11" xfId="0" applyNumberFormat="1" applyFont="1" applyFill="1" applyBorder="1" applyAlignment="1">
      <alignment horizontal="distributed" vertical="center" wrapText="1"/>
    </xf>
    <xf numFmtId="49" fontId="9" fillId="0" borderId="9" xfId="0" applyNumberFormat="1" applyFont="1" applyFill="1" applyBorder="1" applyAlignment="1">
      <alignment horizontal="distributed" vertical="center"/>
    </xf>
    <xf numFmtId="49" fontId="11" fillId="0" borderId="9" xfId="0" applyNumberFormat="1" applyFont="1" applyFill="1" applyBorder="1" applyAlignment="1" applyProtection="1">
      <alignment vertical="center"/>
      <protection locked="0"/>
    </xf>
    <xf numFmtId="3" fontId="17" fillId="0" borderId="9" xfId="0" applyNumberFormat="1" applyFont="1" applyFill="1" applyBorder="1" applyAlignment="1" applyProtection="1">
      <alignment vertical="center"/>
      <protection locked="0"/>
    </xf>
    <xf numFmtId="49" fontId="16" fillId="0" borderId="9" xfId="2" applyNumberFormat="1" applyFont="1" applyFill="1" applyBorder="1" applyAlignment="1">
      <alignment horizontal="center" vertical="center" wrapText="1"/>
    </xf>
    <xf numFmtId="3" fontId="10" fillId="0" borderId="12" xfId="0" applyNumberFormat="1" applyFont="1" applyFill="1" applyBorder="1" applyAlignment="1" applyProtection="1">
      <alignment horizontal="center" vertical="center"/>
      <protection locked="0"/>
    </xf>
    <xf numFmtId="3" fontId="10" fillId="0" borderId="14" xfId="0" applyNumberFormat="1" applyFont="1" applyFill="1" applyBorder="1" applyAlignment="1" applyProtection="1">
      <alignment horizontal="center" vertical="center"/>
      <protection locked="0"/>
    </xf>
    <xf numFmtId="49" fontId="9" fillId="0" borderId="1" xfId="0" quotePrefix="1" applyNumberFormat="1" applyFont="1" applyFill="1" applyBorder="1" applyAlignment="1">
      <alignment vertical="center"/>
    </xf>
    <xf numFmtId="49" fontId="9" fillId="0" borderId="2" xfId="0" quotePrefix="1" applyNumberFormat="1" applyFont="1" applyFill="1" applyBorder="1" applyAlignment="1">
      <alignment vertical="center"/>
    </xf>
    <xf numFmtId="49" fontId="9" fillId="0" borderId="0" xfId="0" applyNumberFormat="1" applyFont="1" applyFill="1" applyBorder="1" applyAlignment="1">
      <alignment horizontal="distributed" vertical="center"/>
    </xf>
    <xf numFmtId="49" fontId="9" fillId="0" borderId="1" xfId="0" quotePrefix="1" applyNumberFormat="1" applyFont="1" applyFill="1" applyBorder="1" applyAlignment="1">
      <alignment horizontal="distributed" vertical="center" wrapText="1"/>
    </xf>
    <xf numFmtId="49" fontId="9" fillId="0" borderId="2" xfId="0" quotePrefix="1" applyNumberFormat="1" applyFont="1" applyFill="1" applyBorder="1" applyAlignment="1">
      <alignment horizontal="distributed" vertical="center"/>
    </xf>
    <xf numFmtId="49" fontId="9" fillId="0" borderId="13" xfId="0" quotePrefix="1" applyNumberFormat="1" applyFont="1" applyFill="1" applyBorder="1" applyAlignment="1">
      <alignment horizontal="distributed" vertical="center"/>
    </xf>
    <xf numFmtId="49" fontId="9" fillId="0" borderId="7" xfId="0" quotePrefix="1" applyNumberFormat="1" applyFont="1" applyFill="1" applyBorder="1" applyAlignment="1">
      <alignment horizontal="distributed" vertical="center"/>
    </xf>
    <xf numFmtId="49" fontId="9" fillId="0" borderId="14" xfId="0" quotePrefix="1" applyNumberFormat="1" applyFont="1" applyFill="1" applyBorder="1" applyAlignment="1">
      <alignment horizontal="distributed" vertical="center"/>
    </xf>
    <xf numFmtId="49" fontId="9" fillId="0" borderId="5" xfId="0" applyNumberFormat="1" applyFont="1" applyFill="1" applyBorder="1" applyAlignment="1">
      <alignment vertical="center" textRotation="255" wrapText="1"/>
    </xf>
    <xf numFmtId="49" fontId="9" fillId="0" borderId="6" xfId="0" applyNumberFormat="1" applyFont="1" applyFill="1" applyBorder="1" applyAlignment="1">
      <alignment vertical="center" textRotation="255" wrapText="1"/>
    </xf>
    <xf numFmtId="49" fontId="9" fillId="0" borderId="4" xfId="0" quotePrefix="1" applyNumberFormat="1" applyFont="1" applyFill="1" applyBorder="1" applyAlignment="1">
      <alignment horizontal="distributed" vertical="center" wrapText="1"/>
    </xf>
    <xf numFmtId="49" fontId="9" fillId="0" borderId="6" xfId="0" quotePrefix="1" applyNumberFormat="1" applyFont="1" applyFill="1" applyBorder="1" applyAlignment="1">
      <alignment horizontal="distributed" vertical="center" wrapText="1"/>
    </xf>
    <xf numFmtId="49" fontId="14" fillId="0" borderId="1"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49" fontId="14" fillId="0" borderId="8"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9" fillId="0" borderId="5" xfId="0" applyNumberFormat="1" applyFont="1" applyFill="1" applyBorder="1" applyAlignment="1">
      <alignment horizontal="center" vertical="center" textRotation="255" shrinkToFit="1"/>
    </xf>
    <xf numFmtId="49" fontId="9" fillId="0" borderId="6" xfId="0" applyNumberFormat="1" applyFont="1" applyFill="1" applyBorder="1" applyAlignment="1">
      <alignment horizontal="center" vertical="center" textRotation="255" shrinkToFit="1"/>
    </xf>
    <xf numFmtId="49" fontId="1" fillId="0" borderId="1" xfId="0" applyNumberFormat="1" applyFont="1" applyFill="1" applyBorder="1" applyAlignment="1">
      <alignment horizontal="distributed" vertical="center" wrapText="1"/>
    </xf>
    <xf numFmtId="3" fontId="15" fillId="0" borderId="12" xfId="0" applyFont="1" applyBorder="1" applyAlignment="1">
      <alignment horizontal="distributed" vertical="center" wrapText="1"/>
    </xf>
    <xf numFmtId="3" fontId="15" fillId="0" borderId="2" xfId="0" applyFont="1" applyBorder="1" applyAlignment="1">
      <alignment horizontal="distributed" vertical="center" wrapText="1"/>
    </xf>
    <xf numFmtId="3" fontId="15" fillId="0" borderId="13" xfId="0" applyFont="1" applyBorder="1" applyAlignment="1">
      <alignment horizontal="distributed" vertical="center" wrapText="1"/>
    </xf>
    <xf numFmtId="3" fontId="15" fillId="0" borderId="7" xfId="0" applyFont="1" applyBorder="1" applyAlignment="1">
      <alignment horizontal="distributed" vertical="center" wrapText="1"/>
    </xf>
    <xf numFmtId="3" fontId="15" fillId="0" borderId="14" xfId="0" applyFont="1" applyBorder="1" applyAlignment="1">
      <alignment horizontal="distributed" vertical="center" wrapText="1"/>
    </xf>
    <xf numFmtId="49" fontId="1" fillId="0" borderId="12"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13" xfId="0" applyNumberFormat="1" applyFont="1" applyFill="1" applyBorder="1" applyAlignment="1">
      <alignment horizontal="distributed" vertical="center" wrapText="1"/>
    </xf>
    <xf numFmtId="49" fontId="1" fillId="0" borderId="7" xfId="0" applyNumberFormat="1" applyFont="1" applyFill="1" applyBorder="1" applyAlignment="1">
      <alignment horizontal="distributed" vertical="center" wrapText="1"/>
    </xf>
    <xf numFmtId="49" fontId="1" fillId="0" borderId="14" xfId="0" applyNumberFormat="1" applyFont="1" applyFill="1" applyBorder="1" applyAlignment="1">
      <alignment horizontal="distributed" vertical="center" wrapText="1"/>
    </xf>
    <xf numFmtId="49" fontId="9"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8" fillId="0" borderId="11" xfId="0" applyNumberFormat="1" applyFont="1" applyFill="1" applyBorder="1" applyAlignment="1">
      <alignment horizontal="distributed" vertical="center"/>
    </xf>
    <xf numFmtId="49" fontId="8" fillId="0" borderId="34" xfId="0" applyNumberFormat="1" applyFont="1" applyFill="1" applyBorder="1" applyAlignment="1">
      <alignment horizontal="distributed" vertical="center"/>
    </xf>
    <xf numFmtId="49" fontId="8" fillId="0" borderId="11" xfId="0" applyNumberFormat="1" applyFont="1" applyFill="1" applyBorder="1" applyAlignment="1" applyProtection="1">
      <alignment horizontal="distributed" vertical="center"/>
      <protection locked="0"/>
    </xf>
    <xf numFmtId="49" fontId="8" fillId="0" borderId="7" xfId="0" applyNumberFormat="1" applyFont="1" applyFill="1" applyBorder="1" applyAlignment="1">
      <alignment horizontal="center" vertical="center" shrinkToFit="1"/>
    </xf>
    <xf numFmtId="49" fontId="8" fillId="0" borderId="8" xfId="0" applyNumberFormat="1" applyFont="1" applyFill="1" applyBorder="1" applyAlignment="1">
      <alignment horizontal="center" vertical="center" shrinkToFit="1"/>
    </xf>
    <xf numFmtId="49" fontId="27" fillId="0" borderId="11" xfId="0" applyNumberFormat="1" applyFont="1" applyFill="1" applyBorder="1" applyAlignment="1" applyProtection="1">
      <alignment horizontal="distributed" vertical="center"/>
      <protection locked="0"/>
    </xf>
    <xf numFmtId="49" fontId="8" fillId="0" borderId="7" xfId="0" applyNumberFormat="1" applyFont="1" applyFill="1" applyBorder="1" applyAlignment="1" applyProtection="1">
      <alignment horizontal="distributed" vertical="center"/>
      <protection locked="0"/>
    </xf>
    <xf numFmtId="49" fontId="28" fillId="0" borderId="8" xfId="0" applyNumberFormat="1" applyFont="1" applyFill="1" applyBorder="1" applyAlignment="1" applyProtection="1">
      <alignment horizontal="distributed" vertical="center"/>
      <protection locked="0"/>
    </xf>
    <xf numFmtId="49" fontId="8" fillId="0" borderId="1" xfId="0" applyNumberFormat="1" applyFont="1" applyFill="1" applyBorder="1" applyAlignment="1" applyProtection="1">
      <alignment horizontal="distributed" vertical="center"/>
      <protection locked="0"/>
    </xf>
    <xf numFmtId="49" fontId="28" fillId="0" borderId="10" xfId="0" applyNumberFormat="1" applyFont="1" applyFill="1" applyBorder="1" applyAlignment="1" applyProtection="1">
      <alignment horizontal="distributed" vertical="center"/>
      <protection locked="0"/>
    </xf>
    <xf numFmtId="49" fontId="8" fillId="0" borderId="10" xfId="0" applyNumberFormat="1" applyFont="1" applyFill="1" applyBorder="1" applyAlignment="1" applyProtection="1">
      <alignment horizontal="distributed" vertical="center"/>
      <protection locked="0"/>
    </xf>
    <xf numFmtId="49" fontId="27" fillId="0" borderId="10" xfId="0" applyNumberFormat="1" applyFont="1" applyFill="1" applyBorder="1" applyAlignment="1" applyProtection="1">
      <alignment horizontal="distributed" vertical="center"/>
      <protection locked="0"/>
    </xf>
    <xf numFmtId="49" fontId="27" fillId="0" borderId="12" xfId="0" applyNumberFormat="1" applyFont="1" applyFill="1" applyBorder="1" applyAlignment="1" applyProtection="1">
      <alignment horizontal="distributed" vertical="center"/>
      <protection locked="0"/>
    </xf>
    <xf numFmtId="49" fontId="8" fillId="0" borderId="8" xfId="0" applyNumberFormat="1" applyFont="1" applyFill="1" applyBorder="1" applyAlignment="1" applyProtection="1">
      <alignment horizontal="distributed" vertical="center"/>
      <protection locked="0"/>
    </xf>
    <xf numFmtId="49" fontId="27" fillId="0" borderId="8" xfId="0" applyNumberFormat="1" applyFont="1" applyFill="1" applyBorder="1" applyAlignment="1" applyProtection="1">
      <alignment horizontal="distributed" vertical="center"/>
      <protection locked="0"/>
    </xf>
    <xf numFmtId="49" fontId="27" fillId="0" borderId="14" xfId="0" applyNumberFormat="1" applyFont="1" applyFill="1" applyBorder="1" applyAlignment="1" applyProtection="1">
      <alignment horizontal="distributed" vertical="center"/>
      <protection locked="0"/>
    </xf>
    <xf numFmtId="49" fontId="8" fillId="0" borderId="34" xfId="0" applyNumberFormat="1" applyFont="1" applyFill="1" applyBorder="1" applyAlignment="1" applyProtection="1">
      <alignment horizontal="distributed" vertical="center"/>
      <protection locked="0"/>
    </xf>
    <xf numFmtId="49" fontId="8" fillId="0" borderId="37" xfId="0" applyNumberFormat="1" applyFont="1" applyFill="1" applyBorder="1" applyAlignment="1" applyProtection="1">
      <alignment horizontal="distributed" vertical="center"/>
      <protection locked="0"/>
    </xf>
    <xf numFmtId="49" fontId="8" fillId="0" borderId="39" xfId="0" applyNumberFormat="1" applyFont="1" applyFill="1" applyBorder="1" applyAlignment="1" applyProtection="1">
      <alignment horizontal="distributed" vertical="center"/>
      <protection locked="0"/>
    </xf>
    <xf numFmtId="49" fontId="8" fillId="0" borderId="3" xfId="0" applyNumberFormat="1" applyFont="1" applyFill="1" applyBorder="1" applyAlignment="1">
      <alignment horizontal="distributed" vertical="center"/>
    </xf>
    <xf numFmtId="49" fontId="27" fillId="0" borderId="8" xfId="0" applyNumberFormat="1" applyFont="1" applyFill="1" applyBorder="1" applyAlignment="1" applyProtection="1">
      <alignment vertical="center"/>
      <protection locked="0"/>
    </xf>
    <xf numFmtId="49" fontId="27" fillId="0" borderId="11" xfId="0" applyNumberFormat="1" applyFont="1" applyFill="1" applyBorder="1" applyAlignment="1" applyProtection="1">
      <alignment vertical="center"/>
      <protection locked="0"/>
    </xf>
    <xf numFmtId="49" fontId="8" fillId="0" borderId="2" xfId="7" applyNumberFormat="1" applyFont="1" applyFill="1" applyBorder="1" applyAlignment="1">
      <alignment horizontal="distributed" vertical="center"/>
    </xf>
    <xf numFmtId="49" fontId="27" fillId="0" borderId="0" xfId="0" applyNumberFormat="1" applyFont="1" applyFill="1" applyBorder="1" applyAlignment="1" applyProtection="1">
      <alignment horizontal="distributed" vertical="center"/>
      <protection locked="0"/>
    </xf>
    <xf numFmtId="49" fontId="27" fillId="0" borderId="13" xfId="0" applyNumberFormat="1" applyFont="1" applyFill="1" applyBorder="1" applyAlignment="1" applyProtection="1">
      <alignment horizontal="distributed" vertical="center"/>
      <protection locked="0"/>
    </xf>
    <xf numFmtId="176" fontId="10" fillId="0" borderId="4" xfId="7" applyNumberFormat="1" applyFont="1" applyFill="1" applyBorder="1" applyAlignment="1">
      <alignment horizontal="center" vertical="center"/>
    </xf>
    <xf numFmtId="3" fontId="17" fillId="2" borderId="6" xfId="0" applyNumberFormat="1" applyFont="1" applyFill="1" applyBorder="1" applyAlignment="1" applyProtection="1">
      <alignment horizontal="center" vertical="center"/>
      <protection locked="0"/>
    </xf>
    <xf numFmtId="49" fontId="8" fillId="0" borderId="4" xfId="0" applyNumberFormat="1" applyFont="1" applyFill="1" applyBorder="1" applyAlignment="1">
      <alignment horizontal="center" vertical="distributed" textRotation="255" justifyLastLine="1"/>
    </xf>
    <xf numFmtId="49" fontId="8" fillId="0" borderId="5" xfId="0" applyNumberFormat="1" applyFont="1" applyFill="1" applyBorder="1" applyAlignment="1">
      <alignment horizontal="center" vertical="distributed" textRotation="255" justifyLastLine="1"/>
    </xf>
    <xf numFmtId="49" fontId="8" fillId="0" borderId="6" xfId="0" applyNumberFormat="1" applyFont="1" applyFill="1" applyBorder="1" applyAlignment="1">
      <alignment horizontal="center" vertical="distributed" textRotation="255" justifyLastLine="1"/>
    </xf>
    <xf numFmtId="49" fontId="8" fillId="0" borderId="2" xfId="0" applyNumberFormat="1" applyFont="1" applyFill="1" applyBorder="1" applyAlignment="1">
      <alignment horizontal="center" vertical="distributed" textRotation="255"/>
    </xf>
    <xf numFmtId="49" fontId="8" fillId="0" borderId="7" xfId="0" applyNumberFormat="1" applyFont="1" applyFill="1" applyBorder="1" applyAlignment="1">
      <alignment horizontal="center" vertical="distributed" textRotation="255"/>
    </xf>
    <xf numFmtId="49" fontId="8" fillId="0" borderId="13" xfId="0" applyNumberFormat="1" applyFont="1" applyFill="1" applyBorder="1" applyAlignment="1">
      <alignment horizontal="center" vertical="distributed" textRotation="255"/>
    </xf>
    <xf numFmtId="49" fontId="8" fillId="0" borderId="14" xfId="0" applyNumberFormat="1" applyFont="1" applyFill="1" applyBorder="1" applyAlignment="1">
      <alignment horizontal="center" vertical="distributed" textRotation="255"/>
    </xf>
    <xf numFmtId="49" fontId="8" fillId="0" borderId="12" xfId="0" applyNumberFormat="1" applyFont="1" applyFill="1" applyBorder="1" applyAlignment="1">
      <alignment horizontal="center" vertical="center" wrapText="1"/>
    </xf>
    <xf numFmtId="49" fontId="27" fillId="0" borderId="14"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lignment horizontal="center" vertical="distributed" textRotation="255" justifyLastLine="1"/>
    </xf>
    <xf numFmtId="49" fontId="8" fillId="0" borderId="13" xfId="0" applyNumberFormat="1" applyFont="1" applyFill="1" applyBorder="1" applyAlignment="1">
      <alignment horizontal="center" vertical="distributed" textRotation="255" justifyLastLine="1"/>
    </xf>
    <xf numFmtId="49" fontId="8" fillId="0" borderId="1" xfId="7" applyNumberFormat="1" applyFont="1" applyFill="1" applyBorder="1" applyAlignment="1">
      <alignment horizontal="distributed" vertical="center" wrapText="1"/>
    </xf>
    <xf numFmtId="49" fontId="8" fillId="0" borderId="10" xfId="7" applyNumberFormat="1" applyFont="1" applyFill="1" applyBorder="1" applyAlignment="1">
      <alignment horizontal="distributed" vertical="center"/>
    </xf>
    <xf numFmtId="49" fontId="8" fillId="0" borderId="12" xfId="7" applyNumberFormat="1" applyFont="1" applyFill="1" applyBorder="1" applyAlignment="1">
      <alignment horizontal="distributed" vertical="center"/>
    </xf>
    <xf numFmtId="49" fontId="8" fillId="0" borderId="0" xfId="7" applyNumberFormat="1" applyFont="1" applyFill="1" applyBorder="1" applyAlignment="1">
      <alignment horizontal="distributed" vertical="center"/>
    </xf>
    <xf numFmtId="49" fontId="8" fillId="0" borderId="13" xfId="7" applyNumberFormat="1" applyFont="1" applyFill="1" applyBorder="1" applyAlignment="1">
      <alignment horizontal="distributed" vertical="center"/>
    </xf>
    <xf numFmtId="49" fontId="8" fillId="0" borderId="7" xfId="7" applyNumberFormat="1" applyFont="1" applyFill="1" applyBorder="1" applyAlignment="1">
      <alignment horizontal="distributed" vertical="center"/>
    </xf>
    <xf numFmtId="49" fontId="8" fillId="0" borderId="8" xfId="7" applyNumberFormat="1" applyFont="1" applyFill="1" applyBorder="1" applyAlignment="1">
      <alignment horizontal="distributed" vertical="center"/>
    </xf>
    <xf numFmtId="49" fontId="8" fillId="0" borderId="14" xfId="7" applyNumberFormat="1" applyFont="1" applyFill="1" applyBorder="1" applyAlignment="1">
      <alignment horizontal="distributed" vertical="center"/>
    </xf>
    <xf numFmtId="49" fontId="8" fillId="0" borderId="1" xfId="7" applyNumberFormat="1" applyFont="1" applyFill="1" applyBorder="1" applyAlignment="1">
      <alignment horizontal="distributed" vertical="center"/>
    </xf>
    <xf numFmtId="49" fontId="7" fillId="0" borderId="11" xfId="0" applyNumberFormat="1" applyFont="1" applyFill="1" applyBorder="1" applyAlignment="1" applyProtection="1">
      <alignment horizontal="distributed" vertical="center" justifyLastLine="1"/>
      <protection locked="0"/>
    </xf>
    <xf numFmtId="49" fontId="7" fillId="0" borderId="20" xfId="0" quotePrefix="1" applyNumberFormat="1" applyFont="1" applyFill="1" applyBorder="1" applyAlignment="1" applyProtection="1">
      <alignment horizontal="distributed" vertical="center" justifyLastLine="1"/>
      <protection locked="0"/>
    </xf>
    <xf numFmtId="176" fontId="8" fillId="0" borderId="11" xfId="0" applyNumberFormat="1" applyFont="1" applyFill="1" applyBorder="1" applyAlignment="1">
      <alignment horizontal="distributed" vertical="center"/>
    </xf>
    <xf numFmtId="3" fontId="27" fillId="0" borderId="11" xfId="0" applyNumberFormat="1" applyFont="1" applyFill="1" applyBorder="1" applyAlignment="1" applyProtection="1">
      <protection locked="0"/>
    </xf>
    <xf numFmtId="176" fontId="8" fillId="0" borderId="3" xfId="0" applyNumberFormat="1" applyFont="1" applyFill="1" applyBorder="1" applyAlignment="1">
      <alignment horizontal="distributed" vertical="center"/>
    </xf>
    <xf numFmtId="176" fontId="16" fillId="0" borderId="11" xfId="0" applyNumberFormat="1" applyFont="1" applyFill="1" applyBorder="1" applyAlignment="1">
      <alignment horizontal="distributed" vertical="center"/>
    </xf>
    <xf numFmtId="3" fontId="15" fillId="0" borderId="11" xfId="0" applyFont="1" applyBorder="1" applyAlignment="1">
      <alignment horizontal="distributed" vertical="center"/>
    </xf>
    <xf numFmtId="176" fontId="8" fillId="0" borderId="34" xfId="0" applyNumberFormat="1" applyFont="1" applyFill="1" applyBorder="1" applyAlignment="1">
      <alignment horizontal="distributed" vertical="center"/>
    </xf>
    <xf numFmtId="176" fontId="27" fillId="0" borderId="11" xfId="0" applyNumberFormat="1" applyFont="1" applyFill="1" applyBorder="1" applyAlignment="1" applyProtection="1">
      <alignment horizontal="distributed" vertical="center"/>
      <protection locked="0"/>
    </xf>
    <xf numFmtId="176" fontId="8" fillId="0" borderId="39" xfId="0" applyNumberFormat="1" applyFont="1" applyFill="1" applyBorder="1" applyAlignment="1">
      <alignment horizontal="distributed" vertical="center"/>
    </xf>
    <xf numFmtId="176" fontId="8" fillId="0" borderId="37" xfId="0" applyNumberFormat="1" applyFont="1" applyFill="1" applyBorder="1" applyAlignment="1">
      <alignment horizontal="distributed" vertical="center"/>
    </xf>
    <xf numFmtId="176" fontId="8" fillId="0" borderId="11" xfId="0" applyNumberFormat="1" applyFont="1" applyFill="1" applyBorder="1" applyAlignment="1">
      <alignment horizontal="distributed" vertical="center" wrapText="1"/>
    </xf>
    <xf numFmtId="176" fontId="27" fillId="0" borderId="11" xfId="0" applyNumberFormat="1" applyFont="1" applyFill="1" applyBorder="1" applyAlignment="1" applyProtection="1">
      <alignment vertical="center" wrapText="1"/>
      <protection locked="0"/>
    </xf>
    <xf numFmtId="176" fontId="8" fillId="0" borderId="45" xfId="0" applyNumberFormat="1" applyFont="1" applyFill="1" applyBorder="1" applyAlignment="1">
      <alignment horizontal="distributed" vertical="center"/>
    </xf>
    <xf numFmtId="176" fontId="8" fillId="0" borderId="46" xfId="0" applyNumberFormat="1" applyFont="1" applyFill="1" applyBorder="1" applyAlignment="1">
      <alignment horizontal="distributed" vertical="center"/>
    </xf>
    <xf numFmtId="176" fontId="8" fillId="0" borderId="8" xfId="0" applyNumberFormat="1" applyFont="1" applyFill="1" applyBorder="1" applyAlignment="1">
      <alignment horizontal="distributed" vertical="center"/>
    </xf>
    <xf numFmtId="176" fontId="27" fillId="0" borderId="8" xfId="0" applyNumberFormat="1" applyFont="1" applyFill="1" applyBorder="1" applyAlignment="1" applyProtection="1">
      <alignment horizontal="distributed" vertical="center"/>
      <protection locked="0"/>
    </xf>
    <xf numFmtId="176" fontId="27" fillId="0" borderId="34" xfId="0" applyNumberFormat="1" applyFont="1" applyFill="1" applyBorder="1" applyAlignment="1" applyProtection="1">
      <alignment horizontal="distributed" vertical="center"/>
      <protection locked="0"/>
    </xf>
    <xf numFmtId="176" fontId="27" fillId="0" borderId="39" xfId="0" applyNumberFormat="1" applyFont="1" applyFill="1" applyBorder="1" applyAlignment="1" applyProtection="1">
      <alignment horizontal="distributed" vertical="center"/>
      <protection locked="0"/>
    </xf>
    <xf numFmtId="176" fontId="8" fillId="0" borderId="53" xfId="0" applyNumberFormat="1" applyFont="1" applyFill="1" applyBorder="1" applyAlignment="1">
      <alignment horizontal="distributed" vertical="center"/>
    </xf>
    <xf numFmtId="176" fontId="27" fillId="0" borderId="53" xfId="0" applyNumberFormat="1" applyFont="1" applyFill="1" applyBorder="1" applyAlignment="1" applyProtection="1">
      <alignment horizontal="distributed" vertical="center"/>
      <protection locked="0"/>
    </xf>
    <xf numFmtId="176" fontId="27" fillId="0" borderId="37" xfId="0" applyNumberFormat="1" applyFont="1" applyFill="1" applyBorder="1" applyAlignment="1" applyProtection="1">
      <alignment horizontal="distributed" vertical="center"/>
      <protection locked="0"/>
    </xf>
    <xf numFmtId="176" fontId="8" fillId="0" borderId="48" xfId="0" applyNumberFormat="1" applyFont="1" applyFill="1" applyBorder="1" applyAlignment="1">
      <alignment horizontal="distributed" vertical="center"/>
    </xf>
    <xf numFmtId="176" fontId="8" fillId="0" borderId="49" xfId="0" applyNumberFormat="1" applyFont="1" applyFill="1" applyBorder="1" applyAlignment="1">
      <alignment horizontal="distributed" vertical="center"/>
    </xf>
    <xf numFmtId="176" fontId="8" fillId="0" borderId="10" xfId="0" applyNumberFormat="1" applyFont="1" applyFill="1" applyBorder="1" applyAlignment="1">
      <alignment horizontal="distributed" vertical="center"/>
    </xf>
    <xf numFmtId="176" fontId="8" fillId="0" borderId="0" xfId="0" applyNumberFormat="1" applyFont="1" applyFill="1" applyBorder="1" applyAlignment="1">
      <alignment horizontal="distributed" vertical="center"/>
    </xf>
    <xf numFmtId="176" fontId="27" fillId="0" borderId="11" xfId="0" applyNumberFormat="1" applyFont="1" applyFill="1" applyBorder="1" applyAlignment="1" applyProtection="1">
      <alignment vertical="center"/>
      <protection locked="0"/>
    </xf>
    <xf numFmtId="176" fontId="30" fillId="0" borderId="3" xfId="0" applyNumberFormat="1" applyFont="1" applyFill="1" applyBorder="1" applyAlignment="1">
      <alignment horizontal="distributed" vertical="center"/>
    </xf>
    <xf numFmtId="176" fontId="30" fillId="0" borderId="11" xfId="0" applyNumberFormat="1" applyFont="1" applyFill="1" applyBorder="1" applyAlignment="1">
      <alignment horizontal="distributed" vertical="center"/>
    </xf>
    <xf numFmtId="176" fontId="30" fillId="0" borderId="20" xfId="0" applyNumberFormat="1" applyFont="1" applyFill="1" applyBorder="1" applyAlignment="1">
      <alignment horizontal="distributed" vertical="center"/>
    </xf>
    <xf numFmtId="176" fontId="9" fillId="0" borderId="3" xfId="0" applyNumberFormat="1" applyFont="1" applyFill="1" applyBorder="1" applyAlignment="1">
      <alignment horizontal="distributed" vertical="center"/>
    </xf>
    <xf numFmtId="176" fontId="9" fillId="0" borderId="11" xfId="0" applyNumberFormat="1" applyFont="1" applyFill="1" applyBorder="1" applyAlignment="1">
      <alignment horizontal="distributed" vertical="center"/>
    </xf>
    <xf numFmtId="176" fontId="9" fillId="0" borderId="20" xfId="0" applyNumberFormat="1" applyFont="1" applyFill="1" applyBorder="1" applyAlignment="1">
      <alignment horizontal="distributed" vertical="center"/>
    </xf>
    <xf numFmtId="176" fontId="9" fillId="0" borderId="3"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8" fillId="0" borderId="1" xfId="0" applyNumberFormat="1" applyFont="1" applyFill="1" applyBorder="1" applyAlignment="1">
      <alignment horizontal="distributed" vertical="center"/>
    </xf>
    <xf numFmtId="176" fontId="27" fillId="0" borderId="10" xfId="0" applyNumberFormat="1" applyFont="1" applyFill="1" applyBorder="1" applyAlignment="1" applyProtection="1">
      <alignment horizontal="distributed" vertical="center"/>
      <protection locked="0"/>
    </xf>
    <xf numFmtId="176" fontId="14" fillId="0" borderId="11" xfId="0" applyNumberFormat="1" applyFont="1" applyFill="1" applyBorder="1" applyAlignment="1">
      <alignment horizontal="distributed" vertical="center" wrapText="1"/>
    </xf>
    <xf numFmtId="176" fontId="14" fillId="0" borderId="20" xfId="0" applyNumberFormat="1" applyFont="1" applyFill="1" applyBorder="1" applyAlignment="1">
      <alignment horizontal="distributed" vertical="center" wrapText="1"/>
    </xf>
    <xf numFmtId="176" fontId="8" fillId="0" borderId="12" xfId="0" applyNumberFormat="1" applyFont="1" applyFill="1" applyBorder="1" applyAlignment="1">
      <alignment horizontal="distributed" vertical="center"/>
    </xf>
    <xf numFmtId="176" fontId="8" fillId="0" borderId="20" xfId="0" applyNumberFormat="1" applyFont="1" applyFill="1" applyBorder="1" applyAlignment="1">
      <alignment horizontal="distributed" vertical="center"/>
    </xf>
    <xf numFmtId="176" fontId="8" fillId="0" borderId="7" xfId="0" applyNumberFormat="1" applyFont="1" applyFill="1" applyBorder="1" applyAlignment="1">
      <alignment horizontal="distributed" vertical="center"/>
    </xf>
    <xf numFmtId="176" fontId="8" fillId="0" borderId="14" xfId="0" applyNumberFormat="1" applyFont="1" applyFill="1" applyBorder="1" applyAlignment="1">
      <alignment horizontal="distributed" vertical="center"/>
    </xf>
    <xf numFmtId="176" fontId="8" fillId="0" borderId="3" xfId="0" applyNumberFormat="1" applyFont="1" applyFill="1" applyBorder="1" applyAlignment="1">
      <alignment horizontal="distributed" vertical="center" wrapText="1"/>
    </xf>
    <xf numFmtId="176" fontId="8" fillId="0" borderId="20" xfId="0" applyNumberFormat="1" applyFont="1" applyFill="1" applyBorder="1" applyAlignment="1">
      <alignment horizontal="distributed" vertical="center" wrapText="1"/>
    </xf>
    <xf numFmtId="176" fontId="8" fillId="0" borderId="9" xfId="0" applyNumberFormat="1" applyFont="1" applyFill="1" applyBorder="1" applyAlignment="1">
      <alignment horizontal="distributed" vertical="center"/>
    </xf>
    <xf numFmtId="176" fontId="31" fillId="0" borderId="3" xfId="0" applyNumberFormat="1" applyFont="1" applyFill="1" applyBorder="1" applyAlignment="1">
      <alignment horizontal="left" vertical="center" wrapText="1"/>
    </xf>
    <xf numFmtId="3" fontId="31" fillId="0" borderId="20" xfId="0" applyFont="1" applyBorder="1" applyAlignment="1">
      <alignment horizontal="left" vertical="center" wrapText="1"/>
    </xf>
    <xf numFmtId="176" fontId="16" fillId="0" borderId="3" xfId="0" applyNumberFormat="1" applyFont="1" applyFill="1" applyBorder="1" applyAlignment="1">
      <alignment horizontal="distributed" vertical="center"/>
    </xf>
    <xf numFmtId="3" fontId="15" fillId="0" borderId="20" xfId="0" applyFont="1" applyBorder="1" applyAlignment="1">
      <alignment horizontal="distributed" vertical="center"/>
    </xf>
    <xf numFmtId="176" fontId="10" fillId="0" borderId="4" xfId="4" applyNumberFormat="1" applyFont="1" applyFill="1" applyBorder="1" applyAlignment="1" applyProtection="1">
      <alignment horizontal="center" vertical="center"/>
      <protection locked="0"/>
    </xf>
    <xf numFmtId="176" fontId="8" fillId="0" borderId="10"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textRotation="255" wrapText="1"/>
    </xf>
    <xf numFmtId="3" fontId="28" fillId="0" borderId="50" xfId="0" applyNumberFormat="1" applyFont="1" applyFill="1" applyBorder="1" applyAlignment="1" applyProtection="1">
      <alignment horizontal="center" vertical="center" textRotation="255"/>
      <protection locked="0"/>
    </xf>
    <xf numFmtId="3" fontId="28" fillId="0" borderId="2" xfId="0" applyNumberFormat="1" applyFont="1" applyFill="1" applyBorder="1" applyAlignment="1" applyProtection="1">
      <alignment horizontal="center" vertical="center" textRotation="255"/>
      <protection locked="0"/>
    </xf>
    <xf numFmtId="3" fontId="28" fillId="0" borderId="51" xfId="0" applyNumberFormat="1" applyFont="1" applyFill="1" applyBorder="1" applyAlignment="1" applyProtection="1">
      <alignment horizontal="center" vertical="center" textRotation="255"/>
      <protection locked="0"/>
    </xf>
    <xf numFmtId="3" fontId="28" fillId="0" borderId="7" xfId="0" applyNumberFormat="1" applyFont="1" applyFill="1" applyBorder="1" applyAlignment="1" applyProtection="1">
      <alignment horizontal="center" vertical="center" textRotation="255"/>
      <protection locked="0"/>
    </xf>
    <xf numFmtId="3" fontId="28" fillId="0" borderId="52" xfId="0" applyNumberFormat="1" applyFont="1" applyFill="1" applyBorder="1" applyAlignment="1" applyProtection="1">
      <alignment horizontal="center" vertical="center" textRotation="255"/>
      <protection locked="0"/>
    </xf>
    <xf numFmtId="176" fontId="8" fillId="0" borderId="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wrapText="1"/>
    </xf>
    <xf numFmtId="3" fontId="17" fillId="2" borderId="20" xfId="0" applyNumberFormat="1" applyFont="1" applyFill="1" applyBorder="1" applyAlignment="1" applyProtection="1">
      <alignment horizontal="center" vertical="center"/>
      <protection locked="0"/>
    </xf>
    <xf numFmtId="176" fontId="8" fillId="0" borderId="65" xfId="6" applyNumberFormat="1" applyFont="1" applyFill="1" applyBorder="1" applyAlignment="1">
      <alignment horizontal="distributed" vertical="center"/>
    </xf>
    <xf numFmtId="176" fontId="27" fillId="0" borderId="66" xfId="0" applyNumberFormat="1" applyFont="1" applyFill="1" applyBorder="1" applyAlignment="1" applyProtection="1">
      <alignment horizontal="distributed" vertical="center"/>
      <protection locked="0"/>
    </xf>
    <xf numFmtId="176" fontId="27" fillId="0" borderId="67" xfId="0" applyNumberFormat="1" applyFont="1" applyFill="1" applyBorder="1" applyAlignment="1" applyProtection="1">
      <alignment horizontal="distributed" vertical="center"/>
      <protection locked="0"/>
    </xf>
    <xf numFmtId="176" fontId="27" fillId="0" borderId="68" xfId="0" applyNumberFormat="1" applyFont="1" applyFill="1" applyBorder="1" applyAlignment="1" applyProtection="1">
      <alignment horizontal="distributed" vertical="center"/>
      <protection locked="0"/>
    </xf>
    <xf numFmtId="176" fontId="27" fillId="0" borderId="40" xfId="0" applyNumberFormat="1" applyFont="1" applyFill="1" applyBorder="1" applyAlignment="1" applyProtection="1">
      <alignment horizontal="distributed" vertical="center"/>
      <protection locked="0"/>
    </xf>
    <xf numFmtId="176" fontId="8" fillId="0" borderId="39" xfId="6" applyNumberFormat="1" applyFont="1" applyFill="1" applyBorder="1" applyAlignment="1">
      <alignment horizontal="distributed" vertical="center" wrapText="1"/>
    </xf>
    <xf numFmtId="176" fontId="27" fillId="0" borderId="67" xfId="0" applyNumberFormat="1" applyFont="1" applyFill="1" applyBorder="1" applyAlignment="1" applyProtection="1">
      <alignment horizontal="distributed" vertical="center" wrapText="1"/>
      <protection locked="0"/>
    </xf>
    <xf numFmtId="176" fontId="27" fillId="0" borderId="69" xfId="0" applyNumberFormat="1" applyFont="1" applyFill="1" applyBorder="1" applyAlignment="1" applyProtection="1">
      <alignment horizontal="distributed" vertical="center"/>
      <protection locked="0"/>
    </xf>
    <xf numFmtId="176" fontId="27" fillId="0" borderId="0" xfId="0" applyNumberFormat="1" applyFont="1" applyFill="1" applyBorder="1" applyAlignment="1" applyProtection="1">
      <alignment horizontal="distributed" vertical="center"/>
      <protection locked="0"/>
    </xf>
    <xf numFmtId="176" fontId="27" fillId="0" borderId="13" xfId="0" applyNumberFormat="1" applyFont="1" applyFill="1" applyBorder="1" applyAlignment="1" applyProtection="1">
      <alignment horizontal="distributed" vertical="center"/>
      <protection locked="0"/>
    </xf>
    <xf numFmtId="176" fontId="27" fillId="0" borderId="11" xfId="0" applyNumberFormat="1" applyFont="1" applyFill="1" applyBorder="1" applyAlignment="1" applyProtection="1">
      <alignment horizontal="distributed" vertical="center" wrapText="1"/>
      <protection locked="0"/>
    </xf>
    <xf numFmtId="176" fontId="27" fillId="0" borderId="20" xfId="0" applyNumberFormat="1" applyFont="1" applyFill="1" applyBorder="1" applyAlignment="1" applyProtection="1">
      <alignment horizontal="distributed" vertical="center" wrapText="1"/>
      <protection locked="0"/>
    </xf>
    <xf numFmtId="176" fontId="27" fillId="0" borderId="20" xfId="0" applyNumberFormat="1" applyFont="1" applyFill="1" applyBorder="1" applyAlignment="1" applyProtection="1">
      <alignment horizontal="distributed" vertical="center"/>
      <protection locked="0"/>
    </xf>
    <xf numFmtId="176" fontId="27" fillId="0" borderId="14" xfId="0" applyNumberFormat="1" applyFont="1" applyFill="1" applyBorder="1" applyAlignment="1" applyProtection="1">
      <alignment horizontal="distributed" vertical="center"/>
      <protection locked="0"/>
    </xf>
    <xf numFmtId="176" fontId="8" fillId="0" borderId="11" xfId="0" applyNumberFormat="1" applyFont="1" applyFill="1" applyBorder="1" applyAlignment="1" applyProtection="1">
      <alignment horizontal="distributed" vertical="center"/>
      <protection locked="0"/>
    </xf>
    <xf numFmtId="176" fontId="28" fillId="0" borderId="20" xfId="0" applyNumberFormat="1" applyFont="1" applyFill="1" applyBorder="1" applyAlignment="1" applyProtection="1">
      <alignment horizontal="distributed" vertical="center"/>
      <protection locked="0"/>
    </xf>
    <xf numFmtId="176" fontId="8" fillId="0" borderId="10" xfId="0" applyNumberFormat="1" applyFont="1" applyFill="1" applyBorder="1" applyAlignment="1" applyProtection="1">
      <alignment horizontal="distributed" vertical="center"/>
      <protection locked="0"/>
    </xf>
    <xf numFmtId="176" fontId="28" fillId="0" borderId="12" xfId="0" applyNumberFormat="1" applyFont="1" applyFill="1" applyBorder="1" applyAlignment="1" applyProtection="1">
      <alignment horizontal="distributed" vertical="center"/>
      <protection locked="0"/>
    </xf>
    <xf numFmtId="176" fontId="27" fillId="0" borderId="12" xfId="0" applyNumberFormat="1" applyFont="1" applyFill="1" applyBorder="1" applyAlignment="1" applyProtection="1">
      <alignment horizontal="distributed" vertical="center"/>
      <protection locked="0"/>
    </xf>
    <xf numFmtId="176" fontId="16" fillId="0" borderId="3" xfId="6" applyNumberFormat="1" applyFont="1" applyFill="1" applyBorder="1" applyAlignment="1">
      <alignment horizontal="distributed" vertical="distributed"/>
    </xf>
    <xf numFmtId="3" fontId="15" fillId="0" borderId="11" xfId="0" applyFont="1" applyBorder="1" applyAlignment="1">
      <alignment horizontal="distributed"/>
    </xf>
    <xf numFmtId="3" fontId="15" fillId="0" borderId="20" xfId="0" applyFont="1" applyBorder="1" applyAlignment="1">
      <alignment horizontal="distributed"/>
    </xf>
    <xf numFmtId="176" fontId="27" fillId="0" borderId="20" xfId="0" applyNumberFormat="1" applyFont="1" applyFill="1" applyBorder="1" applyAlignment="1" applyProtection="1">
      <alignment vertical="center" wrapText="1"/>
      <protection locked="0"/>
    </xf>
    <xf numFmtId="176" fontId="33" fillId="0" borderId="1" xfId="6" applyNumberFormat="1" applyFont="1" applyFill="1" applyBorder="1" applyAlignment="1">
      <alignment horizontal="distributed" vertical="center" wrapText="1"/>
    </xf>
    <xf numFmtId="176" fontId="33" fillId="0" borderId="10" xfId="6" applyNumberFormat="1" applyFont="1" applyFill="1" applyBorder="1" applyAlignment="1">
      <alignment horizontal="distributed" vertical="center" wrapText="1"/>
    </xf>
    <xf numFmtId="176" fontId="33" fillId="0" borderId="12" xfId="6" applyNumberFormat="1" applyFont="1" applyFill="1" applyBorder="1" applyAlignment="1">
      <alignment horizontal="distributed" vertical="center" wrapText="1"/>
    </xf>
    <xf numFmtId="176" fontId="33" fillId="0" borderId="7" xfId="6" applyNumberFormat="1" applyFont="1" applyFill="1" applyBorder="1" applyAlignment="1">
      <alignment horizontal="distributed" vertical="center" wrapText="1"/>
    </xf>
    <xf numFmtId="176" fontId="33" fillId="0" borderId="8" xfId="6" applyNumberFormat="1" applyFont="1" applyFill="1" applyBorder="1" applyAlignment="1">
      <alignment horizontal="distributed" vertical="center" wrapText="1"/>
    </xf>
    <xf numFmtId="176" fontId="33" fillId="0" borderId="14" xfId="6" applyNumberFormat="1" applyFont="1" applyFill="1" applyBorder="1" applyAlignment="1">
      <alignment horizontal="distributed" vertical="center" wrapText="1"/>
    </xf>
    <xf numFmtId="176" fontId="18" fillId="0" borderId="3" xfId="6" applyNumberFormat="1" applyFont="1" applyFill="1" applyBorder="1" applyAlignment="1">
      <alignment horizontal="distributed" vertical="center"/>
    </xf>
    <xf numFmtId="176" fontId="18" fillId="0" borderId="11" xfId="6" applyNumberFormat="1" applyFont="1" applyFill="1" applyBorder="1" applyAlignment="1">
      <alignment horizontal="distributed" vertical="center"/>
    </xf>
    <xf numFmtId="176" fontId="33" fillId="0" borderId="3" xfId="6" quotePrefix="1" applyNumberFormat="1" applyFont="1" applyFill="1" applyBorder="1" applyAlignment="1">
      <alignment horizontal="distributed" vertical="center" wrapText="1" shrinkToFit="1"/>
    </xf>
    <xf numFmtId="176" fontId="33" fillId="0" borderId="20" xfId="6" quotePrefix="1" applyNumberFormat="1" applyFont="1" applyFill="1" applyBorder="1" applyAlignment="1">
      <alignment horizontal="distributed" vertical="center" shrinkToFit="1"/>
    </xf>
    <xf numFmtId="49" fontId="8" fillId="0" borderId="20" xfId="6" applyNumberFormat="1" applyFont="1" applyFill="1" applyBorder="1" applyAlignment="1">
      <alignment horizontal="distributed" vertical="center"/>
    </xf>
    <xf numFmtId="49" fontId="8" fillId="0" borderId="61" xfId="6" applyNumberFormat="1" applyFont="1" applyFill="1" applyBorder="1" applyAlignment="1">
      <alignment horizontal="center" vertical="distributed" textRotation="255" justifyLastLine="1"/>
    </xf>
    <xf numFmtId="49" fontId="8" fillId="0" borderId="62" xfId="6" applyNumberFormat="1" applyFont="1" applyFill="1" applyBorder="1" applyAlignment="1">
      <alignment horizontal="center" vertical="distributed" textRotation="255" justifyLastLine="1"/>
    </xf>
    <xf numFmtId="49" fontId="8" fillId="0" borderId="63" xfId="6" applyNumberFormat="1" applyFont="1" applyFill="1" applyBorder="1" applyAlignment="1">
      <alignment horizontal="center" vertical="distributed" textRotation="255" justifyLastLine="1"/>
    </xf>
    <xf numFmtId="176" fontId="8" fillId="0" borderId="1" xfId="6" applyNumberFormat="1" applyFont="1" applyFill="1" applyBorder="1" applyAlignment="1">
      <alignment horizontal="center" vertical="distributed" textRotation="255" justifyLastLine="1"/>
    </xf>
    <xf numFmtId="176" fontId="8" fillId="0" borderId="12" xfId="6" applyNumberFormat="1" applyFont="1" applyFill="1" applyBorder="1" applyAlignment="1">
      <alignment horizontal="center" vertical="distributed" textRotation="255" justifyLastLine="1"/>
    </xf>
    <xf numFmtId="176" fontId="8" fillId="0" borderId="2" xfId="6" applyNumberFormat="1" applyFont="1" applyFill="1" applyBorder="1" applyAlignment="1">
      <alignment horizontal="center" vertical="distributed" textRotation="255" justifyLastLine="1"/>
    </xf>
    <xf numFmtId="176" fontId="8" fillId="0" borderId="13" xfId="6" applyNumberFormat="1" applyFont="1" applyFill="1" applyBorder="1" applyAlignment="1">
      <alignment horizontal="center" vertical="distributed" textRotation="255" justifyLastLine="1"/>
    </xf>
    <xf numFmtId="176" fontId="8" fillId="0" borderId="7" xfId="6" applyNumberFormat="1" applyFont="1" applyFill="1" applyBorder="1" applyAlignment="1">
      <alignment horizontal="center" vertical="distributed" textRotation="255" justifyLastLine="1"/>
    </xf>
    <xf numFmtId="176" fontId="8" fillId="0" borderId="14" xfId="6" applyNumberFormat="1" applyFont="1" applyFill="1" applyBorder="1" applyAlignment="1">
      <alignment horizontal="center" vertical="distributed" textRotation="255" justifyLastLine="1"/>
    </xf>
    <xf numFmtId="49" fontId="8" fillId="0" borderId="5" xfId="6" applyNumberFormat="1" applyFont="1" applyFill="1" applyBorder="1" applyAlignment="1">
      <alignment vertical="center" textRotation="255" shrinkToFit="1"/>
    </xf>
    <xf numFmtId="49" fontId="27" fillId="0" borderId="5" xfId="0" applyNumberFormat="1" applyFont="1" applyFill="1" applyBorder="1" applyAlignment="1" applyProtection="1">
      <alignment vertical="center" textRotation="255" shrinkToFit="1"/>
      <protection locked="0"/>
    </xf>
    <xf numFmtId="49" fontId="27" fillId="0" borderId="6" xfId="0" applyNumberFormat="1" applyFont="1" applyFill="1" applyBorder="1" applyAlignment="1" applyProtection="1">
      <alignment vertical="center" textRotation="255" shrinkToFit="1"/>
      <protection locked="0"/>
    </xf>
    <xf numFmtId="176" fontId="8" fillId="0" borderId="1" xfId="0" applyNumberFormat="1" applyFont="1" applyFill="1" applyBorder="1" applyAlignment="1">
      <alignment horizontal="distributed" vertical="center" wrapText="1"/>
    </xf>
    <xf numFmtId="176" fontId="8" fillId="0" borderId="10" xfId="0" applyNumberFormat="1" applyFont="1" applyFill="1" applyBorder="1" applyAlignment="1">
      <alignment horizontal="distributed" vertical="center" wrapText="1"/>
    </xf>
    <xf numFmtId="176" fontId="8" fillId="0" borderId="12" xfId="0" applyNumberFormat="1" applyFont="1" applyFill="1" applyBorder="1" applyAlignment="1">
      <alignment horizontal="distributed" vertical="center" wrapText="1"/>
    </xf>
    <xf numFmtId="176" fontId="8" fillId="0" borderId="7" xfId="6" applyNumberFormat="1" applyFont="1" applyFill="1" applyBorder="1" applyAlignment="1">
      <alignment horizontal="distributed" vertical="center" wrapText="1"/>
    </xf>
    <xf numFmtId="176" fontId="8" fillId="0" borderId="8" xfId="6" applyNumberFormat="1" applyFont="1" applyFill="1" applyBorder="1" applyAlignment="1">
      <alignment horizontal="distributed" vertical="center" wrapText="1"/>
    </xf>
    <xf numFmtId="176" fontId="8" fillId="0" borderId="14" xfId="6" applyNumberFormat="1" applyFont="1" applyFill="1" applyBorder="1" applyAlignment="1">
      <alignment horizontal="distributed" vertical="center" wrapText="1"/>
    </xf>
    <xf numFmtId="176" fontId="8" fillId="0" borderId="1" xfId="6" quotePrefix="1" applyNumberFormat="1" applyFont="1" applyFill="1" applyBorder="1" applyAlignment="1">
      <alignment horizontal="center" vertical="center" textRotation="255" shrinkToFit="1"/>
    </xf>
    <xf numFmtId="176" fontId="8" fillId="0" borderId="2" xfId="6" quotePrefix="1" applyNumberFormat="1" applyFont="1" applyFill="1" applyBorder="1" applyAlignment="1">
      <alignment horizontal="center" vertical="center" textRotation="255" shrinkToFit="1"/>
    </xf>
    <xf numFmtId="176" fontId="8" fillId="0" borderId="7" xfId="6" quotePrefix="1" applyNumberFormat="1" applyFont="1" applyFill="1" applyBorder="1" applyAlignment="1">
      <alignment horizontal="center" vertical="center" textRotation="255" shrinkToFit="1"/>
    </xf>
    <xf numFmtId="176" fontId="8" fillId="0" borderId="4" xfId="6" quotePrefix="1" applyNumberFormat="1" applyFont="1" applyFill="1" applyBorder="1" applyAlignment="1">
      <alignment horizontal="center" vertical="center" textRotation="255"/>
    </xf>
    <xf numFmtId="176" fontId="8" fillId="0" borderId="5" xfId="6" quotePrefix="1" applyNumberFormat="1" applyFont="1" applyFill="1" applyBorder="1" applyAlignment="1">
      <alignment horizontal="center" vertical="center" textRotation="255"/>
    </xf>
    <xf numFmtId="176" fontId="8" fillId="0" borderId="6" xfId="6" quotePrefix="1" applyNumberFormat="1" applyFont="1" applyFill="1" applyBorder="1" applyAlignment="1">
      <alignment horizontal="center" vertical="center" textRotation="255"/>
    </xf>
    <xf numFmtId="49" fontId="9" fillId="0" borderId="4" xfId="6" applyNumberFormat="1" applyFont="1" applyFill="1" applyBorder="1" applyAlignment="1">
      <alignment horizontal="center" vertical="distributed" textRotation="255" justifyLastLine="1"/>
    </xf>
    <xf numFmtId="49" fontId="9" fillId="0" borderId="5" xfId="6" applyNumberFormat="1" applyFont="1" applyFill="1" applyBorder="1" applyAlignment="1">
      <alignment horizontal="center" vertical="distributed" textRotation="255" justifyLastLine="1"/>
    </xf>
    <xf numFmtId="49" fontId="9" fillId="0" borderId="6" xfId="6" applyNumberFormat="1" applyFont="1" applyFill="1" applyBorder="1" applyAlignment="1">
      <alignment horizontal="center" vertical="distributed" textRotation="255" justifyLastLine="1"/>
    </xf>
    <xf numFmtId="176" fontId="9" fillId="0" borderId="1" xfId="6" applyNumberFormat="1" applyFont="1" applyFill="1" applyBorder="1" applyAlignment="1">
      <alignment horizontal="center" vertical="center" textRotation="255" wrapText="1"/>
    </xf>
    <xf numFmtId="176" fontId="9" fillId="0" borderId="12" xfId="6" applyNumberFormat="1" applyFont="1" applyFill="1" applyBorder="1" applyAlignment="1">
      <alignment horizontal="center" vertical="center" textRotation="255" wrapText="1"/>
    </xf>
    <xf numFmtId="176" fontId="9" fillId="0" borderId="2" xfId="6" applyNumberFormat="1" applyFont="1" applyFill="1" applyBorder="1" applyAlignment="1">
      <alignment horizontal="center" vertical="center" textRotation="255" wrapText="1"/>
    </xf>
    <xf numFmtId="176" fontId="9" fillId="0" borderId="13" xfId="6" applyNumberFormat="1" applyFont="1" applyFill="1" applyBorder="1" applyAlignment="1">
      <alignment horizontal="center" vertical="center" textRotation="255" wrapText="1"/>
    </xf>
    <xf numFmtId="176" fontId="9" fillId="0" borderId="7" xfId="6" applyNumberFormat="1" applyFont="1" applyFill="1" applyBorder="1" applyAlignment="1">
      <alignment horizontal="center" vertical="center" textRotation="255" wrapText="1"/>
    </xf>
    <xf numFmtId="176" fontId="9" fillId="0" borderId="14" xfId="6" applyNumberFormat="1" applyFont="1" applyFill="1" applyBorder="1" applyAlignment="1">
      <alignment horizontal="center" vertical="center" textRotation="255" wrapText="1"/>
    </xf>
    <xf numFmtId="176" fontId="14" fillId="0" borderId="1" xfId="6" applyNumberFormat="1" applyFont="1" applyFill="1" applyBorder="1" applyAlignment="1">
      <alignment horizontal="center" vertical="top" textRotation="255" wrapText="1" shrinkToFit="1"/>
    </xf>
    <xf numFmtId="176" fontId="14" fillId="0" borderId="12" xfId="6" applyNumberFormat="1" applyFont="1" applyFill="1" applyBorder="1" applyAlignment="1">
      <alignment horizontal="center" vertical="top" textRotation="255" shrinkToFit="1"/>
    </xf>
    <xf numFmtId="176" fontId="14" fillId="0" borderId="2" xfId="6" applyNumberFormat="1" applyFont="1" applyFill="1" applyBorder="1" applyAlignment="1">
      <alignment horizontal="center" vertical="top" textRotation="255" shrinkToFit="1"/>
    </xf>
    <xf numFmtId="176" fontId="14" fillId="0" borderId="13" xfId="6" applyNumberFormat="1" applyFont="1" applyFill="1" applyBorder="1" applyAlignment="1">
      <alignment horizontal="center" vertical="top" textRotation="255" shrinkToFit="1"/>
    </xf>
    <xf numFmtId="176" fontId="14" fillId="0" borderId="7" xfId="6" applyNumberFormat="1" applyFont="1" applyFill="1" applyBorder="1" applyAlignment="1">
      <alignment horizontal="center" vertical="top" textRotation="255" shrinkToFit="1"/>
    </xf>
    <xf numFmtId="176" fontId="14" fillId="0" borderId="14" xfId="6" applyNumberFormat="1" applyFont="1" applyFill="1" applyBorder="1" applyAlignment="1">
      <alignment horizontal="center" vertical="top" textRotation="255" shrinkToFit="1"/>
    </xf>
    <xf numFmtId="176" fontId="8" fillId="0" borderId="38" xfId="0" applyNumberFormat="1" applyFont="1" applyBorder="1" applyAlignment="1">
      <alignment horizontal="distributed" vertical="center"/>
    </xf>
    <xf numFmtId="3" fontId="14" fillId="0" borderId="40" xfId="0" applyFont="1" applyBorder="1" applyAlignment="1">
      <alignment horizontal="distributed" vertical="center"/>
    </xf>
    <xf numFmtId="3" fontId="14" fillId="0" borderId="20" xfId="0" applyFont="1" applyBorder="1" applyAlignment="1">
      <alignment horizontal="distributed" vertical="center"/>
    </xf>
    <xf numFmtId="176" fontId="33" fillId="0" borderId="0" xfId="6" applyNumberFormat="1" applyFont="1" applyFill="1" applyBorder="1" applyAlignment="1">
      <alignment horizontal="distributed" vertical="center" wrapText="1"/>
    </xf>
    <xf numFmtId="176" fontId="18" fillId="0" borderId="0" xfId="6" applyNumberFormat="1" applyFont="1" applyFill="1" applyBorder="1" applyAlignment="1">
      <alignment horizontal="distributed" vertical="center"/>
    </xf>
    <xf numFmtId="176" fontId="33" fillId="0" borderId="0" xfId="6" quotePrefix="1" applyNumberFormat="1" applyFont="1" applyFill="1" applyBorder="1" applyAlignment="1">
      <alignment horizontal="distributed" vertical="center" wrapText="1" shrinkToFit="1"/>
    </xf>
    <xf numFmtId="176" fontId="33" fillId="0" borderId="0" xfId="6" quotePrefix="1" applyNumberFormat="1" applyFont="1" applyFill="1" applyBorder="1" applyAlignment="1">
      <alignment horizontal="distributed" vertical="center" shrinkToFit="1"/>
    </xf>
    <xf numFmtId="176" fontId="8" fillId="0" borderId="54" xfId="6" applyNumberFormat="1" applyFont="1" applyBorder="1" applyAlignment="1">
      <alignment vertical="center" textRotation="255"/>
    </xf>
    <xf numFmtId="3" fontId="8" fillId="0" borderId="12" xfId="0" applyFont="1" applyBorder="1" applyAlignment="1">
      <alignment vertical="center" textRotation="255"/>
    </xf>
    <xf numFmtId="3" fontId="8" fillId="0" borderId="64" xfId="0" applyFont="1" applyBorder="1" applyAlignment="1">
      <alignment vertical="center" textRotation="255"/>
    </xf>
    <xf numFmtId="3" fontId="8" fillId="0" borderId="13" xfId="0" applyFont="1" applyBorder="1" applyAlignment="1">
      <alignment vertical="center" textRotation="255"/>
    </xf>
    <xf numFmtId="3" fontId="8" fillId="0" borderId="71" xfId="0" applyFont="1" applyBorder="1" applyAlignment="1">
      <alignment vertical="center" textRotation="255"/>
    </xf>
    <xf numFmtId="3" fontId="8" fillId="0" borderId="66" xfId="0" applyFont="1" applyBorder="1" applyAlignment="1">
      <alignment vertical="center" textRotation="255"/>
    </xf>
    <xf numFmtId="176" fontId="8" fillId="0" borderId="55" xfId="6" applyNumberFormat="1" applyFont="1" applyBorder="1" applyAlignment="1">
      <alignment vertical="center" textRotation="255" wrapText="1"/>
    </xf>
    <xf numFmtId="3" fontId="8" fillId="0" borderId="73" xfId="0" applyFont="1" applyBorder="1" applyAlignment="1">
      <alignment vertical="center" textRotation="255" wrapText="1"/>
    </xf>
    <xf numFmtId="3" fontId="8" fillId="0" borderId="64" xfId="0" applyFont="1" applyBorder="1" applyAlignment="1">
      <alignment vertical="center" textRotation="255" wrapText="1"/>
    </xf>
    <xf numFmtId="3" fontId="8" fillId="0" borderId="51" xfId="0" applyFont="1" applyBorder="1" applyAlignment="1">
      <alignment vertical="center" textRotation="255" wrapText="1"/>
    </xf>
    <xf numFmtId="3" fontId="8" fillId="0" borderId="72" xfId="0" applyFont="1" applyBorder="1" applyAlignment="1">
      <alignment vertical="center" textRotation="255" wrapText="1"/>
    </xf>
    <xf numFmtId="3" fontId="8" fillId="0" borderId="52" xfId="0" applyFont="1" applyBorder="1" applyAlignment="1">
      <alignment vertical="center" textRotation="255" wrapText="1"/>
    </xf>
    <xf numFmtId="3" fontId="14" fillId="0" borderId="73" xfId="0" applyFont="1" applyBorder="1" applyAlignment="1">
      <alignment vertical="center" textRotation="255" wrapText="1"/>
    </xf>
    <xf numFmtId="3" fontId="14" fillId="0" borderId="64" xfId="0" applyFont="1" applyBorder="1" applyAlignment="1">
      <alignment vertical="center" textRotation="255" wrapText="1"/>
    </xf>
    <xf numFmtId="3" fontId="14" fillId="0" borderId="51" xfId="0" applyFont="1" applyBorder="1" applyAlignment="1">
      <alignment vertical="center" textRotation="255" wrapText="1"/>
    </xf>
    <xf numFmtId="3" fontId="14" fillId="0" borderId="72" xfId="0" applyFont="1" applyBorder="1" applyAlignment="1">
      <alignment vertical="center" textRotation="255" wrapText="1"/>
    </xf>
    <xf numFmtId="3" fontId="14" fillId="0" borderId="52" xfId="0" applyFont="1" applyBorder="1" applyAlignment="1">
      <alignment vertical="center" textRotation="255" wrapText="1"/>
    </xf>
    <xf numFmtId="3" fontId="8" fillId="0" borderId="1" xfId="0" applyFont="1" applyBorder="1" applyAlignment="1">
      <alignment vertical="center" textRotation="255" wrapText="1"/>
    </xf>
    <xf numFmtId="3" fontId="8" fillId="0" borderId="12" xfId="0" applyFont="1" applyBorder="1" applyAlignment="1">
      <alignment vertical="center" textRotation="255" wrapText="1"/>
    </xf>
    <xf numFmtId="3" fontId="8" fillId="0" borderId="2" xfId="0" applyFont="1" applyBorder="1" applyAlignment="1">
      <alignment vertical="center" textRotation="255" wrapText="1"/>
    </xf>
    <xf numFmtId="3" fontId="8" fillId="0" borderId="13" xfId="0" applyFont="1" applyBorder="1" applyAlignment="1">
      <alignment vertical="center" textRotation="255" wrapText="1"/>
    </xf>
    <xf numFmtId="3" fontId="8" fillId="0" borderId="7" xfId="0" applyFont="1" applyBorder="1" applyAlignment="1">
      <alignment vertical="center" textRotation="255" wrapText="1"/>
    </xf>
    <xf numFmtId="3" fontId="8" fillId="0" borderId="14" xfId="0" applyFont="1" applyBorder="1" applyAlignment="1">
      <alignment vertical="center" textRotation="255" wrapText="1"/>
    </xf>
    <xf numFmtId="176" fontId="16" fillId="0" borderId="1" xfId="0" applyNumberFormat="1" applyFont="1" applyBorder="1" applyAlignment="1">
      <alignment horizontal="distributed" vertical="center" wrapText="1"/>
    </xf>
    <xf numFmtId="3" fontId="15" fillId="0" borderId="50" xfId="0" applyFont="1" applyBorder="1" applyAlignment="1">
      <alignment horizontal="distributed" vertical="center" wrapText="1"/>
    </xf>
    <xf numFmtId="3" fontId="15" fillId="0" borderId="51" xfId="0" applyFont="1" applyBorder="1" applyAlignment="1">
      <alignment horizontal="distributed" vertical="center" wrapText="1"/>
    </xf>
    <xf numFmtId="3" fontId="15" fillId="0" borderId="52" xfId="0" applyFont="1" applyBorder="1" applyAlignment="1">
      <alignment horizontal="distributed" vertical="center" wrapText="1"/>
    </xf>
    <xf numFmtId="176" fontId="8" fillId="0" borderId="1" xfId="0" applyNumberFormat="1" applyFont="1" applyBorder="1" applyAlignment="1">
      <alignment vertical="top" textRotation="255" wrapText="1"/>
    </xf>
    <xf numFmtId="3" fontId="8" fillId="0" borderId="50" xfId="0" applyFont="1" applyBorder="1" applyAlignment="1">
      <alignment vertical="top" textRotation="255" wrapText="1"/>
    </xf>
    <xf numFmtId="3" fontId="8" fillId="0" borderId="2" xfId="0" applyFont="1" applyBorder="1" applyAlignment="1">
      <alignment vertical="top" textRotation="255" wrapText="1"/>
    </xf>
    <xf numFmtId="3" fontId="8" fillId="0" borderId="51" xfId="0" applyFont="1" applyBorder="1" applyAlignment="1">
      <alignment vertical="top" textRotation="255" wrapText="1"/>
    </xf>
    <xf numFmtId="3" fontId="8" fillId="0" borderId="7" xfId="0" applyFont="1" applyBorder="1" applyAlignment="1">
      <alignment vertical="top" textRotation="255" wrapText="1"/>
    </xf>
    <xf numFmtId="3" fontId="8" fillId="0" borderId="52" xfId="0" applyFont="1" applyBorder="1" applyAlignment="1">
      <alignment vertical="top" textRotation="255" wrapText="1"/>
    </xf>
    <xf numFmtId="176" fontId="8" fillId="0" borderId="1" xfId="6" applyNumberFormat="1" applyFont="1" applyBorder="1" applyAlignment="1">
      <alignment horizontal="center" vertical="top" textRotation="255" wrapText="1"/>
    </xf>
    <xf numFmtId="176" fontId="8" fillId="0" borderId="12" xfId="6" applyNumberFormat="1" applyFont="1" applyBorder="1" applyAlignment="1">
      <alignment horizontal="center" vertical="top" textRotation="255" wrapText="1"/>
    </xf>
    <xf numFmtId="176" fontId="8" fillId="0" borderId="2" xfId="6" applyNumberFormat="1" applyFont="1" applyBorder="1" applyAlignment="1">
      <alignment horizontal="center" vertical="top" textRotation="255" wrapText="1"/>
    </xf>
    <xf numFmtId="176" fontId="8" fillId="0" borderId="13" xfId="6" applyNumberFormat="1" applyFont="1" applyBorder="1" applyAlignment="1">
      <alignment horizontal="center" vertical="top" textRotation="255" wrapText="1"/>
    </xf>
    <xf numFmtId="176" fontId="8" fillId="0" borderId="7" xfId="6" applyNumberFormat="1" applyFont="1" applyBorder="1" applyAlignment="1">
      <alignment horizontal="center" vertical="top" textRotation="255" wrapText="1"/>
    </xf>
    <xf numFmtId="176" fontId="8" fillId="0" borderId="14" xfId="6" applyNumberFormat="1" applyFont="1" applyBorder="1" applyAlignment="1">
      <alignment horizontal="center" vertical="top" textRotation="255" wrapText="1"/>
    </xf>
    <xf numFmtId="176" fontId="8" fillId="0" borderId="4" xfId="0" applyNumberFormat="1" applyFont="1" applyBorder="1" applyAlignment="1" applyProtection="1">
      <alignment horizontal="distributed" vertical="center" textRotation="255"/>
      <protection locked="0"/>
    </xf>
    <xf numFmtId="3" fontId="8" fillId="0" borderId="5" xfId="0" applyFont="1" applyBorder="1" applyAlignment="1">
      <alignment vertical="center" textRotation="255"/>
    </xf>
    <xf numFmtId="3" fontId="8" fillId="0" borderId="6" xfId="0" applyFont="1" applyBorder="1" applyAlignment="1">
      <alignment vertical="center" textRotation="255"/>
    </xf>
    <xf numFmtId="176" fontId="8" fillId="0" borderId="4" xfId="6" applyNumberFormat="1" applyFont="1" applyBorder="1" applyAlignment="1">
      <alignment horizontal="center" vertical="center" textRotation="255" wrapText="1"/>
    </xf>
    <xf numFmtId="3" fontId="8" fillId="0" borderId="5" xfId="0" applyFont="1" applyBorder="1" applyAlignment="1">
      <alignment horizontal="center" vertical="center" textRotation="255" wrapText="1"/>
    </xf>
    <xf numFmtId="3" fontId="8" fillId="0" borderId="6" xfId="0" applyFont="1" applyBorder="1" applyAlignment="1">
      <alignment horizontal="center" vertical="center" textRotation="255" wrapText="1"/>
    </xf>
    <xf numFmtId="3" fontId="8" fillId="0" borderId="5" xfId="0" applyFont="1" applyBorder="1" applyAlignment="1">
      <alignment vertical="center" textRotation="255" wrapText="1"/>
    </xf>
    <xf numFmtId="3" fontId="8" fillId="0" borderId="6" xfId="0" applyFont="1" applyBorder="1" applyAlignment="1">
      <alignment vertical="center" textRotation="255" wrapText="1"/>
    </xf>
    <xf numFmtId="3" fontId="8" fillId="0" borderId="4" xfId="0" applyFont="1" applyBorder="1" applyAlignment="1">
      <alignment vertical="top" textRotation="255" wrapText="1"/>
    </xf>
    <xf numFmtId="3" fontId="8" fillId="0" borderId="5" xfId="0" applyFont="1" applyBorder="1" applyAlignment="1">
      <alignment vertical="top" textRotation="255" wrapText="1"/>
    </xf>
    <xf numFmtId="3" fontId="8" fillId="0" borderId="6" xfId="0" applyFont="1" applyBorder="1" applyAlignment="1">
      <alignment vertical="top" textRotation="255" wrapText="1"/>
    </xf>
    <xf numFmtId="176" fontId="8" fillId="0" borderId="4" xfId="0" applyNumberFormat="1" applyFont="1" applyBorder="1" applyAlignment="1" applyProtection="1">
      <alignment vertical="center" textRotation="255" wrapText="1"/>
      <protection locked="0"/>
    </xf>
    <xf numFmtId="49" fontId="8" fillId="0" borderId="1" xfId="0" applyNumberFormat="1" applyFont="1" applyBorder="1" applyAlignment="1" applyProtection="1">
      <alignment horizontal="left" vertical="center" wrapText="1"/>
      <protection locked="0"/>
    </xf>
    <xf numFmtId="3" fontId="8" fillId="0" borderId="10" xfId="0" applyFont="1" applyBorder="1" applyAlignment="1">
      <alignment horizontal="left" vertical="center" wrapText="1"/>
    </xf>
    <xf numFmtId="3" fontId="8" fillId="0" borderId="12" xfId="0" applyFont="1" applyBorder="1" applyAlignment="1">
      <alignment horizontal="left" vertical="center" wrapText="1"/>
    </xf>
    <xf numFmtId="3" fontId="8" fillId="0" borderId="2" xfId="0" applyFont="1" applyBorder="1" applyAlignment="1">
      <alignment horizontal="left" vertical="center" wrapText="1"/>
    </xf>
    <xf numFmtId="3" fontId="8" fillId="0" borderId="0" xfId="0" applyFont="1" applyAlignment="1">
      <alignment horizontal="left" vertical="center" wrapText="1"/>
    </xf>
    <xf numFmtId="3" fontId="8" fillId="0" borderId="13" xfId="0" applyFont="1" applyBorder="1" applyAlignment="1">
      <alignment horizontal="left" vertical="center" wrapText="1"/>
    </xf>
    <xf numFmtId="3" fontId="8" fillId="0" borderId="7" xfId="0" applyFont="1" applyBorder="1" applyAlignment="1">
      <alignment horizontal="left" vertical="center" wrapText="1"/>
    </xf>
    <xf numFmtId="3" fontId="8" fillId="0" borderId="8" xfId="0" applyFont="1" applyBorder="1" applyAlignment="1">
      <alignment horizontal="left" vertical="center" wrapText="1"/>
    </xf>
    <xf numFmtId="3" fontId="8" fillId="0" borderId="14" xfId="0" applyFont="1" applyBorder="1" applyAlignment="1">
      <alignment horizontal="left" vertical="center" wrapText="1"/>
    </xf>
    <xf numFmtId="49" fontId="8" fillId="0" borderId="1" xfId="0" applyNumberFormat="1" applyFont="1" applyBorder="1" applyAlignment="1">
      <alignment vertical="center" wrapText="1"/>
    </xf>
    <xf numFmtId="3" fontId="14" fillId="0" borderId="10" xfId="0" applyFont="1" applyBorder="1" applyAlignment="1">
      <alignment vertical="center" wrapText="1"/>
    </xf>
    <xf numFmtId="3" fontId="14" fillId="0" borderId="12" xfId="0" applyFont="1" applyBorder="1" applyAlignment="1">
      <alignment vertical="center" wrapText="1"/>
    </xf>
    <xf numFmtId="3" fontId="14" fillId="0" borderId="2" xfId="0" applyFont="1" applyBorder="1" applyAlignment="1">
      <alignment vertical="center" wrapText="1"/>
    </xf>
    <xf numFmtId="3" fontId="14" fillId="0" borderId="0" xfId="0" applyFont="1" applyAlignment="1">
      <alignment vertical="center" wrapText="1"/>
    </xf>
    <xf numFmtId="3" fontId="14" fillId="0" borderId="13" xfId="0" applyFont="1" applyBorder="1" applyAlignment="1">
      <alignment vertical="center" wrapText="1"/>
    </xf>
    <xf numFmtId="3" fontId="14" fillId="0" borderId="7" xfId="0" applyFont="1" applyBorder="1" applyAlignment="1">
      <alignment vertical="center" wrapText="1"/>
    </xf>
    <xf numFmtId="3" fontId="14" fillId="0" borderId="8" xfId="0" applyFont="1" applyBorder="1" applyAlignment="1">
      <alignment vertical="center" wrapText="1"/>
    </xf>
    <xf numFmtId="3" fontId="14" fillId="0" borderId="14" xfId="0" applyFont="1" applyBorder="1" applyAlignment="1">
      <alignment vertical="center" wrapText="1"/>
    </xf>
    <xf numFmtId="176" fontId="8" fillId="0" borderId="0" xfId="6" quotePrefix="1" applyNumberFormat="1" applyFont="1" applyFill="1" applyBorder="1" applyAlignment="1">
      <alignment horizontal="center" vertical="center" textRotation="255" shrinkToFit="1"/>
    </xf>
    <xf numFmtId="176" fontId="8" fillId="0" borderId="0" xfId="6" quotePrefix="1" applyNumberFormat="1" applyFont="1" applyFill="1" applyBorder="1" applyAlignment="1">
      <alignment horizontal="center" vertical="center" textRotation="255"/>
    </xf>
    <xf numFmtId="49" fontId="9" fillId="0" borderId="0" xfId="6" applyNumberFormat="1" applyFont="1" applyFill="1" applyBorder="1" applyAlignment="1">
      <alignment horizontal="center" vertical="distributed" textRotation="255" justifyLastLine="1"/>
    </xf>
    <xf numFmtId="3" fontId="14" fillId="0" borderId="2" xfId="0" applyFont="1" applyBorder="1" applyAlignment="1">
      <alignment vertical="distributed" textRotation="255"/>
    </xf>
    <xf numFmtId="3" fontId="14" fillId="0" borderId="7" xfId="0" applyFont="1" applyBorder="1" applyAlignment="1">
      <alignment vertical="distributed" textRotation="255"/>
    </xf>
    <xf numFmtId="49" fontId="8" fillId="0" borderId="5" xfId="0" quotePrefix="1" applyNumberFormat="1" applyFont="1" applyBorder="1" applyAlignment="1">
      <alignment vertical="distributed" textRotation="255"/>
    </xf>
    <xf numFmtId="3" fontId="14" fillId="0" borderId="5" xfId="0" applyFont="1" applyBorder="1" applyAlignment="1">
      <alignment vertical="distributed" textRotation="255"/>
    </xf>
    <xf numFmtId="3" fontId="14" fillId="0" borderId="6" xfId="0" applyFont="1" applyBorder="1" applyAlignment="1">
      <alignment vertical="distributed" textRotation="255"/>
    </xf>
    <xf numFmtId="176" fontId="8" fillId="0" borderId="4" xfId="0" applyNumberFormat="1" applyFont="1" applyBorder="1" applyAlignment="1">
      <alignment horizontal="distributed" vertical="distributed" textRotation="255" indent="2"/>
    </xf>
    <xf numFmtId="3" fontId="14" fillId="0" borderId="5" xfId="0" applyFont="1" applyBorder="1" applyAlignment="1">
      <alignment vertical="distributed" textRotation="255" indent="2"/>
    </xf>
    <xf numFmtId="3" fontId="14" fillId="0" borderId="6" xfId="0" applyFont="1" applyBorder="1" applyAlignment="1">
      <alignment vertical="distributed" textRotation="255" indent="2"/>
    </xf>
    <xf numFmtId="3" fontId="8" fillId="0" borderId="4" xfId="0" applyFont="1" applyBorder="1" applyAlignment="1">
      <alignment vertical="distributed" textRotation="255" indent="2"/>
    </xf>
    <xf numFmtId="3" fontId="8" fillId="0" borderId="5" xfId="0" applyFont="1" applyBorder="1" applyAlignment="1">
      <alignment vertical="distributed" textRotation="255" indent="2"/>
    </xf>
    <xf numFmtId="3" fontId="8" fillId="0" borderId="6" xfId="0" applyFont="1" applyBorder="1" applyAlignment="1">
      <alignment vertical="distributed" textRotation="255" indent="2"/>
    </xf>
    <xf numFmtId="176" fontId="9" fillId="0" borderId="0" xfId="6" applyNumberFormat="1" applyFont="1" applyFill="1" applyBorder="1" applyAlignment="1">
      <alignment horizontal="center" vertical="center" textRotation="255" wrapText="1"/>
    </xf>
    <xf numFmtId="176" fontId="14" fillId="0" borderId="0" xfId="6" applyNumberFormat="1" applyFont="1" applyFill="1" applyBorder="1" applyAlignment="1">
      <alignment horizontal="center" vertical="top" textRotation="255" wrapText="1" shrinkToFit="1"/>
    </xf>
    <xf numFmtId="176" fontId="14" fillId="0" borderId="0" xfId="6" applyNumberFormat="1" applyFont="1" applyFill="1" applyBorder="1" applyAlignment="1">
      <alignment horizontal="center" vertical="top" textRotation="255" shrinkToFit="1"/>
    </xf>
    <xf numFmtId="49" fontId="37" fillId="0" borderId="3" xfId="0" applyNumberFormat="1" applyFont="1" applyFill="1" applyBorder="1" applyAlignment="1" applyProtection="1">
      <alignment horizontal="distributed" vertical="center" justifyLastLine="1"/>
      <protection locked="0"/>
    </xf>
    <xf numFmtId="49" fontId="37" fillId="0" borderId="11" xfId="0" applyNumberFormat="1" applyFont="1" applyFill="1" applyBorder="1" applyAlignment="1" applyProtection="1">
      <alignment horizontal="distributed" vertical="center" justifyLastLine="1"/>
      <protection locked="0"/>
    </xf>
    <xf numFmtId="49" fontId="37" fillId="0" borderId="20" xfId="0" applyNumberFormat="1" applyFont="1" applyFill="1" applyBorder="1" applyAlignment="1" applyProtection="1">
      <alignment horizontal="distributed" vertical="center" justifyLastLine="1"/>
      <protection locked="0"/>
    </xf>
    <xf numFmtId="176" fontId="8" fillId="0" borderId="67" xfId="0" applyNumberFormat="1" applyFont="1" applyFill="1" applyBorder="1" applyAlignment="1">
      <alignment horizontal="distributed" vertical="center"/>
    </xf>
    <xf numFmtId="176" fontId="27" fillId="0" borderId="65" xfId="0" applyNumberFormat="1" applyFont="1" applyFill="1" applyBorder="1" applyAlignment="1" applyProtection="1">
      <alignment horizontal="distributed" vertical="center"/>
      <protection locked="0"/>
    </xf>
    <xf numFmtId="176" fontId="28" fillId="0" borderId="39" xfId="0" applyNumberFormat="1" applyFont="1" applyFill="1" applyBorder="1" applyAlignment="1" applyProtection="1">
      <alignment horizontal="distributed" vertical="center"/>
      <protection locked="0"/>
    </xf>
    <xf numFmtId="3" fontId="17" fillId="2" borderId="39" xfId="0" applyNumberFormat="1" applyFont="1" applyFill="1" applyBorder="1" applyAlignment="1" applyProtection="1">
      <alignment horizontal="distributed" vertical="center"/>
      <protection locked="0"/>
    </xf>
    <xf numFmtId="176" fontId="30" fillId="0" borderId="34" xfId="0" applyNumberFormat="1" applyFont="1" applyFill="1" applyBorder="1" applyAlignment="1">
      <alignment horizontal="distributed" vertical="center" shrinkToFit="1"/>
    </xf>
    <xf numFmtId="176" fontId="39" fillId="0" borderId="34" xfId="0" applyNumberFormat="1" applyFont="1" applyFill="1" applyBorder="1" applyAlignment="1" applyProtection="1">
      <alignment horizontal="distributed" vertical="center" shrinkToFit="1"/>
      <protection locked="0"/>
    </xf>
    <xf numFmtId="176" fontId="39" fillId="0" borderId="40" xfId="0" applyNumberFormat="1" applyFont="1" applyFill="1" applyBorder="1" applyAlignment="1" applyProtection="1">
      <alignment horizontal="distributed" vertical="center" shrinkToFit="1"/>
      <protection locked="0"/>
    </xf>
    <xf numFmtId="176" fontId="30" fillId="0" borderId="39" xfId="0" applyNumberFormat="1" applyFont="1" applyFill="1" applyBorder="1" applyAlignment="1">
      <alignment horizontal="distributed" vertical="center" shrinkToFit="1"/>
    </xf>
    <xf numFmtId="176" fontId="30" fillId="0" borderId="67" xfId="0" applyNumberFormat="1" applyFont="1" applyFill="1" applyBorder="1" applyAlignment="1">
      <alignment horizontal="distributed" vertical="center" shrinkToFit="1"/>
    </xf>
    <xf numFmtId="3" fontId="17" fillId="2" borderId="11" xfId="0" applyNumberFormat="1" applyFont="1" applyFill="1" applyBorder="1" applyAlignment="1" applyProtection="1">
      <alignment horizontal="distributed" vertical="center"/>
      <protection locked="0"/>
    </xf>
    <xf numFmtId="49" fontId="1" fillId="0" borderId="11" xfId="0" applyNumberFormat="1" applyFont="1" applyFill="1" applyBorder="1" applyAlignment="1">
      <alignment horizontal="distributed" vertical="center"/>
    </xf>
    <xf numFmtId="3" fontId="15" fillId="0" borderId="11" xfId="0" applyFont="1" applyBorder="1" applyAlignment="1">
      <alignment vertical="center"/>
    </xf>
    <xf numFmtId="3" fontId="15" fillId="0" borderId="20" xfId="0" applyFont="1" applyBorder="1" applyAlignment="1">
      <alignment vertical="center"/>
    </xf>
    <xf numFmtId="176" fontId="27" fillId="0" borderId="39" xfId="0" applyNumberFormat="1" applyFont="1" applyFill="1" applyBorder="1" applyAlignment="1" applyProtection="1">
      <alignment horizontal="distributed" vertical="center" wrapText="1"/>
      <protection locked="0"/>
    </xf>
    <xf numFmtId="176" fontId="8" fillId="0" borderId="77"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27" fillId="0" borderId="9" xfId="0" applyNumberFormat="1" applyFont="1" applyFill="1" applyBorder="1" applyAlignment="1" applyProtection="1">
      <alignment horizontal="distributed" vertical="center"/>
      <protection locked="0"/>
    </xf>
    <xf numFmtId="176" fontId="14" fillId="0" borderId="10" xfId="7" applyNumberFormat="1" applyFont="1" applyFill="1" applyBorder="1" applyAlignment="1">
      <alignment horizontal="distributed" vertical="center"/>
    </xf>
    <xf numFmtId="176" fontId="14" fillId="0" borderId="12" xfId="7" applyNumberFormat="1" applyFont="1" applyFill="1" applyBorder="1" applyAlignment="1">
      <alignment horizontal="distributed" vertical="center"/>
    </xf>
    <xf numFmtId="3" fontId="8" fillId="0" borderId="3" xfId="0" applyNumberFormat="1" applyFont="1" applyFill="1" applyBorder="1" applyAlignment="1" applyProtection="1">
      <alignment horizontal="distributed" vertical="center" wrapText="1"/>
      <protection locked="0"/>
    </xf>
    <xf numFmtId="3" fontId="8" fillId="0" borderId="11" xfId="0" applyNumberFormat="1" applyFont="1" applyFill="1" applyBorder="1" applyAlignment="1" applyProtection="1">
      <alignment horizontal="distributed" vertical="center" wrapText="1"/>
      <protection locked="0"/>
    </xf>
    <xf numFmtId="3" fontId="8" fillId="0" borderId="20" xfId="0" applyNumberFormat="1" applyFont="1" applyFill="1" applyBorder="1" applyAlignment="1" applyProtection="1">
      <alignment horizontal="distributed" vertical="center" wrapText="1"/>
      <protection locked="0"/>
    </xf>
    <xf numFmtId="3" fontId="18" fillId="0" borderId="9" xfId="0" applyNumberFormat="1" applyFont="1" applyFill="1" applyBorder="1" applyAlignment="1" applyProtection="1">
      <alignment horizontal="distributed" vertical="center" wrapText="1"/>
      <protection locked="0"/>
    </xf>
    <xf numFmtId="176" fontId="8" fillId="0" borderId="34" xfId="0" applyNumberFormat="1" applyFont="1" applyFill="1" applyBorder="1" applyAlignment="1">
      <alignment horizontal="distributed" vertical="center" wrapText="1"/>
    </xf>
    <xf numFmtId="176" fontId="27" fillId="0" borderId="34" xfId="0" applyNumberFormat="1" applyFont="1" applyFill="1" applyBorder="1" applyAlignment="1" applyProtection="1">
      <alignment horizontal="distributed" vertical="center" wrapText="1"/>
      <protection locked="0"/>
    </xf>
    <xf numFmtId="176" fontId="9" fillId="0" borderId="39" xfId="0" applyNumberFormat="1" applyFont="1" applyFill="1" applyBorder="1" applyAlignment="1">
      <alignment horizontal="distributed" vertical="center"/>
    </xf>
    <xf numFmtId="176" fontId="8" fillId="0" borderId="78" xfId="0" applyNumberFormat="1" applyFont="1" applyFill="1" applyBorder="1" applyAlignment="1">
      <alignment horizontal="distributed" vertical="center"/>
    </xf>
    <xf numFmtId="176" fontId="8" fillId="0" borderId="56" xfId="0" applyNumberFormat="1" applyFont="1" applyFill="1" applyBorder="1" applyAlignment="1">
      <alignment horizontal="distributed" vertical="center"/>
    </xf>
    <xf numFmtId="176" fontId="8" fillId="0" borderId="9" xfId="0" applyNumberFormat="1" applyFont="1" applyFill="1" applyBorder="1" applyAlignment="1">
      <alignment horizontal="distributed" vertical="center" wrapText="1"/>
    </xf>
    <xf numFmtId="176" fontId="27" fillId="0" borderId="9" xfId="0" applyNumberFormat="1" applyFont="1" applyFill="1" applyBorder="1" applyAlignment="1" applyProtection="1">
      <alignment horizontal="distributed" vertical="center" wrapText="1"/>
      <protection locked="0"/>
    </xf>
    <xf numFmtId="176" fontId="8" fillId="0" borderId="76" xfId="0" applyNumberFormat="1" applyFont="1" applyFill="1" applyBorder="1" applyAlignment="1">
      <alignment horizontal="center" vertical="distributed" textRotation="255" justifyLastLine="1"/>
    </xf>
    <xf numFmtId="176" fontId="8" fillId="0" borderId="62" xfId="0" applyNumberFormat="1" applyFont="1" applyFill="1" applyBorder="1" applyAlignment="1">
      <alignment horizontal="center" vertical="distributed" textRotation="255" justifyLastLine="1"/>
    </xf>
    <xf numFmtId="176" fontId="8" fillId="0" borderId="63" xfId="0" applyNumberFormat="1" applyFont="1" applyFill="1" applyBorder="1" applyAlignment="1">
      <alignment horizontal="center" vertical="distributed" textRotation="255" justifyLastLine="1"/>
    </xf>
    <xf numFmtId="176" fontId="8" fillId="0" borderId="1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3" fontId="14" fillId="0" borderId="4" xfId="0" applyNumberFormat="1" applyFont="1" applyFill="1" applyBorder="1" applyAlignment="1" applyProtection="1">
      <alignment horizontal="center" vertical="center" wrapText="1"/>
      <protection locked="0"/>
    </xf>
    <xf numFmtId="3" fontId="14" fillId="0" borderId="6" xfId="0" applyNumberFormat="1" applyFont="1" applyFill="1" applyBorder="1" applyAlignment="1" applyProtection="1">
      <alignment horizontal="center" vertical="center" wrapText="1"/>
      <protection locked="0"/>
    </xf>
    <xf numFmtId="3" fontId="14" fillId="0" borderId="9" xfId="0" quotePrefix="1" applyNumberFormat="1" applyFont="1" applyFill="1" applyBorder="1" applyAlignment="1" applyProtection="1">
      <alignment horizontal="center" vertical="center" wrapText="1"/>
      <protection locked="0"/>
    </xf>
    <xf numFmtId="3" fontId="8" fillId="0" borderId="9" xfId="0" applyNumberFormat="1" applyFont="1" applyFill="1" applyBorder="1" applyAlignment="1" applyProtection="1">
      <alignment horizontal="center" vertical="center" wrapText="1"/>
      <protection locked="0"/>
    </xf>
    <xf numFmtId="176" fontId="14" fillId="0" borderId="73" xfId="0" applyNumberFormat="1" applyFont="1" applyFill="1" applyBorder="1" applyAlignment="1">
      <alignment horizontal="center" vertical="center" textRotation="255" wrapText="1"/>
    </xf>
    <xf numFmtId="176" fontId="27" fillId="0" borderId="51" xfId="0" applyNumberFormat="1" applyFont="1" applyFill="1" applyBorder="1" applyAlignment="1" applyProtection="1">
      <alignment horizontal="center" vertical="center" textRotation="255" wrapText="1"/>
      <protection locked="0"/>
    </xf>
    <xf numFmtId="176" fontId="27" fillId="0" borderId="52" xfId="0" applyNumberFormat="1" applyFont="1" applyFill="1" applyBorder="1" applyAlignment="1" applyProtection="1">
      <alignment horizontal="center" vertical="center" textRotation="255" wrapText="1"/>
      <protection locked="0"/>
    </xf>
    <xf numFmtId="3" fontId="14" fillId="0" borderId="1" xfId="0" quotePrefix="1" applyNumberFormat="1" applyFont="1" applyFill="1" applyBorder="1" applyAlignment="1" applyProtection="1">
      <alignment horizontal="center" vertical="center" wrapText="1"/>
      <protection locked="0"/>
    </xf>
    <xf numFmtId="3" fontId="14" fillId="0" borderId="12" xfId="0" quotePrefix="1" applyNumberFormat="1" applyFont="1" applyFill="1" applyBorder="1" applyAlignment="1" applyProtection="1">
      <alignment horizontal="center" vertical="center" wrapText="1"/>
      <protection locked="0"/>
    </xf>
    <xf numFmtId="3" fontId="14" fillId="0" borderId="2" xfId="0" quotePrefix="1" applyNumberFormat="1" applyFont="1" applyFill="1" applyBorder="1" applyAlignment="1" applyProtection="1">
      <alignment horizontal="center" vertical="center" wrapText="1"/>
      <protection locked="0"/>
    </xf>
    <xf numFmtId="3" fontId="14" fillId="0" borderId="13" xfId="0" quotePrefix="1" applyNumberFormat="1" applyFont="1" applyFill="1" applyBorder="1" applyAlignment="1" applyProtection="1">
      <alignment horizontal="center" vertical="center" wrapText="1"/>
      <protection locked="0"/>
    </xf>
    <xf numFmtId="3" fontId="11" fillId="0" borderId="3" xfId="0" applyFont="1" applyFill="1" applyBorder="1" applyAlignment="1">
      <alignment horizontal="center" vertical="center"/>
    </xf>
    <xf numFmtId="49" fontId="8" fillId="0" borderId="65" xfId="0" applyNumberFormat="1" applyFont="1" applyFill="1" applyBorder="1" applyAlignment="1">
      <alignment horizontal="distributed" vertical="center"/>
    </xf>
    <xf numFmtId="49" fontId="27" fillId="0" borderId="65" xfId="0" applyNumberFormat="1" applyFont="1" applyFill="1" applyBorder="1" applyAlignment="1" applyProtection="1">
      <alignment horizontal="distributed" vertical="center"/>
      <protection locked="0"/>
    </xf>
    <xf numFmtId="49" fontId="8" fillId="0" borderId="39" xfId="0" applyNumberFormat="1" applyFont="1" applyFill="1" applyBorder="1" applyAlignment="1">
      <alignment horizontal="distributed" vertical="center"/>
    </xf>
    <xf numFmtId="49" fontId="27" fillId="0" borderId="39" xfId="0" applyNumberFormat="1" applyFont="1" applyFill="1" applyBorder="1" applyAlignment="1" applyProtection="1">
      <alignment horizontal="distributed" vertical="center"/>
      <protection locked="0"/>
    </xf>
    <xf numFmtId="49" fontId="8" fillId="0" borderId="37" xfId="0" applyNumberFormat="1" applyFont="1" applyFill="1" applyBorder="1" applyAlignment="1">
      <alignment horizontal="distributed" vertical="center"/>
    </xf>
    <xf numFmtId="49" fontId="27" fillId="0" borderId="37" xfId="0" applyNumberFormat="1" applyFont="1" applyFill="1" applyBorder="1" applyAlignment="1" applyProtection="1">
      <alignment horizontal="distributed" vertical="center"/>
      <protection locked="0"/>
    </xf>
    <xf numFmtId="49" fontId="30" fillId="0" borderId="11"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wrapText="1"/>
    </xf>
    <xf numFmtId="49" fontId="19" fillId="0" borderId="11" xfId="0" applyNumberFormat="1" applyFont="1" applyFill="1" applyBorder="1" applyAlignment="1" applyProtection="1">
      <alignment horizontal="distributed" vertical="center" wrapText="1"/>
      <protection locked="0"/>
    </xf>
    <xf numFmtId="49" fontId="8" fillId="0" borderId="34" xfId="0" applyNumberFormat="1" applyFont="1" applyFill="1" applyBorder="1" applyAlignment="1">
      <alignment horizontal="distributed" vertical="center" wrapText="1"/>
    </xf>
    <xf numFmtId="49" fontId="27" fillId="0" borderId="34" xfId="0" applyNumberFormat="1" applyFont="1" applyFill="1" applyBorder="1" applyAlignment="1" applyProtection="1">
      <alignment horizontal="distributed" vertical="center" wrapText="1"/>
      <protection locked="0"/>
    </xf>
    <xf numFmtId="49" fontId="8" fillId="0" borderId="78" xfId="0" applyNumberFormat="1" applyFont="1" applyFill="1" applyBorder="1" applyAlignment="1">
      <alignment horizontal="distributed" vertical="center" wrapText="1"/>
    </xf>
    <xf numFmtId="49" fontId="27" fillId="0" borderId="39" xfId="0" applyNumberFormat="1" applyFont="1" applyFill="1" applyBorder="1" applyAlignment="1" applyProtection="1">
      <alignment horizontal="distributed" vertical="center" wrapText="1"/>
      <protection locked="0"/>
    </xf>
    <xf numFmtId="49" fontId="8" fillId="0" borderId="78" xfId="0" applyNumberFormat="1" applyFont="1" applyFill="1" applyBorder="1" applyAlignment="1">
      <alignment horizontal="distributed" vertical="center"/>
    </xf>
    <xf numFmtId="49" fontId="8" fillId="0" borderId="56" xfId="0" applyNumberFormat="1" applyFont="1" applyFill="1" applyBorder="1" applyAlignment="1">
      <alignment horizontal="distributed" vertical="center"/>
    </xf>
    <xf numFmtId="49" fontId="8" fillId="0" borderId="71" xfId="0" applyNumberFormat="1" applyFont="1" applyFill="1" applyBorder="1" applyAlignment="1">
      <alignment horizontal="distributed" vertical="center"/>
    </xf>
    <xf numFmtId="49" fontId="8" fillId="0" borderId="39" xfId="0" applyNumberFormat="1" applyFont="1" applyFill="1" applyBorder="1" applyAlignment="1">
      <alignment horizontal="distributed" vertical="center" wrapText="1"/>
    </xf>
    <xf numFmtId="49" fontId="27" fillId="0" borderId="34" xfId="0" applyNumberFormat="1" applyFont="1" applyFill="1" applyBorder="1" applyAlignment="1" applyProtection="1">
      <alignment horizontal="distributed" vertical="center"/>
      <protection locked="0"/>
    </xf>
    <xf numFmtId="49" fontId="14" fillId="0" borderId="12" xfId="0" applyNumberFormat="1" applyFont="1" applyFill="1" applyBorder="1" applyAlignment="1">
      <alignment horizontal="distributed" vertical="center"/>
    </xf>
    <xf numFmtId="49" fontId="8" fillId="0" borderId="20" xfId="8" applyNumberFormat="1" applyFont="1" applyFill="1" applyBorder="1" applyAlignment="1" applyProtection="1">
      <alignment horizontal="distributed" vertical="center"/>
      <protection locked="0"/>
    </xf>
    <xf numFmtId="176" fontId="11" fillId="0" borderId="4" xfId="8" applyNumberFormat="1" applyFont="1" applyFill="1" applyBorder="1" applyAlignment="1" applyProtection="1">
      <alignment horizontal="center" vertical="center"/>
      <protection locked="0"/>
    </xf>
    <xf numFmtId="49" fontId="8" fillId="0" borderId="76" xfId="0" applyNumberFormat="1" applyFont="1" applyFill="1" applyBorder="1" applyAlignment="1">
      <alignment horizontal="center" vertical="distributed" textRotation="255" justifyLastLine="1"/>
    </xf>
    <xf numFmtId="49" fontId="8" fillId="0" borderId="82" xfId="0" applyNumberFormat="1" applyFont="1" applyFill="1" applyBorder="1" applyAlignment="1">
      <alignment horizontal="center" vertical="distributed" textRotation="255" justifyLastLine="1"/>
    </xf>
    <xf numFmtId="49" fontId="8" fillId="0" borderId="9" xfId="0" applyNumberFormat="1" applyFont="1" applyFill="1" applyBorder="1" applyAlignment="1">
      <alignment horizontal="center" vertical="distributed" textRotation="255" justifyLastLine="1"/>
    </xf>
    <xf numFmtId="176" fontId="28" fillId="0" borderId="8" xfId="0" applyNumberFormat="1" applyFont="1" applyFill="1" applyBorder="1" applyAlignment="1" applyProtection="1">
      <alignment horizontal="distributed" vertical="center" wrapText="1"/>
      <protection locked="0"/>
    </xf>
    <xf numFmtId="176" fontId="8" fillId="0" borderId="1" xfId="0" applyNumberFormat="1" applyFont="1" applyFill="1" applyBorder="1" applyAlignment="1">
      <alignment horizontal="center" vertical="center"/>
    </xf>
    <xf numFmtId="176" fontId="8" fillId="0" borderId="83" xfId="0" applyNumberFormat="1" applyFont="1" applyFill="1" applyBorder="1" applyAlignment="1">
      <alignment horizontal="center" vertical="center"/>
    </xf>
    <xf numFmtId="176" fontId="8" fillId="0" borderId="65" xfId="0" applyNumberFormat="1" applyFont="1" applyFill="1" applyBorder="1" applyAlignment="1">
      <alignment horizontal="center" vertical="center"/>
    </xf>
    <xf numFmtId="176" fontId="8" fillId="0" borderId="66" xfId="0" applyNumberFormat="1" applyFont="1" applyFill="1" applyBorder="1" applyAlignment="1">
      <alignment horizontal="center" vertical="center"/>
    </xf>
    <xf numFmtId="176" fontId="8" fillId="0" borderId="36" xfId="0" applyNumberFormat="1" applyFont="1" applyFill="1" applyBorder="1" applyAlignment="1">
      <alignment horizontal="distributed" vertical="center"/>
    </xf>
    <xf numFmtId="176" fontId="8" fillId="0" borderId="83" xfId="0" applyNumberFormat="1" applyFont="1" applyFill="1" applyBorder="1" applyAlignment="1">
      <alignment horizontal="distributed" vertical="center"/>
    </xf>
    <xf numFmtId="3" fontId="27" fillId="0" borderId="37" xfId="0" applyNumberFormat="1" applyFont="1" applyFill="1" applyBorder="1" applyAlignment="1" applyProtection="1">
      <alignment horizontal="distributed" vertical="center"/>
      <protection locked="0"/>
    </xf>
    <xf numFmtId="176" fontId="8" fillId="0" borderId="2" xfId="0" applyNumberFormat="1" applyFont="1" applyFill="1" applyBorder="1" applyAlignment="1">
      <alignment horizontal="distributed" vertical="center"/>
    </xf>
    <xf numFmtId="176" fontId="8" fillId="0" borderId="35" xfId="0" applyNumberFormat="1" applyFont="1" applyFill="1" applyBorder="1" applyAlignment="1">
      <alignment horizontal="distributed" vertical="center"/>
    </xf>
    <xf numFmtId="176" fontId="8" fillId="0" borderId="2" xfId="0" applyNumberFormat="1" applyFont="1" applyFill="1" applyBorder="1" applyAlignment="1">
      <alignment horizontal="center" vertical="center"/>
    </xf>
    <xf numFmtId="3" fontId="27" fillId="0" borderId="0" xfId="0" applyNumberFormat="1" applyFont="1" applyFill="1" applyBorder="1" applyAlignment="1" applyProtection="1">
      <protection locked="0"/>
    </xf>
    <xf numFmtId="3" fontId="27" fillId="0" borderId="13" xfId="0" applyNumberFormat="1" applyFont="1" applyFill="1" applyBorder="1" applyAlignment="1" applyProtection="1">
      <protection locked="0"/>
    </xf>
    <xf numFmtId="176" fontId="39" fillId="0" borderId="11" xfId="0" applyNumberFormat="1" applyFont="1" applyFill="1" applyBorder="1" applyAlignment="1" applyProtection="1">
      <alignment horizontal="distributed" vertical="center"/>
      <protection locked="0"/>
    </xf>
    <xf numFmtId="176" fontId="28" fillId="0" borderId="11" xfId="0" applyNumberFormat="1" applyFont="1" applyFill="1" applyBorder="1" applyAlignment="1" applyProtection="1">
      <alignment horizontal="distributed" vertical="center"/>
      <protection locked="0"/>
    </xf>
    <xf numFmtId="176" fontId="30" fillId="0" borderId="3" xfId="0" applyNumberFormat="1" applyFont="1" applyFill="1" applyBorder="1" applyAlignment="1">
      <alignment horizontal="distributed" vertical="center" shrinkToFit="1"/>
    </xf>
    <xf numFmtId="176" fontId="30" fillId="0" borderId="11" xfId="0" applyNumberFormat="1" applyFont="1" applyFill="1" applyBorder="1" applyAlignment="1">
      <alignment horizontal="distributed" vertical="center" shrinkToFit="1"/>
    </xf>
    <xf numFmtId="176" fontId="30" fillId="0" borderId="20" xfId="0" applyNumberFormat="1" applyFont="1" applyFill="1" applyBorder="1" applyAlignment="1">
      <alignment horizontal="distributed" vertical="center" shrinkToFit="1"/>
    </xf>
    <xf numFmtId="176" fontId="8" fillId="0" borderId="9" xfId="8" applyNumberFormat="1" applyFont="1" applyFill="1" applyBorder="1" applyAlignment="1" applyProtection="1">
      <alignment horizontal="distributed" vertical="center"/>
      <protection locked="0"/>
    </xf>
    <xf numFmtId="176" fontId="8" fillId="0" borderId="3" xfId="8" applyNumberFormat="1" applyFont="1" applyFill="1" applyBorder="1" applyAlignment="1" applyProtection="1">
      <alignment horizontal="distributed" vertical="center"/>
      <protection locked="0"/>
    </xf>
    <xf numFmtId="176" fontId="8" fillId="0" borderId="20" xfId="8" applyNumberFormat="1" applyFont="1" applyFill="1" applyBorder="1" applyAlignment="1" applyProtection="1">
      <alignment horizontal="distributed" vertical="center"/>
      <protection locked="0"/>
    </xf>
    <xf numFmtId="176" fontId="8" fillId="0" borderId="3" xfId="8" applyNumberFormat="1" applyFont="1" applyFill="1" applyBorder="1" applyAlignment="1" applyProtection="1">
      <alignment horizontal="distributed" vertical="distributed"/>
      <protection locked="0"/>
    </xf>
    <xf numFmtId="176" fontId="8" fillId="0" borderId="11" xfId="8" applyNumberFormat="1" applyFont="1" applyFill="1" applyBorder="1" applyAlignment="1" applyProtection="1">
      <alignment horizontal="distributed" vertical="distributed"/>
      <protection locked="0"/>
    </xf>
    <xf numFmtId="176" fontId="8" fillId="0" borderId="20" xfId="8" applyNumberFormat="1" applyFont="1" applyFill="1" applyBorder="1" applyAlignment="1" applyProtection="1">
      <alignment horizontal="distributed" vertical="distributed"/>
      <protection locked="0"/>
    </xf>
    <xf numFmtId="3" fontId="8" fillId="0" borderId="3" xfId="0" applyNumberFormat="1" applyFont="1" applyFill="1" applyBorder="1" applyAlignment="1" applyProtection="1">
      <alignment horizontal="distributed" vertical="center"/>
      <protection locked="0"/>
    </xf>
    <xf numFmtId="3" fontId="8" fillId="0" borderId="11" xfId="0" applyNumberFormat="1" applyFont="1" applyFill="1" applyBorder="1" applyAlignment="1" applyProtection="1">
      <alignment horizontal="distributed" vertical="center"/>
      <protection locked="0"/>
    </xf>
    <xf numFmtId="3" fontId="8" fillId="0" borderId="20" xfId="0" applyNumberFormat="1" applyFont="1" applyFill="1" applyBorder="1" applyAlignment="1" applyProtection="1">
      <alignment horizontal="distributed" vertical="center"/>
      <protection locked="0"/>
    </xf>
    <xf numFmtId="176" fontId="15" fillId="0" borderId="3" xfId="4" applyNumberFormat="1" applyFont="1" applyFill="1" applyBorder="1" applyAlignment="1" applyProtection="1">
      <alignment horizontal="distributed" vertical="distributed"/>
      <protection locked="0"/>
    </xf>
    <xf numFmtId="3" fontId="15" fillId="0" borderId="11" xfId="0" applyFont="1" applyBorder="1" applyAlignment="1">
      <alignment horizontal="distributed" vertical="distributed"/>
    </xf>
    <xf numFmtId="3" fontId="15" fillId="0" borderId="20" xfId="0" applyFont="1" applyBorder="1" applyAlignment="1">
      <alignment horizontal="distributed" vertical="distributed"/>
    </xf>
    <xf numFmtId="176" fontId="15" fillId="0" borderId="3" xfId="4" applyNumberFormat="1" applyFont="1" applyFill="1" applyBorder="1" applyAlignment="1" applyProtection="1">
      <alignment horizontal="distributed" vertical="center"/>
      <protection locked="0"/>
    </xf>
    <xf numFmtId="176" fontId="8" fillId="0" borderId="1" xfId="0" applyNumberFormat="1" applyFont="1" applyFill="1" applyBorder="1" applyAlignment="1">
      <alignment horizontal="distributed" vertical="center" justifyLastLine="1"/>
    </xf>
    <xf numFmtId="176" fontId="8" fillId="0" borderId="12" xfId="0" applyNumberFormat="1" applyFont="1" applyFill="1" applyBorder="1" applyAlignment="1">
      <alignment horizontal="distributed" vertical="center" justifyLastLine="1"/>
    </xf>
    <xf numFmtId="176" fontId="8" fillId="0" borderId="2" xfId="0" applyNumberFormat="1" applyFont="1" applyFill="1" applyBorder="1" applyAlignment="1">
      <alignment horizontal="distributed" vertical="center" justifyLastLine="1"/>
    </xf>
    <xf numFmtId="176" fontId="8" fillId="0" borderId="13" xfId="0" applyNumberFormat="1" applyFont="1" applyFill="1" applyBorder="1" applyAlignment="1">
      <alignment horizontal="distributed" vertical="center" justifyLastLine="1"/>
    </xf>
    <xf numFmtId="176" fontId="8" fillId="0" borderId="7" xfId="0" applyNumberFormat="1" applyFont="1" applyFill="1" applyBorder="1" applyAlignment="1">
      <alignment horizontal="distributed" vertical="center" justifyLastLine="1"/>
    </xf>
    <xf numFmtId="176" fontId="8" fillId="0" borderId="14" xfId="0" applyNumberFormat="1" applyFont="1" applyFill="1" applyBorder="1" applyAlignment="1">
      <alignment horizontal="distributed" vertical="center" justifyLastLine="1"/>
    </xf>
    <xf numFmtId="176" fontId="8" fillId="0" borderId="2" xfId="8" applyNumberFormat="1" applyFont="1" applyFill="1" applyBorder="1" applyAlignment="1">
      <alignment horizontal="distributed" vertical="center" wrapText="1"/>
    </xf>
    <xf numFmtId="176" fontId="8" fillId="0" borderId="0" xfId="8" applyNumberFormat="1" applyFont="1" applyFill="1" applyBorder="1" applyAlignment="1">
      <alignment horizontal="distributed" vertical="center" wrapText="1"/>
    </xf>
    <xf numFmtId="176" fontId="14" fillId="0" borderId="1" xfId="8" applyNumberFormat="1" applyFont="1" applyFill="1" applyBorder="1" applyAlignment="1">
      <alignment horizontal="distributed" vertical="center" wrapText="1"/>
    </xf>
    <xf numFmtId="176" fontId="14" fillId="0" borderId="10" xfId="8" applyNumberFormat="1" applyFont="1" applyFill="1" applyBorder="1" applyAlignment="1">
      <alignment horizontal="distributed" vertical="center" wrapText="1"/>
    </xf>
    <xf numFmtId="176" fontId="14" fillId="0" borderId="12" xfId="8" applyNumberFormat="1" applyFont="1" applyFill="1" applyBorder="1" applyAlignment="1">
      <alignment horizontal="distributed" vertical="center" wrapText="1"/>
    </xf>
    <xf numFmtId="176" fontId="14" fillId="0" borderId="7" xfId="8" applyNumberFormat="1" applyFont="1" applyFill="1" applyBorder="1" applyAlignment="1">
      <alignment horizontal="distributed" vertical="center" wrapText="1"/>
    </xf>
    <xf numFmtId="176" fontId="14" fillId="0" borderId="8" xfId="8" applyNumberFormat="1" applyFont="1" applyFill="1" applyBorder="1" applyAlignment="1">
      <alignment horizontal="distributed" vertical="center" wrapText="1"/>
    </xf>
    <xf numFmtId="176" fontId="14" fillId="0" borderId="14" xfId="6" applyNumberFormat="1" applyFont="1" applyFill="1" applyBorder="1" applyAlignment="1">
      <alignment horizontal="distributed" vertical="center" wrapText="1"/>
    </xf>
    <xf numFmtId="176" fontId="8" fillId="0" borderId="4" xfId="8" applyNumberFormat="1" applyFont="1" applyFill="1" applyBorder="1" applyAlignment="1">
      <alignment horizontal="center" vertical="center" textRotation="255" shrinkToFit="1"/>
    </xf>
    <xf numFmtId="176" fontId="8" fillId="0" borderId="6" xfId="8" applyNumberFormat="1" applyFont="1" applyFill="1" applyBorder="1" applyAlignment="1">
      <alignment horizontal="center" vertical="center" textRotation="255" shrinkToFit="1"/>
    </xf>
    <xf numFmtId="176" fontId="8" fillId="0" borderId="4" xfId="8" applyNumberFormat="1" applyFont="1" applyFill="1" applyBorder="1" applyAlignment="1" applyProtection="1">
      <alignment horizontal="center" vertical="distributed" textRotation="255" justifyLastLine="1"/>
      <protection locked="0"/>
    </xf>
    <xf numFmtId="176" fontId="8" fillId="0" borderId="5" xfId="8" applyNumberFormat="1" applyFont="1" applyFill="1" applyBorder="1" applyAlignment="1" applyProtection="1">
      <alignment horizontal="center" vertical="distributed" textRotation="255" justifyLastLine="1"/>
      <protection locked="0"/>
    </xf>
    <xf numFmtId="176" fontId="8" fillId="0" borderId="6" xfId="8" applyNumberFormat="1" applyFont="1" applyFill="1" applyBorder="1" applyAlignment="1" applyProtection="1">
      <alignment horizontal="center" vertical="distributed" textRotation="255" justifyLastLine="1"/>
      <protection locked="0"/>
    </xf>
    <xf numFmtId="176" fontId="18" fillId="0" borderId="4" xfId="8" applyNumberFormat="1" applyFont="1" applyFill="1" applyBorder="1" applyAlignment="1" applyProtection="1">
      <alignment horizontal="center" vertical="distributed" textRotation="255" wrapText="1" justifyLastLine="1"/>
      <protection locked="0"/>
    </xf>
    <xf numFmtId="176" fontId="18" fillId="0" borderId="6" xfId="8" applyNumberFormat="1" applyFont="1" applyFill="1" applyBorder="1" applyAlignment="1" applyProtection="1">
      <alignment horizontal="center" vertical="distributed" textRotation="255" justifyLastLine="1"/>
      <protection locked="0"/>
    </xf>
    <xf numFmtId="176" fontId="15" fillId="0" borderId="1" xfId="4" applyNumberFormat="1" applyFont="1" applyFill="1" applyBorder="1" applyAlignment="1" applyProtection="1">
      <alignment horizontal="distributed" vertical="distributed" wrapText="1"/>
      <protection locked="0"/>
    </xf>
    <xf numFmtId="3" fontId="15" fillId="0" borderId="10" xfId="0" applyFont="1" applyBorder="1" applyAlignment="1">
      <alignment horizontal="distributed" vertical="distributed" wrapText="1"/>
    </xf>
    <xf numFmtId="3" fontId="15" fillId="0" borderId="12" xfId="0" applyFont="1" applyBorder="1" applyAlignment="1">
      <alignment horizontal="distributed" vertical="distributed" wrapText="1"/>
    </xf>
    <xf numFmtId="3" fontId="15" fillId="0" borderId="2" xfId="0" applyFont="1" applyBorder="1" applyAlignment="1">
      <alignment horizontal="distributed" vertical="distributed" wrapText="1"/>
    </xf>
    <xf numFmtId="3" fontId="15" fillId="0" borderId="0" xfId="0" applyFont="1" applyBorder="1" applyAlignment="1">
      <alignment horizontal="distributed" vertical="distributed" wrapText="1"/>
    </xf>
    <xf numFmtId="3" fontId="15" fillId="0" borderId="13" xfId="0" applyFont="1" applyBorder="1" applyAlignment="1">
      <alignment horizontal="distributed" vertical="distributed" wrapText="1"/>
    </xf>
    <xf numFmtId="3" fontId="15" fillId="0" borderId="7" xfId="0" applyFont="1" applyBorder="1" applyAlignment="1">
      <alignment horizontal="distributed" vertical="distributed" wrapText="1"/>
    </xf>
    <xf numFmtId="3" fontId="15" fillId="0" borderId="8" xfId="0" applyFont="1" applyBorder="1" applyAlignment="1">
      <alignment horizontal="distributed" vertical="distributed" wrapText="1"/>
    </xf>
    <xf numFmtId="3" fontId="15" fillId="0" borderId="14" xfId="0" applyFont="1" applyBorder="1" applyAlignment="1">
      <alignment horizontal="distributed" vertical="distributed" wrapText="1"/>
    </xf>
    <xf numFmtId="176" fontId="8" fillId="0" borderId="1" xfId="8" applyNumberFormat="1" applyFont="1" applyFill="1" applyBorder="1" applyAlignment="1" applyProtection="1">
      <alignment horizontal="center" vertical="center" wrapText="1"/>
      <protection locked="0"/>
    </xf>
    <xf numFmtId="176" fontId="8" fillId="0" borderId="12" xfId="8" applyNumberFormat="1" applyFont="1" applyFill="1" applyBorder="1" applyAlignment="1" applyProtection="1">
      <alignment horizontal="center" vertical="center" wrapText="1"/>
      <protection locked="0"/>
    </xf>
    <xf numFmtId="176" fontId="8" fillId="0" borderId="2" xfId="8" applyNumberFormat="1" applyFont="1" applyFill="1" applyBorder="1" applyAlignment="1" applyProtection="1">
      <alignment horizontal="center" vertical="center" wrapText="1"/>
      <protection locked="0"/>
    </xf>
    <xf numFmtId="176" fontId="8" fillId="0" borderId="13" xfId="8" applyNumberFormat="1" applyFont="1" applyFill="1" applyBorder="1" applyAlignment="1" applyProtection="1">
      <alignment horizontal="center" vertical="center" wrapText="1"/>
      <protection locked="0"/>
    </xf>
    <xf numFmtId="176" fontId="8" fillId="0" borderId="7" xfId="8" applyNumberFormat="1" applyFont="1" applyFill="1" applyBorder="1" applyAlignment="1" applyProtection="1">
      <alignment horizontal="center" vertical="center" wrapText="1"/>
      <protection locked="0"/>
    </xf>
    <xf numFmtId="176" fontId="8" fillId="0" borderId="14" xfId="8" applyNumberFormat="1" applyFont="1" applyFill="1" applyBorder="1" applyAlignment="1" applyProtection="1">
      <alignment horizontal="center" vertical="center" wrapText="1"/>
      <protection locked="0"/>
    </xf>
    <xf numFmtId="176" fontId="8" fillId="0" borderId="1" xfId="8" applyNumberFormat="1" applyFont="1" applyFill="1" applyBorder="1" applyAlignment="1" applyProtection="1">
      <alignment horizontal="center" vertical="center" textRotation="255" wrapText="1"/>
      <protection locked="0"/>
    </xf>
    <xf numFmtId="176" fontId="8" fillId="0" borderId="12" xfId="8" applyNumberFormat="1" applyFont="1" applyFill="1" applyBorder="1" applyAlignment="1" applyProtection="1">
      <alignment horizontal="center" vertical="center" textRotation="255" wrapText="1"/>
      <protection locked="0"/>
    </xf>
    <xf numFmtId="176" fontId="8" fillId="0" borderId="2" xfId="8" applyNumberFormat="1" applyFont="1" applyFill="1" applyBorder="1" applyAlignment="1" applyProtection="1">
      <alignment horizontal="center" vertical="center" textRotation="255" wrapText="1"/>
      <protection locked="0"/>
    </xf>
    <xf numFmtId="176" fontId="8" fillId="0" borderId="13" xfId="8" applyNumberFormat="1" applyFont="1" applyFill="1" applyBorder="1" applyAlignment="1" applyProtection="1">
      <alignment horizontal="center" vertical="center" textRotation="255" wrapText="1"/>
      <protection locked="0"/>
    </xf>
    <xf numFmtId="176" fontId="8" fillId="0" borderId="7" xfId="8" applyNumberFormat="1" applyFont="1" applyFill="1" applyBorder="1" applyAlignment="1" applyProtection="1">
      <alignment horizontal="center" vertical="center" textRotation="255" wrapText="1"/>
      <protection locked="0"/>
    </xf>
    <xf numFmtId="176" fontId="8" fillId="0" borderId="14" xfId="8" applyNumberFormat="1" applyFont="1" applyFill="1" applyBorder="1" applyAlignment="1" applyProtection="1">
      <alignment horizontal="center" vertical="center" textRotation="255" wrapText="1"/>
      <protection locked="0"/>
    </xf>
    <xf numFmtId="49" fontId="43" fillId="0" borderId="3" xfId="0" applyNumberFormat="1" applyFont="1" applyFill="1" applyBorder="1" applyAlignment="1" applyProtection="1">
      <alignment horizontal="distributed" vertical="center" justifyLastLine="1"/>
      <protection locked="0"/>
    </xf>
    <xf numFmtId="49" fontId="43" fillId="0" borderId="20" xfId="0" applyNumberFormat="1" applyFont="1" applyFill="1" applyBorder="1" applyAlignment="1" applyProtection="1">
      <alignment horizontal="distributed" vertical="center" justifyLastLine="1"/>
      <protection locked="0"/>
    </xf>
    <xf numFmtId="49" fontId="7" fillId="0" borderId="0" xfId="7" applyNumberFormat="1" applyFont="1" applyFill="1" applyBorder="1" applyAlignment="1">
      <alignment horizontal="distributed" vertical="center" justifyLastLine="1"/>
    </xf>
    <xf numFmtId="3" fontId="44" fillId="2" borderId="0" xfId="0" applyNumberFormat="1" applyFont="1" applyFill="1" applyBorder="1" applyAlignment="1" applyProtection="1">
      <alignment horizontal="distributed" vertical="center" justifyLastLine="1"/>
      <protection locked="0"/>
    </xf>
    <xf numFmtId="176" fontId="12" fillId="0" borderId="11" xfId="0" applyNumberFormat="1" applyFont="1" applyFill="1" applyBorder="1" applyAlignment="1">
      <alignment horizontal="distributed" vertical="center" wrapText="1"/>
    </xf>
    <xf numFmtId="176" fontId="26" fillId="0" borderId="11" xfId="0" applyNumberFormat="1" applyFont="1" applyFill="1" applyBorder="1" applyAlignment="1" applyProtection="1">
      <alignment horizontal="distributed" vertical="center" wrapText="1"/>
      <protection locked="0"/>
    </xf>
    <xf numFmtId="176" fontId="12" fillId="0" borderId="0" xfId="0" applyNumberFormat="1" applyFont="1" applyFill="1" applyBorder="1" applyAlignment="1">
      <alignment horizontal="distributed" vertical="center"/>
    </xf>
    <xf numFmtId="176" fontId="26" fillId="0" borderId="51" xfId="0" applyNumberFormat="1" applyFont="1" applyFill="1" applyBorder="1" applyAlignment="1" applyProtection="1">
      <alignment horizontal="distributed" vertical="center"/>
      <protection locked="0"/>
    </xf>
    <xf numFmtId="176" fontId="12" fillId="0" borderId="39" xfId="0" applyNumberFormat="1" applyFont="1" applyFill="1" applyBorder="1" applyAlignment="1">
      <alignment horizontal="distributed" vertical="center"/>
    </xf>
    <xf numFmtId="176" fontId="26" fillId="0" borderId="39" xfId="0" applyNumberFormat="1" applyFont="1" applyFill="1" applyBorder="1" applyAlignment="1" applyProtection="1">
      <alignment horizontal="distributed" vertical="center"/>
      <protection locked="0"/>
    </xf>
    <xf numFmtId="176" fontId="12" fillId="0" borderId="39" xfId="0" applyNumberFormat="1" applyFont="1" applyFill="1" applyBorder="1" applyAlignment="1">
      <alignment horizontal="distributed" vertical="center" wrapText="1"/>
    </xf>
    <xf numFmtId="176" fontId="26" fillId="0" borderId="39" xfId="0" applyNumberFormat="1" applyFont="1" applyFill="1" applyBorder="1" applyAlignment="1" applyProtection="1">
      <alignment horizontal="distributed" vertical="center" wrapText="1"/>
      <protection locked="0"/>
    </xf>
    <xf numFmtId="176" fontId="12" fillId="0" borderId="37" xfId="0" applyNumberFormat="1" applyFont="1" applyFill="1" applyBorder="1" applyAlignment="1">
      <alignment horizontal="distributed" vertical="center"/>
    </xf>
    <xf numFmtId="176" fontId="26" fillId="0" borderId="37" xfId="0" applyNumberFormat="1" applyFont="1" applyFill="1" applyBorder="1" applyAlignment="1" applyProtection="1">
      <alignment horizontal="distributed" vertical="center"/>
      <protection locked="0"/>
    </xf>
    <xf numFmtId="176" fontId="14" fillId="0" borderId="3" xfId="8" applyNumberFormat="1" applyFont="1" applyFill="1" applyBorder="1" applyAlignment="1" applyProtection="1">
      <alignment horizontal="distributed" vertical="center" wrapText="1"/>
      <protection locked="0"/>
    </xf>
    <xf numFmtId="176" fontId="14" fillId="0" borderId="11" xfId="8" applyNumberFormat="1" applyFont="1" applyFill="1" applyBorder="1" applyAlignment="1" applyProtection="1">
      <alignment horizontal="distributed" vertical="center" wrapText="1"/>
      <protection locked="0"/>
    </xf>
    <xf numFmtId="176" fontId="14" fillId="0" borderId="20" xfId="8" applyNumberFormat="1" applyFont="1" applyFill="1" applyBorder="1" applyAlignment="1" applyProtection="1">
      <alignment horizontal="distributed" vertical="center" wrapText="1"/>
      <protection locked="0"/>
    </xf>
    <xf numFmtId="49" fontId="7" fillId="0" borderId="3" xfId="0" applyNumberFormat="1" applyFont="1" applyFill="1" applyBorder="1" applyAlignment="1" applyProtection="1">
      <alignment horizontal="distributed" vertical="center" wrapText="1" justifyLastLine="1"/>
      <protection locked="0"/>
    </xf>
    <xf numFmtId="49" fontId="7" fillId="0" borderId="11" xfId="0" applyNumberFormat="1" applyFont="1" applyFill="1" applyBorder="1" applyAlignment="1" applyProtection="1">
      <alignment horizontal="distributed" vertical="center" wrapText="1" justifyLastLine="1"/>
      <protection locked="0"/>
    </xf>
    <xf numFmtId="3" fontId="12" fillId="0" borderId="3" xfId="0" applyFont="1" applyFill="1" applyBorder="1" applyAlignment="1">
      <alignment horizontal="center" vertical="center"/>
    </xf>
    <xf numFmtId="3" fontId="27" fillId="2" borderId="20" xfId="0" applyNumberFormat="1" applyFont="1" applyFill="1" applyBorder="1" applyAlignment="1" applyProtection="1">
      <alignment horizontal="center" vertical="center"/>
      <protection locked="0"/>
    </xf>
    <xf numFmtId="49" fontId="8" fillId="0" borderId="38" xfId="9" applyNumberFormat="1" applyFont="1" applyFill="1" applyBorder="1" applyAlignment="1" applyProtection="1">
      <alignment horizontal="distributed" vertical="center"/>
    </xf>
    <xf numFmtId="49" fontId="8" fillId="0" borderId="34" xfId="9" applyNumberFormat="1" applyFont="1" applyFill="1" applyBorder="1" applyAlignment="1" applyProtection="1">
      <alignment horizontal="distributed" vertical="center"/>
    </xf>
    <xf numFmtId="49" fontId="8" fillId="0" borderId="35" xfId="9" applyNumberFormat="1" applyFont="1" applyFill="1" applyBorder="1" applyAlignment="1" applyProtection="1">
      <alignment horizontal="distributed" vertical="center"/>
    </xf>
    <xf numFmtId="49" fontId="8" fillId="0" borderId="39" xfId="9" applyNumberFormat="1" applyFont="1" applyFill="1" applyBorder="1" applyAlignment="1" applyProtection="1">
      <alignment horizontal="distributed" vertical="center"/>
    </xf>
    <xf numFmtId="49" fontId="8" fillId="0" borderId="67" xfId="9" applyNumberFormat="1" applyFont="1" applyFill="1" applyBorder="1" applyAlignment="1" applyProtection="1">
      <alignment horizontal="distributed" vertical="center"/>
    </xf>
    <xf numFmtId="49" fontId="8" fillId="0" borderId="78" xfId="9" applyNumberFormat="1" applyFont="1" applyFill="1" applyBorder="1" applyAlignment="1" applyProtection="1">
      <alignment horizontal="distributed" vertical="center"/>
    </xf>
    <xf numFmtId="49" fontId="8" fillId="0" borderId="35" xfId="9" applyNumberFormat="1" applyFont="1" applyFill="1" applyBorder="1" applyAlignment="1" applyProtection="1">
      <alignment horizontal="distributed" vertical="distributed"/>
    </xf>
    <xf numFmtId="3" fontId="14" fillId="0" borderId="39" xfId="0" applyFont="1" applyBorder="1" applyAlignment="1">
      <alignment horizontal="distributed"/>
    </xf>
    <xf numFmtId="3" fontId="14" fillId="0" borderId="67" xfId="0" applyFont="1" applyBorder="1" applyAlignment="1">
      <alignment horizontal="distributed"/>
    </xf>
    <xf numFmtId="49" fontId="8" fillId="0" borderId="35" xfId="9" applyNumberFormat="1" applyFont="1" applyFill="1" applyBorder="1" applyAlignment="1" applyProtection="1">
      <alignment horizontal="center" vertical="center"/>
    </xf>
    <xf numFmtId="49" fontId="8" fillId="0" borderId="39" xfId="9" applyNumberFormat="1" applyFont="1" applyFill="1" applyBorder="1" applyAlignment="1" applyProtection="1">
      <alignment horizontal="center" vertical="center"/>
    </xf>
    <xf numFmtId="49" fontId="8" fillId="0" borderId="67" xfId="9" applyNumberFormat="1" applyFont="1" applyFill="1" applyBorder="1" applyAlignment="1" applyProtection="1">
      <alignment horizontal="center" vertical="center"/>
    </xf>
    <xf numFmtId="49" fontId="8" fillId="0" borderId="36" xfId="9" applyNumberFormat="1" applyFont="1" applyFill="1" applyBorder="1" applyAlignment="1" applyProtection="1">
      <alignment horizontal="distributed" vertical="center"/>
    </xf>
    <xf numFmtId="49" fontId="8" fillId="0" borderId="37" xfId="9" applyNumberFormat="1" applyFont="1" applyFill="1" applyBorder="1" applyAlignment="1" applyProtection="1">
      <alignment horizontal="distributed" vertical="center"/>
    </xf>
    <xf numFmtId="49" fontId="8" fillId="0" borderId="3" xfId="9" applyNumberFormat="1" applyFont="1" applyFill="1" applyBorder="1" applyAlignment="1" applyProtection="1">
      <alignment horizontal="distributed" vertical="center"/>
    </xf>
    <xf numFmtId="49" fontId="8" fillId="0" borderId="20" xfId="9" applyNumberFormat="1" applyFont="1" applyFill="1" applyBorder="1" applyAlignment="1" applyProtection="1">
      <alignment horizontal="distributed" vertical="center"/>
    </xf>
    <xf numFmtId="176" fontId="12" fillId="0" borderId="4" xfId="9" applyNumberFormat="1" applyFont="1" applyFill="1" applyBorder="1" applyAlignment="1">
      <alignment horizontal="center" vertical="center"/>
    </xf>
    <xf numFmtId="3" fontId="27" fillId="2" borderId="6" xfId="0" applyNumberFormat="1" applyFont="1" applyFill="1" applyBorder="1" applyAlignment="1" applyProtection="1">
      <alignment horizontal="center" vertical="center"/>
      <protection locked="0"/>
    </xf>
    <xf numFmtId="49" fontId="8" fillId="0" borderId="76" xfId="9" applyNumberFormat="1" applyFont="1" applyFill="1" applyBorder="1" applyAlignment="1" applyProtection="1">
      <alignment horizontal="center" vertical="distributed" textRotation="255" justifyLastLine="1"/>
    </xf>
    <xf numFmtId="49" fontId="8" fillId="0" borderId="62" xfId="9" applyNumberFormat="1" applyFont="1" applyFill="1" applyBorder="1" applyAlignment="1" applyProtection="1">
      <alignment horizontal="center" vertical="distributed" textRotation="255" justifyLastLine="1"/>
    </xf>
    <xf numFmtId="49" fontId="8" fillId="0" borderId="82" xfId="9" applyNumberFormat="1" applyFont="1" applyFill="1" applyBorder="1" applyAlignment="1" applyProtection="1">
      <alignment horizontal="center" vertical="distributed" textRotation="255" justifyLastLine="1"/>
    </xf>
    <xf numFmtId="49" fontId="8" fillId="0" borderId="1" xfId="9" applyNumberFormat="1" applyFont="1" applyFill="1" applyBorder="1" applyAlignment="1" applyProtection="1">
      <alignment horizontal="center" vertical="center" wrapText="1"/>
    </xf>
    <xf numFmtId="49" fontId="27" fillId="0" borderId="12" xfId="0" applyNumberFormat="1" applyFont="1" applyFill="1" applyBorder="1" applyAlignment="1" applyProtection="1">
      <alignment vertical="center" wrapText="1"/>
      <protection locked="0"/>
    </xf>
    <xf numFmtId="49" fontId="27" fillId="0" borderId="2" xfId="0" applyNumberFormat="1" applyFont="1" applyFill="1" applyBorder="1" applyAlignment="1" applyProtection="1">
      <alignment vertical="center" wrapText="1"/>
      <protection locked="0"/>
    </xf>
    <xf numFmtId="49" fontId="27" fillId="0" borderId="13" xfId="0" applyNumberFormat="1" applyFont="1" applyFill="1" applyBorder="1" applyAlignment="1" applyProtection="1">
      <alignment vertical="center" wrapText="1"/>
      <protection locked="0"/>
    </xf>
    <xf numFmtId="49" fontId="27" fillId="0" borderId="7" xfId="0" applyNumberFormat="1" applyFont="1" applyFill="1" applyBorder="1" applyAlignment="1" applyProtection="1">
      <alignment vertical="center" wrapText="1"/>
      <protection locked="0"/>
    </xf>
    <xf numFmtId="49" fontId="27" fillId="0" borderId="14" xfId="0" applyNumberFormat="1" applyFont="1" applyFill="1" applyBorder="1" applyAlignment="1" applyProtection="1">
      <alignment vertical="center" wrapText="1"/>
      <protection locked="0"/>
    </xf>
    <xf numFmtId="3" fontId="41" fillId="0" borderId="3" xfId="0" applyFont="1" applyFill="1" applyBorder="1" applyAlignment="1">
      <alignment horizontal="center" vertical="center"/>
    </xf>
    <xf numFmtId="3" fontId="42" fillId="2" borderId="20" xfId="0" applyNumberFormat="1" applyFont="1" applyFill="1" applyBorder="1" applyAlignment="1" applyProtection="1">
      <alignment horizontal="center" vertical="center"/>
      <protection locked="0"/>
    </xf>
    <xf numFmtId="3" fontId="49" fillId="0" borderId="38" xfId="0" applyFont="1" applyBorder="1" applyAlignment="1">
      <alignment horizontal="distributed" vertical="center"/>
    </xf>
    <xf numFmtId="3" fontId="49" fillId="0" borderId="40" xfId="0" applyFont="1" applyBorder="1" applyAlignment="1">
      <alignment horizontal="distributed" vertical="center"/>
    </xf>
    <xf numFmtId="3" fontId="49" fillId="0" borderId="38" xfId="0" applyFont="1" applyBorder="1" applyAlignment="1">
      <alignment horizontal="distributed" vertical="center" wrapText="1"/>
    </xf>
    <xf numFmtId="49" fontId="34" fillId="0" borderId="2" xfId="9" applyNumberFormat="1" applyFont="1" applyBorder="1" applyAlignment="1">
      <alignment horizontal="center" vertical="center" wrapText="1"/>
    </xf>
    <xf numFmtId="3" fontId="34" fillId="0" borderId="51" xfId="0" applyFont="1" applyBorder="1" applyAlignment="1">
      <alignment horizontal="center" vertical="center" wrapText="1"/>
    </xf>
    <xf numFmtId="3" fontId="49" fillId="0" borderId="56" xfId="0" applyFont="1" applyBorder="1" applyAlignment="1">
      <alignment horizontal="distributed" vertical="center" wrapText="1"/>
    </xf>
    <xf numFmtId="3" fontId="49" fillId="0" borderId="69" xfId="0" applyFont="1" applyBorder="1" applyAlignment="1">
      <alignment horizontal="distributed" vertical="center" wrapText="1"/>
    </xf>
    <xf numFmtId="176" fontId="41" fillId="0" borderId="4" xfId="9" applyNumberFormat="1" applyFont="1" applyFill="1" applyBorder="1" applyAlignment="1">
      <alignment horizontal="center" vertical="center"/>
    </xf>
    <xf numFmtId="3" fontId="42" fillId="2" borderId="6" xfId="0" applyNumberFormat="1" applyFont="1" applyFill="1" applyBorder="1" applyAlignment="1" applyProtection="1">
      <alignment horizontal="center" vertical="center"/>
      <protection locked="0"/>
    </xf>
    <xf numFmtId="49" fontId="48" fillId="0" borderId="1" xfId="9" applyNumberFormat="1" applyFont="1" applyBorder="1" applyAlignment="1">
      <alignment horizontal="center" vertical="center" textRotation="180" wrapText="1"/>
    </xf>
    <xf numFmtId="3" fontId="48" fillId="0" borderId="12" xfId="0" applyFont="1" applyBorder="1" applyAlignment="1">
      <alignment vertical="center" textRotation="180" wrapText="1"/>
    </xf>
    <xf numFmtId="3" fontId="48" fillId="0" borderId="2" xfId="0" applyFont="1" applyBorder="1" applyAlignment="1">
      <alignment vertical="center" textRotation="180" wrapText="1"/>
    </xf>
    <xf numFmtId="3" fontId="48" fillId="0" borderId="13" xfId="0" applyFont="1" applyBorder="1" applyAlignment="1">
      <alignment vertical="center" textRotation="180" wrapText="1"/>
    </xf>
    <xf numFmtId="3" fontId="48" fillId="0" borderId="7" xfId="0" applyFont="1" applyBorder="1" applyAlignment="1">
      <alignment vertical="center" textRotation="180" wrapText="1"/>
    </xf>
    <xf numFmtId="49" fontId="34" fillId="0" borderId="1" xfId="9" applyNumberFormat="1" applyFont="1" applyBorder="1" applyAlignment="1">
      <alignment horizontal="center" vertical="center" textRotation="255" wrapText="1"/>
    </xf>
    <xf numFmtId="3" fontId="34" fillId="0" borderId="50" xfId="0" applyFont="1" applyBorder="1" applyAlignment="1">
      <alignment vertical="center" textRotation="255" wrapText="1"/>
    </xf>
    <xf numFmtId="3" fontId="34" fillId="0" borderId="2" xfId="0" applyFont="1" applyBorder="1" applyAlignment="1">
      <alignment vertical="center" textRotation="255" wrapText="1"/>
    </xf>
    <xf numFmtId="3" fontId="34" fillId="0" borderId="51" xfId="0" applyFont="1" applyBorder="1" applyAlignment="1">
      <alignment vertical="center" textRotation="255" wrapText="1"/>
    </xf>
    <xf numFmtId="3" fontId="34" fillId="0" borderId="7" xfId="0" applyFont="1" applyBorder="1" applyAlignment="1">
      <alignment vertical="center" textRotation="255" wrapText="1"/>
    </xf>
    <xf numFmtId="3" fontId="34" fillId="0" borderId="52" xfId="0" applyFont="1" applyBorder="1" applyAlignment="1">
      <alignment vertical="center" textRotation="255" wrapText="1"/>
    </xf>
    <xf numFmtId="49" fontId="34" fillId="0" borderId="61" xfId="9" applyNumberFormat="1" applyFont="1" applyBorder="1" applyAlignment="1">
      <alignment horizontal="left" vertical="top" textRotation="255" wrapText="1"/>
    </xf>
    <xf numFmtId="3" fontId="34" fillId="0" borderId="62" xfId="0" applyFont="1" applyBorder="1" applyAlignment="1">
      <alignment horizontal="left" vertical="top" textRotation="255" wrapText="1"/>
    </xf>
    <xf numFmtId="3" fontId="34" fillId="0" borderId="63" xfId="0" applyFont="1" applyBorder="1" applyAlignment="1">
      <alignment horizontal="left" vertical="top" textRotation="255" wrapText="1"/>
    </xf>
    <xf numFmtId="49" fontId="34" fillId="0" borderId="61" xfId="9" applyNumberFormat="1" applyFont="1" applyBorder="1" applyAlignment="1">
      <alignment horizontal="center" vertical="top" textRotation="255" wrapText="1"/>
    </xf>
    <xf numFmtId="3" fontId="34" fillId="0" borderId="62" xfId="0" applyFont="1" applyBorder="1" applyAlignment="1">
      <alignment horizontal="center" vertical="top" textRotation="255" wrapText="1"/>
    </xf>
    <xf numFmtId="3" fontId="34" fillId="0" borderId="63" xfId="0" applyFont="1" applyBorder="1" applyAlignment="1">
      <alignment horizontal="center" vertical="top" textRotation="255" wrapText="1"/>
    </xf>
    <xf numFmtId="49" fontId="34" fillId="0" borderId="61" xfId="9" applyNumberFormat="1" applyFont="1" applyBorder="1" applyAlignment="1">
      <alignment horizontal="center" vertical="distributed" textRotation="255" justifyLastLine="1"/>
    </xf>
    <xf numFmtId="3" fontId="34" fillId="0" borderId="62" xfId="0" applyFont="1" applyBorder="1" applyAlignment="1">
      <alignment vertical="distributed" textRotation="255"/>
    </xf>
    <xf numFmtId="3" fontId="34" fillId="0" borderId="82" xfId="0" applyFont="1" applyBorder="1" applyAlignment="1">
      <alignment vertical="distributed" textRotation="255"/>
    </xf>
    <xf numFmtId="49" fontId="34" fillId="0" borderId="1" xfId="9" applyNumberFormat="1" applyFont="1" applyBorder="1" applyAlignment="1">
      <alignment horizontal="center" vertical="center"/>
    </xf>
    <xf numFmtId="3" fontId="34" fillId="0" borderId="50" xfId="0" applyFont="1" applyBorder="1" applyAlignment="1">
      <alignment vertical="center"/>
    </xf>
    <xf numFmtId="3" fontId="34" fillId="0" borderId="2" xfId="0" applyFont="1" applyBorder="1" applyAlignment="1">
      <alignment vertical="center"/>
    </xf>
    <xf numFmtId="3" fontId="34" fillId="0" borderId="51" xfId="0" applyFont="1" applyBorder="1" applyAlignment="1">
      <alignment vertical="center"/>
    </xf>
    <xf numFmtId="3" fontId="34" fillId="0" borderId="7" xfId="0" applyFont="1" applyBorder="1" applyAlignment="1">
      <alignment vertical="center"/>
    </xf>
    <xf numFmtId="3" fontId="34" fillId="0" borderId="52" xfId="0" applyFont="1" applyBorder="1" applyAlignment="1">
      <alignment vertical="center"/>
    </xf>
    <xf numFmtId="49" fontId="34" fillId="0" borderId="1" xfId="9" applyNumberFormat="1" applyFont="1" applyBorder="1" applyAlignment="1">
      <alignment horizontal="center" vertical="top" textRotation="255" wrapText="1"/>
    </xf>
    <xf numFmtId="3" fontId="34" fillId="0" borderId="12" xfId="0" applyFont="1" applyBorder="1" applyAlignment="1">
      <alignment vertical="top" textRotation="255" wrapText="1"/>
    </xf>
    <xf numFmtId="3" fontId="34" fillId="0" borderId="2" xfId="0" applyFont="1" applyBorder="1" applyAlignment="1">
      <alignment vertical="top" textRotation="255" wrapText="1"/>
    </xf>
    <xf numFmtId="3" fontId="34" fillId="0" borderId="13" xfId="0" applyFont="1" applyBorder="1" applyAlignment="1">
      <alignment vertical="top" textRotation="255" wrapText="1"/>
    </xf>
    <xf numFmtId="3" fontId="34" fillId="0" borderId="7" xfId="0" applyFont="1" applyBorder="1" applyAlignment="1">
      <alignment vertical="top" textRotation="255" wrapText="1"/>
    </xf>
    <xf numFmtId="49" fontId="34" fillId="0" borderId="4" xfId="9" applyNumberFormat="1" applyFont="1" applyBorder="1" applyAlignment="1">
      <alignment horizontal="center" vertical="center" textRotation="255"/>
    </xf>
    <xf numFmtId="3" fontId="34" fillId="0" borderId="5" xfId="0" applyFont="1" applyBorder="1" applyAlignment="1">
      <alignment vertical="center" textRotation="255"/>
    </xf>
    <xf numFmtId="3" fontId="34" fillId="0" borderId="6" xfId="0" applyFont="1" applyBorder="1" applyAlignment="1">
      <alignment vertical="center" textRotation="255"/>
    </xf>
    <xf numFmtId="49" fontId="37" fillId="0" borderId="3" xfId="0" applyNumberFormat="1" applyFont="1" applyFill="1" applyBorder="1" applyAlignment="1" applyProtection="1">
      <alignment horizontal="distributed" vertical="center" indent="1"/>
      <protection locked="0"/>
    </xf>
    <xf numFmtId="49" fontId="37" fillId="0" borderId="11" xfId="0" applyNumberFormat="1" applyFont="1" applyFill="1" applyBorder="1" applyAlignment="1" applyProtection="1">
      <alignment horizontal="distributed" vertical="center" indent="1"/>
      <protection locked="0"/>
    </xf>
    <xf numFmtId="49" fontId="37" fillId="0" borderId="20" xfId="0" applyNumberFormat="1" applyFont="1" applyFill="1" applyBorder="1" applyAlignment="1" applyProtection="1">
      <alignment horizontal="distributed" vertical="center" indent="1"/>
      <protection locked="0"/>
    </xf>
    <xf numFmtId="49" fontId="7" fillId="0" borderId="86" xfId="4" applyNumberFormat="1" applyFont="1" applyFill="1" applyBorder="1" applyAlignment="1" applyProtection="1">
      <alignment horizontal="distributed" vertical="center"/>
      <protection locked="0"/>
    </xf>
    <xf numFmtId="3" fontId="0" fillId="0" borderId="87" xfId="0" applyBorder="1" applyAlignment="1">
      <alignment horizontal="distributed" vertical="center"/>
    </xf>
    <xf numFmtId="3" fontId="11" fillId="0" borderId="9" xfId="0" applyNumberFormat="1" applyFont="1" applyFill="1" applyBorder="1" applyAlignment="1">
      <alignment horizontal="center" vertical="center"/>
    </xf>
    <xf numFmtId="3" fontId="17" fillId="2" borderId="9" xfId="0" applyNumberFormat="1" applyFont="1" applyFill="1" applyBorder="1" applyAlignment="1" applyProtection="1">
      <alignment horizontal="center" vertical="center"/>
      <protection locked="0"/>
    </xf>
    <xf numFmtId="49" fontId="8" fillId="0" borderId="10" xfId="10" applyNumberFormat="1" applyFont="1" applyFill="1" applyBorder="1" applyAlignment="1">
      <alignment horizontal="distributed" vertical="center" wrapText="1"/>
    </xf>
    <xf numFmtId="49" fontId="8" fillId="0" borderId="12" xfId="10" applyNumberFormat="1" applyFont="1" applyFill="1" applyBorder="1" applyAlignment="1">
      <alignment horizontal="distributed" vertical="center" wrapText="1"/>
    </xf>
    <xf numFmtId="49" fontId="8" fillId="0" borderId="14" xfId="0" applyNumberFormat="1" applyFont="1" applyFill="1" applyBorder="1" applyAlignment="1" applyProtection="1">
      <alignment horizontal="distributed" vertical="center"/>
      <protection locked="0"/>
    </xf>
    <xf numFmtId="49" fontId="8" fillId="0" borderId="8" xfId="10" applyNumberFormat="1" applyFont="1" applyFill="1" applyBorder="1" applyAlignment="1">
      <alignment horizontal="distributed" vertical="center" wrapText="1"/>
    </xf>
    <xf numFmtId="49" fontId="8" fillId="0" borderId="14" xfId="10" applyNumberFormat="1" applyFont="1" applyFill="1" applyBorder="1" applyAlignment="1">
      <alignment horizontal="distributed" vertical="center" wrapText="1"/>
    </xf>
    <xf numFmtId="49" fontId="28" fillId="0" borderId="11" xfId="0" applyNumberFormat="1" applyFont="1" applyFill="1" applyBorder="1" applyAlignment="1" applyProtection="1">
      <alignment horizontal="distributed" vertical="center"/>
      <protection locked="0"/>
    </xf>
    <xf numFmtId="49" fontId="28" fillId="0" borderId="20" xfId="0" applyNumberFormat="1" applyFont="1" applyFill="1" applyBorder="1" applyAlignment="1" applyProtection="1">
      <alignment horizontal="distributed" vertical="center"/>
      <protection locked="0"/>
    </xf>
    <xf numFmtId="176" fontId="11" fillId="0" borderId="9" xfId="1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28" fillId="0" borderId="13" xfId="0" applyNumberFormat="1" applyFont="1" applyFill="1" applyBorder="1" applyAlignment="1" applyProtection="1">
      <alignment vertical="center"/>
      <protection locked="0"/>
    </xf>
    <xf numFmtId="49" fontId="28" fillId="0" borderId="8" xfId="0" applyNumberFormat="1" applyFont="1" applyFill="1" applyBorder="1" applyAlignment="1" applyProtection="1">
      <alignment vertical="center"/>
      <protection locked="0"/>
    </xf>
    <xf numFmtId="49" fontId="28" fillId="0" borderId="14" xfId="0" applyNumberFormat="1" applyFont="1" applyFill="1" applyBorder="1" applyAlignment="1" applyProtection="1">
      <alignment vertical="center"/>
      <protection locked="0"/>
    </xf>
    <xf numFmtId="49" fontId="8" fillId="0" borderId="5"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10" xfId="1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28" fillId="0" borderId="2"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distributed" vertical="center"/>
      <protection locked="0"/>
    </xf>
    <xf numFmtId="49" fontId="28" fillId="0" borderId="14" xfId="0" applyNumberFormat="1" applyFont="1" applyFill="1" applyBorder="1" applyAlignment="1" applyProtection="1">
      <alignment horizontal="distributed" vertical="center"/>
      <protection locked="0"/>
    </xf>
    <xf numFmtId="49" fontId="16" fillId="0" borderId="12" xfId="7" applyNumberFormat="1" applyFont="1" applyFill="1" applyBorder="1" applyAlignment="1">
      <alignment horizontal="distributed" vertical="center"/>
    </xf>
    <xf numFmtId="49" fontId="16" fillId="0" borderId="14" xfId="7" applyNumberFormat="1" applyFont="1" applyFill="1" applyBorder="1" applyAlignment="1">
      <alignment horizontal="distributed" vertical="center"/>
    </xf>
    <xf numFmtId="3" fontId="20" fillId="0" borderId="7" xfId="0" applyFont="1" applyBorder="1" applyAlignment="1">
      <alignment horizontal="center" vertical="center"/>
    </xf>
    <xf numFmtId="49" fontId="31" fillId="0" borderId="12" xfId="7" applyNumberFormat="1" applyFont="1" applyFill="1" applyBorder="1" applyAlignment="1">
      <alignment horizontal="distributed" vertical="center" wrapText="1"/>
    </xf>
    <xf numFmtId="3" fontId="31" fillId="0" borderId="14" xfId="0" applyFont="1" applyBorder="1" applyAlignment="1">
      <alignment horizontal="distributed" vertical="center" wrapText="1"/>
    </xf>
    <xf numFmtId="49" fontId="8" fillId="0" borderId="7" xfId="10" applyNumberFormat="1" applyFont="1" applyFill="1" applyBorder="1" applyAlignment="1">
      <alignment vertical="center" wrapText="1"/>
    </xf>
    <xf numFmtId="49" fontId="8" fillId="0" borderId="8" xfId="6" applyNumberFormat="1" applyFont="1" applyFill="1" applyBorder="1" applyAlignment="1">
      <alignment vertical="center"/>
    </xf>
    <xf numFmtId="49" fontId="8" fillId="0" borderId="14" xfId="10" applyNumberFormat="1" applyFont="1" applyFill="1" applyBorder="1" applyAlignment="1">
      <alignment vertical="center"/>
    </xf>
    <xf numFmtId="49" fontId="28" fillId="0" borderId="8" xfId="0" applyNumberFormat="1" applyFont="1" applyFill="1" applyBorder="1" applyAlignment="1" applyProtection="1">
      <alignment horizontal="center" vertical="center"/>
      <protection locked="0"/>
    </xf>
    <xf numFmtId="49" fontId="8" fillId="0" borderId="4" xfId="10" applyNumberFormat="1" applyFont="1" applyFill="1" applyBorder="1" applyAlignment="1">
      <alignment horizontal="center" vertical="center" wrapText="1"/>
    </xf>
    <xf numFmtId="3" fontId="28" fillId="0" borderId="5" xfId="0" applyNumberFormat="1" applyFont="1" applyFill="1" applyBorder="1" applyAlignment="1" applyProtection="1">
      <alignment horizontal="center" vertical="center" wrapText="1"/>
      <protection locked="0"/>
    </xf>
    <xf numFmtId="3" fontId="28" fillId="0" borderId="6" xfId="0" applyNumberFormat="1" applyFont="1" applyFill="1" applyBorder="1" applyAlignment="1" applyProtection="1">
      <alignment horizontal="center" vertical="center" wrapText="1"/>
      <protection locked="0"/>
    </xf>
    <xf numFmtId="49" fontId="8" fillId="0" borderId="2" xfId="10" applyNumberFormat="1" applyFont="1" applyFill="1" applyBorder="1" applyAlignment="1">
      <alignment horizontal="distributed" vertical="center" wrapText="1"/>
    </xf>
    <xf numFmtId="49" fontId="8" fillId="0" borderId="0" xfId="10" applyNumberFormat="1" applyFont="1" applyFill="1" applyBorder="1" applyAlignment="1">
      <alignment horizontal="distributed" vertical="center" wrapText="1"/>
    </xf>
    <xf numFmtId="49" fontId="8" fillId="0" borderId="13" xfId="10" applyNumberFormat="1" applyFont="1" applyFill="1" applyBorder="1" applyAlignment="1">
      <alignment horizontal="distributed" vertical="center" wrapText="1"/>
    </xf>
    <xf numFmtId="49" fontId="28" fillId="0" borderId="2" xfId="0" applyNumberFormat="1" applyFont="1" applyFill="1" applyBorder="1" applyAlignment="1" applyProtection="1">
      <alignment horizontal="distributed" vertical="center"/>
      <protection locked="0"/>
    </xf>
    <xf numFmtId="49" fontId="28" fillId="0" borderId="13" xfId="0" applyNumberFormat="1" applyFont="1" applyFill="1" applyBorder="1" applyAlignment="1" applyProtection="1">
      <alignment horizontal="distributed" vertical="center"/>
      <protection locked="0"/>
    </xf>
    <xf numFmtId="49" fontId="28" fillId="0" borderId="7" xfId="0" applyNumberFormat="1" applyFont="1" applyFill="1" applyBorder="1" applyAlignment="1" applyProtection="1">
      <alignment horizontal="distributed" vertical="center"/>
      <protection locked="0"/>
    </xf>
    <xf numFmtId="49" fontId="28" fillId="0" borderId="5" xfId="0" applyNumberFormat="1" applyFont="1" applyFill="1" applyBorder="1" applyAlignment="1" applyProtection="1">
      <alignment horizontal="center" vertical="distributed" textRotation="255" justifyLastLine="1"/>
      <protection locked="0"/>
    </xf>
    <xf numFmtId="49" fontId="28" fillId="0" borderId="6" xfId="0" applyNumberFormat="1" applyFont="1" applyFill="1" applyBorder="1" applyAlignment="1" applyProtection="1">
      <alignment horizontal="center" vertical="distributed" textRotation="255" justifyLastLine="1"/>
      <protection locked="0"/>
    </xf>
    <xf numFmtId="49" fontId="8" fillId="0" borderId="5" xfId="10" applyNumberFormat="1" applyFont="1" applyFill="1" applyBorder="1" applyAlignment="1">
      <alignment horizontal="center" vertical="distributed" textRotation="255"/>
    </xf>
    <xf numFmtId="49" fontId="8" fillId="0" borderId="2" xfId="10" applyNumberFormat="1" applyFont="1" applyFill="1" applyBorder="1" applyAlignment="1">
      <alignment horizontal="distributed" vertical="distributed" textRotation="255"/>
    </xf>
    <xf numFmtId="49" fontId="28" fillId="0" borderId="2" xfId="0" applyNumberFormat="1" applyFont="1" applyFill="1" applyBorder="1" applyAlignment="1" applyProtection="1">
      <protection locked="0"/>
    </xf>
    <xf numFmtId="3" fontId="55" fillId="0" borderId="3" xfId="0" applyNumberFormat="1" applyFont="1" applyFill="1" applyBorder="1" applyAlignment="1" applyProtection="1">
      <alignment horizontal="distributed" vertical="center" justifyLastLine="1"/>
      <protection locked="0"/>
    </xf>
    <xf numFmtId="3" fontId="55" fillId="0" borderId="11" xfId="0" applyNumberFormat="1" applyFont="1" applyFill="1" applyBorder="1" applyAlignment="1" applyProtection="1">
      <alignment horizontal="distributed" vertical="center" justifyLastLine="1"/>
      <protection locked="0"/>
    </xf>
    <xf numFmtId="3" fontId="92" fillId="0" borderId="20" xfId="0" applyNumberFormat="1" applyFont="1" applyFill="1" applyBorder="1" applyAlignment="1" applyProtection="1">
      <alignment horizontal="distributed" vertical="center" justifyLastLine="1"/>
      <protection locked="0"/>
    </xf>
    <xf numFmtId="3" fontId="5" fillId="0" borderId="8" xfId="0" applyFont="1" applyFill="1" applyBorder="1" applyAlignment="1">
      <alignment horizontal="distributed" vertical="center"/>
    </xf>
    <xf numFmtId="3" fontId="68" fillId="2" borderId="8" xfId="0" applyNumberFormat="1" applyFont="1" applyFill="1" applyBorder="1" applyAlignment="1" applyProtection="1">
      <alignment horizontal="distributed" vertical="center"/>
      <protection locked="0"/>
    </xf>
    <xf numFmtId="3" fontId="29" fillId="0" borderId="3" xfId="0" applyFont="1" applyFill="1" applyBorder="1" applyAlignment="1">
      <alignment horizontal="center" vertical="center" justifyLastLine="1"/>
    </xf>
    <xf numFmtId="3" fontId="29" fillId="0" borderId="20" xfId="0" applyFont="1" applyFill="1" applyBorder="1" applyAlignment="1">
      <alignment horizontal="center" vertical="center" justifyLastLine="1"/>
    </xf>
    <xf numFmtId="3" fontId="4" fillId="0" borderId="11" xfId="0" applyNumberFormat="1" applyFont="1" applyFill="1" applyBorder="1" applyAlignment="1">
      <alignment horizontal="distributed" vertical="center"/>
    </xf>
    <xf numFmtId="3" fontId="68" fillId="2" borderId="11" xfId="0" applyNumberFormat="1" applyFont="1" applyFill="1" applyBorder="1" applyAlignment="1" applyProtection="1">
      <alignment horizontal="distributed" vertical="center"/>
      <protection locked="0"/>
    </xf>
    <xf numFmtId="3" fontId="4" fillId="0" borderId="10" xfId="0" applyFont="1" applyFill="1" applyBorder="1" applyAlignment="1">
      <alignment horizontal="distributed" vertical="center"/>
    </xf>
    <xf numFmtId="3" fontId="68" fillId="2" borderId="10" xfId="0" applyNumberFormat="1" applyFont="1" applyFill="1" applyBorder="1" applyAlignment="1" applyProtection="1">
      <alignment horizontal="distributed" vertical="center"/>
      <protection locked="0"/>
    </xf>
    <xf numFmtId="3" fontId="4" fillId="0" borderId="11" xfId="0" applyNumberFormat="1" applyFont="1" applyFill="1" applyBorder="1" applyAlignment="1">
      <alignment horizontal="distributed" vertical="center" wrapText="1"/>
    </xf>
    <xf numFmtId="3" fontId="4" fillId="0" borderId="1" xfId="0" applyNumberFormat="1" applyFont="1" applyFill="1" applyBorder="1" applyAlignment="1">
      <alignment horizontal="distributed" vertical="center"/>
    </xf>
    <xf numFmtId="3" fontId="4" fillId="9" borderId="3" xfId="0" quotePrefix="1" applyNumberFormat="1" applyFont="1" applyFill="1" applyBorder="1" applyAlignment="1">
      <alignment vertical="center"/>
    </xf>
    <xf numFmtId="3" fontId="68" fillId="9" borderId="11" xfId="0" applyNumberFormat="1" applyFont="1" applyFill="1" applyBorder="1" applyAlignment="1" applyProtection="1">
      <alignment vertical="center"/>
      <protection locked="0"/>
    </xf>
    <xf numFmtId="3" fontId="4" fillId="0" borderId="3" xfId="0" applyNumberFormat="1" applyFont="1" applyFill="1" applyBorder="1" applyAlignment="1">
      <alignment horizontal="distributed" vertical="center"/>
    </xf>
    <xf numFmtId="3" fontId="4" fillId="0" borderId="1" xfId="0" quotePrefix="1" applyNumberFormat="1" applyFont="1" applyFill="1" applyBorder="1" applyAlignment="1">
      <alignment horizontal="distributed" vertical="center"/>
    </xf>
    <xf numFmtId="3" fontId="4" fillId="0" borderId="10" xfId="0" quotePrefix="1" applyNumberFormat="1" applyFont="1" applyFill="1" applyBorder="1" applyAlignment="1">
      <alignment horizontal="distributed" vertical="center"/>
    </xf>
    <xf numFmtId="3" fontId="4" fillId="0" borderId="7" xfId="0" applyNumberFormat="1" applyFont="1" applyFill="1" applyBorder="1" applyAlignment="1">
      <alignment horizontal="distributed" vertical="center"/>
    </xf>
    <xf numFmtId="3" fontId="4" fillId="0" borderId="8" xfId="0" applyFont="1" applyFill="1" applyBorder="1" applyAlignment="1">
      <alignment horizontal="distributed" vertical="center"/>
    </xf>
    <xf numFmtId="3" fontId="4" fillId="9" borderId="3" xfId="0" applyNumberFormat="1" applyFont="1" applyFill="1" applyBorder="1" applyAlignment="1">
      <alignment horizontal="distributed" vertical="center"/>
    </xf>
    <xf numFmtId="3" fontId="68" fillId="9" borderId="11" xfId="0" applyNumberFormat="1" applyFont="1" applyFill="1" applyBorder="1" applyAlignment="1" applyProtection="1">
      <alignment horizontal="distributed" vertical="center"/>
      <protection locked="0"/>
    </xf>
    <xf numFmtId="3" fontId="4" fillId="9" borderId="3" xfId="0" quotePrefix="1" applyNumberFormat="1" applyFont="1" applyFill="1" applyBorder="1" applyAlignment="1">
      <alignment horizontal="left" vertical="center"/>
    </xf>
    <xf numFmtId="3" fontId="4" fillId="9" borderId="3" xfId="0" applyNumberFormat="1" applyFont="1" applyFill="1" applyBorder="1" applyAlignment="1">
      <alignment vertical="center"/>
    </xf>
    <xf numFmtId="49" fontId="4" fillId="0" borderId="86" xfId="0" applyNumberFormat="1" applyFont="1" applyFill="1" applyBorder="1" applyAlignment="1">
      <alignment horizontal="distributed" vertical="center"/>
    </xf>
    <xf numFmtId="49" fontId="4" fillId="0" borderId="102" xfId="0" applyNumberFormat="1" applyFont="1" applyFill="1" applyBorder="1" applyAlignment="1">
      <alignment horizontal="distributed" vertical="center"/>
    </xf>
    <xf numFmtId="3" fontId="4" fillId="0" borderId="3" xfId="0" applyNumberFormat="1" applyFont="1" applyFill="1" applyBorder="1" applyAlignment="1">
      <alignment horizontal="distributed" vertical="center" wrapText="1"/>
    </xf>
    <xf numFmtId="3" fontId="3" fillId="5" borderId="11" xfId="0" applyNumberFormat="1" applyFont="1" applyFill="1" applyBorder="1" applyAlignment="1">
      <alignment horizontal="distributed" vertical="center" wrapText="1"/>
    </xf>
    <xf numFmtId="3" fontId="78" fillId="5" borderId="11" xfId="0" applyNumberFormat="1" applyFont="1" applyFill="1" applyBorder="1" applyAlignment="1" applyProtection="1">
      <alignment horizontal="distributed" vertical="center"/>
      <protection locked="0"/>
    </xf>
    <xf numFmtId="3" fontId="62" fillId="0" borderId="3" xfId="0" applyNumberFormat="1" applyFont="1" applyFill="1" applyBorder="1" applyAlignment="1" applyProtection="1">
      <alignment horizontal="distributed" vertical="distributed"/>
      <protection locked="0"/>
    </xf>
    <xf numFmtId="3" fontId="62" fillId="0" borderId="11" xfId="0" applyNumberFormat="1" applyFont="1" applyFill="1" applyBorder="1" applyAlignment="1" applyProtection="1">
      <alignment horizontal="distributed" vertical="distributed"/>
      <protection locked="0"/>
    </xf>
    <xf numFmtId="3" fontId="0" fillId="0" borderId="11" xfId="0" applyFont="1" applyBorder="1" applyAlignment="1">
      <alignment horizontal="distributed" vertical="distributed"/>
    </xf>
    <xf numFmtId="3" fontId="79" fillId="0" borderId="3" xfId="0" applyNumberFormat="1" applyFont="1" applyFill="1" applyBorder="1" applyAlignment="1" applyProtection="1">
      <alignment horizontal="distributed" vertical="center"/>
      <protection locked="0"/>
    </xf>
    <xf numFmtId="3" fontId="79" fillId="0" borderId="11" xfId="0" applyNumberFormat="1" applyFont="1" applyFill="1" applyBorder="1" applyAlignment="1" applyProtection="1">
      <alignment horizontal="distributed" vertical="center"/>
      <protection locked="0"/>
    </xf>
    <xf numFmtId="3" fontId="0" fillId="0" borderId="11" xfId="0" applyFont="1" applyBorder="1" applyAlignment="1">
      <alignment horizontal="distributed" vertical="center"/>
    </xf>
    <xf numFmtId="3" fontId="62" fillId="0" borderId="3" xfId="0" applyNumberFormat="1" applyFont="1" applyFill="1" applyBorder="1" applyAlignment="1" applyProtection="1">
      <alignment horizontal="distributed" vertical="center"/>
      <protection locked="0"/>
    </xf>
    <xf numFmtId="3" fontId="62" fillId="0" borderId="11" xfId="0" applyNumberFormat="1" applyFont="1" applyFill="1" applyBorder="1" applyAlignment="1" applyProtection="1">
      <alignment horizontal="distributed" vertical="center"/>
      <protection locked="0"/>
    </xf>
    <xf numFmtId="3" fontId="62" fillId="0" borderId="1" xfId="0" applyNumberFormat="1" applyFont="1" applyFill="1" applyBorder="1" applyAlignment="1" applyProtection="1">
      <alignment horizontal="distributed" vertical="center"/>
      <protection locked="0"/>
    </xf>
    <xf numFmtId="3" fontId="62" fillId="0" borderId="10" xfId="0" applyNumberFormat="1" applyFont="1" applyFill="1" applyBorder="1" applyAlignment="1" applyProtection="1">
      <alignment horizontal="distributed" vertical="center"/>
      <protection locked="0"/>
    </xf>
    <xf numFmtId="3" fontId="0" fillId="0" borderId="10" xfId="0" applyFont="1" applyBorder="1" applyAlignment="1">
      <alignment horizontal="distributed" vertical="center"/>
    </xf>
    <xf numFmtId="176" fontId="5" fillId="0" borderId="11" xfId="0" applyNumberFormat="1" applyFont="1" applyFill="1" applyBorder="1" applyAlignment="1">
      <alignment horizontal="distributed" vertical="center"/>
    </xf>
    <xf numFmtId="176" fontId="59" fillId="0" borderId="11" xfId="0" applyNumberFormat="1" applyFont="1" applyFill="1" applyBorder="1" applyAlignment="1" applyProtection="1">
      <alignment horizontal="distributed" vertical="center"/>
      <protection locked="0"/>
    </xf>
    <xf numFmtId="176" fontId="5" fillId="0" borderId="65" xfId="0" applyNumberFormat="1" applyFont="1" applyFill="1" applyBorder="1" applyAlignment="1">
      <alignment horizontal="distributed" vertical="center"/>
    </xf>
    <xf numFmtId="176" fontId="59" fillId="0" borderId="65" xfId="0" applyNumberFormat="1" applyFont="1" applyFill="1" applyBorder="1" applyAlignment="1" applyProtection="1">
      <alignment horizontal="distributed" vertical="center"/>
      <protection locked="0"/>
    </xf>
    <xf numFmtId="176" fontId="5" fillId="0" borderId="34" xfId="6" applyNumberFormat="1" applyFont="1" applyFill="1" applyBorder="1" applyAlignment="1">
      <alignment horizontal="distributed" vertical="center"/>
    </xf>
    <xf numFmtId="176" fontId="59" fillId="0" borderId="34" xfId="0" applyNumberFormat="1" applyFont="1" applyFill="1" applyBorder="1" applyAlignment="1" applyProtection="1">
      <alignment horizontal="distributed" vertical="center"/>
      <protection locked="0"/>
    </xf>
    <xf numFmtId="176" fontId="5" fillId="0" borderId="39" xfId="6" applyNumberFormat="1" applyFont="1" applyFill="1" applyBorder="1" applyAlignment="1">
      <alignment horizontal="distributed" vertical="center"/>
    </xf>
    <xf numFmtId="176" fontId="59" fillId="0" borderId="39" xfId="0" applyNumberFormat="1" applyFont="1" applyFill="1" applyBorder="1" applyAlignment="1" applyProtection="1">
      <alignment horizontal="distributed" vertical="center"/>
      <protection locked="0"/>
    </xf>
    <xf numFmtId="176" fontId="5" fillId="10" borderId="39" xfId="0" applyNumberFormat="1" applyFont="1" applyFill="1" applyBorder="1" applyAlignment="1">
      <alignment horizontal="distributed" vertical="center"/>
    </xf>
    <xf numFmtId="176" fontId="5" fillId="0" borderId="37" xfId="6" applyNumberFormat="1" applyFont="1" applyFill="1" applyBorder="1" applyAlignment="1">
      <alignment horizontal="distributed" vertical="center"/>
    </xf>
    <xf numFmtId="176" fontId="59" fillId="0" borderId="37" xfId="0" applyNumberFormat="1" applyFont="1" applyFill="1" applyBorder="1" applyAlignment="1" applyProtection="1">
      <alignment horizontal="distributed" vertical="center"/>
      <protection locked="0"/>
    </xf>
    <xf numFmtId="176" fontId="5" fillId="0" borderId="53" xfId="0" applyNumberFormat="1" applyFont="1" applyFill="1" applyBorder="1" applyAlignment="1">
      <alignment horizontal="distributed" vertical="center"/>
    </xf>
    <xf numFmtId="176" fontId="59" fillId="0" borderId="53" xfId="0" applyNumberFormat="1" applyFont="1" applyFill="1" applyBorder="1" applyAlignment="1" applyProtection="1">
      <alignment horizontal="distributed" vertical="center"/>
      <protection locked="0"/>
    </xf>
    <xf numFmtId="176" fontId="5" fillId="11" borderId="20" xfId="0" applyNumberFormat="1" applyFont="1" applyFill="1" applyBorder="1" applyAlignment="1">
      <alignment horizontal="distributed" vertical="center"/>
    </xf>
    <xf numFmtId="176" fontId="5" fillId="11" borderId="11" xfId="0" applyNumberFormat="1" applyFont="1" applyFill="1" applyBorder="1" applyAlignment="1">
      <alignment horizontal="distributed" vertical="center"/>
    </xf>
    <xf numFmtId="3" fontId="68" fillId="10" borderId="3" xfId="0" applyNumberFormat="1" applyFont="1" applyFill="1" applyBorder="1" applyAlignment="1" applyProtection="1">
      <alignment horizontal="distributed" vertical="center"/>
      <protection locked="0"/>
    </xf>
    <xf numFmtId="176" fontId="5" fillId="0" borderId="11" xfId="0" applyNumberFormat="1" applyFont="1" applyFill="1" applyBorder="1" applyAlignment="1">
      <alignment horizontal="distributed" vertical="center" wrapText="1"/>
    </xf>
    <xf numFmtId="176" fontId="59" fillId="0" borderId="11" xfId="0" applyNumberFormat="1" applyFont="1" applyFill="1" applyBorder="1" applyAlignment="1" applyProtection="1">
      <alignment vertical="center" wrapText="1"/>
      <protection locked="0"/>
    </xf>
    <xf numFmtId="176" fontId="5" fillId="0" borderId="39" xfId="0" applyNumberFormat="1" applyFont="1" applyFill="1" applyBorder="1" applyAlignment="1">
      <alignment horizontal="distributed" vertical="center" wrapText="1"/>
    </xf>
    <xf numFmtId="176" fontId="59" fillId="0" borderId="39" xfId="0" applyNumberFormat="1" applyFont="1" applyFill="1" applyBorder="1" applyAlignment="1" applyProtection="1">
      <alignment vertical="center" wrapText="1"/>
      <protection locked="0"/>
    </xf>
    <xf numFmtId="176" fontId="5" fillId="0" borderId="10" xfId="0" applyNumberFormat="1" applyFont="1" applyFill="1" applyBorder="1" applyAlignment="1">
      <alignment horizontal="distributed" vertical="center"/>
    </xf>
    <xf numFmtId="176" fontId="5" fillId="0" borderId="9" xfId="0" applyNumberFormat="1" applyFont="1" applyFill="1" applyBorder="1" applyAlignment="1">
      <alignment horizontal="distributed" vertical="distributed"/>
    </xf>
    <xf numFmtId="176" fontId="8" fillId="0" borderId="96" xfId="0" applyNumberFormat="1" applyFont="1" applyFill="1" applyBorder="1" applyAlignment="1">
      <alignment horizontal="center" vertical="distributed"/>
    </xf>
    <xf numFmtId="176" fontId="8" fillId="0" borderId="105" xfId="0" applyNumberFormat="1" applyFont="1" applyFill="1" applyBorder="1" applyAlignment="1">
      <alignment horizontal="center" vertical="distributed"/>
    </xf>
    <xf numFmtId="176" fontId="8" fillId="0" borderId="89" xfId="0" applyNumberFormat="1" applyFont="1" applyFill="1" applyBorder="1" applyAlignment="1">
      <alignment horizontal="distributed" vertical="distributed"/>
    </xf>
    <xf numFmtId="176" fontId="8" fillId="0" borderId="92" xfId="0" applyNumberFormat="1" applyFont="1" applyFill="1" applyBorder="1" applyAlignment="1">
      <alignment horizontal="distributed" vertical="distributed"/>
    </xf>
    <xf numFmtId="176" fontId="59" fillId="10" borderId="106" xfId="0" applyNumberFormat="1" applyFont="1" applyFill="1" applyBorder="1" applyAlignment="1" applyProtection="1">
      <alignment horizontal="distributed" vertical="center"/>
      <protection locked="0"/>
    </xf>
    <xf numFmtId="176" fontId="5" fillId="0" borderId="3" xfId="0" applyNumberFormat="1" applyFont="1" applyFill="1" applyBorder="1" applyAlignment="1">
      <alignment horizontal="left" vertical="center" shrinkToFit="1"/>
    </xf>
    <xf numFmtId="176" fontId="5" fillId="0" borderId="11" xfId="0" applyNumberFormat="1" applyFont="1" applyFill="1" applyBorder="1" applyAlignment="1">
      <alignment horizontal="left" vertical="center" shrinkToFit="1"/>
    </xf>
    <xf numFmtId="176" fontId="5" fillId="0" borderId="20" xfId="0" applyNumberFormat="1" applyFont="1" applyFill="1" applyBorder="1" applyAlignment="1">
      <alignment horizontal="left" vertical="center" shrinkToFit="1"/>
    </xf>
    <xf numFmtId="176" fontId="5" fillId="11" borderId="3" xfId="0" applyNumberFormat="1" applyFont="1" applyFill="1" applyBorder="1" applyAlignment="1">
      <alignment horizontal="distributed"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distributed" vertical="center"/>
    </xf>
    <xf numFmtId="3" fontId="5" fillId="0" borderId="20"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49" fontId="58" fillId="0" borderId="96" xfId="0" applyNumberFormat="1" applyFont="1" applyFill="1" applyBorder="1" applyAlignment="1">
      <alignment horizontal="center" vertical="center" wrapText="1"/>
    </xf>
    <xf numFmtId="3" fontId="62" fillId="0" borderId="90" xfId="0" applyFont="1" applyBorder="1" applyAlignment="1">
      <alignment horizontal="center" vertical="center" wrapText="1"/>
    </xf>
    <xf numFmtId="3" fontId="58" fillId="0" borderId="96" xfId="0" applyNumberFormat="1" applyFont="1" applyFill="1" applyBorder="1" applyAlignment="1">
      <alignment horizontal="center" vertical="center"/>
    </xf>
    <xf numFmtId="3" fontId="62" fillId="0" borderId="105" xfId="0" applyFont="1" applyBorder="1" applyAlignment="1">
      <alignment horizontal="center" vertical="center"/>
    </xf>
    <xf numFmtId="176" fontId="54" fillId="0" borderId="39" xfId="0" applyNumberFormat="1" applyFont="1" applyFill="1" applyBorder="1" applyAlignment="1">
      <alignment horizontal="distributed" vertical="center"/>
    </xf>
    <xf numFmtId="176" fontId="87" fillId="0" borderId="39" xfId="0" applyNumberFormat="1" applyFont="1" applyFill="1" applyBorder="1" applyAlignment="1" applyProtection="1">
      <alignment horizontal="distributed" vertical="center"/>
      <protection locked="0"/>
    </xf>
    <xf numFmtId="176" fontId="59" fillId="0" borderId="67" xfId="0" applyNumberFormat="1" applyFont="1" applyFill="1" applyBorder="1" applyAlignment="1" applyProtection="1">
      <alignment horizontal="distributed" vertical="center"/>
      <protection locked="0"/>
    </xf>
    <xf numFmtId="176" fontId="59" fillId="0" borderId="67" xfId="0" applyNumberFormat="1" applyFont="1" applyFill="1" applyBorder="1" applyAlignment="1" applyProtection="1">
      <alignment horizontal="distributed" vertical="center" wrapText="1"/>
      <protection locked="0"/>
    </xf>
    <xf numFmtId="176" fontId="5" fillId="0" borderId="34" xfId="6" applyNumberFormat="1" applyFont="1" applyFill="1" applyBorder="1" applyAlignment="1">
      <alignment horizontal="distributed" vertical="center" wrapText="1"/>
    </xf>
    <xf numFmtId="176" fontId="59" fillId="0" borderId="34" xfId="0" applyNumberFormat="1" applyFont="1" applyFill="1" applyBorder="1" applyAlignment="1" applyProtection="1">
      <alignment horizontal="distributed" vertical="center" wrapText="1"/>
      <protection locked="0"/>
    </xf>
    <xf numFmtId="176" fontId="5" fillId="0" borderId="11" xfId="0" applyNumberFormat="1" applyFont="1" applyFill="1" applyBorder="1" applyAlignment="1" applyProtection="1">
      <alignment horizontal="distributed" vertical="center"/>
      <protection locked="0"/>
    </xf>
    <xf numFmtId="176" fontId="88" fillId="0" borderId="11" xfId="0" applyNumberFormat="1" applyFont="1" applyFill="1" applyBorder="1" applyAlignment="1" applyProtection="1">
      <alignment horizontal="distributed" vertical="center"/>
      <protection locked="0"/>
    </xf>
    <xf numFmtId="176" fontId="59" fillId="0" borderId="10" xfId="0" applyNumberFormat="1" applyFont="1" applyFill="1" applyBorder="1" applyAlignment="1" applyProtection="1">
      <alignment horizontal="distributed" vertical="center"/>
      <protection locked="0"/>
    </xf>
    <xf numFmtId="176" fontId="5" fillId="0" borderId="3" xfId="0" applyNumberFormat="1" applyFont="1" applyFill="1" applyBorder="1" applyAlignment="1">
      <alignment horizontal="distributed" vertical="center"/>
    </xf>
    <xf numFmtId="176" fontId="58" fillId="0" borderId="3" xfId="0" applyNumberFormat="1" applyFont="1" applyFill="1" applyBorder="1" applyAlignment="1">
      <alignment horizontal="distributed" vertical="center"/>
    </xf>
    <xf numFmtId="3" fontId="62" fillId="0" borderId="11" xfId="0" applyFont="1" applyBorder="1" applyAlignment="1">
      <alignment horizontal="distributed" vertical="center"/>
    </xf>
    <xf numFmtId="176" fontId="5" fillId="0" borderId="3" xfId="6" applyNumberFormat="1" applyFont="1" applyFill="1" applyBorder="1" applyAlignment="1">
      <alignment horizontal="distributed" vertical="center" wrapText="1"/>
    </xf>
    <xf numFmtId="176" fontId="59" fillId="0" borderId="11" xfId="0" applyNumberFormat="1" applyFont="1" applyFill="1" applyBorder="1" applyAlignment="1" applyProtection="1">
      <alignment horizontal="distributed" vertical="center" wrapText="1"/>
      <protection locked="0"/>
    </xf>
    <xf numFmtId="3" fontId="68" fillId="11" borderId="11" xfId="0" applyNumberFormat="1" applyFont="1" applyFill="1" applyBorder="1" applyAlignment="1" applyProtection="1">
      <alignment vertical="center"/>
      <protection locked="0"/>
    </xf>
    <xf numFmtId="176" fontId="60" fillId="0" borderId="96" xfId="6" applyNumberFormat="1" applyFont="1" applyFill="1" applyBorder="1" applyAlignment="1">
      <alignment horizontal="distributed" vertical="center" wrapText="1"/>
    </xf>
    <xf numFmtId="176" fontId="60" fillId="0" borderId="90" xfId="6" applyNumberFormat="1" applyFont="1" applyFill="1" applyBorder="1" applyAlignment="1">
      <alignment horizontal="distributed" vertical="center" wrapText="1"/>
    </xf>
    <xf numFmtId="3" fontId="80" fillId="0" borderId="3" xfId="0" applyNumberFormat="1" applyFont="1" applyFill="1" applyBorder="1" applyAlignment="1" applyProtection="1">
      <alignment horizontal="center" vertical="center" wrapText="1"/>
      <protection locked="0"/>
    </xf>
    <xf numFmtId="3" fontId="80" fillId="0" borderId="11" xfId="0" applyNumberFormat="1" applyFont="1" applyFill="1" applyBorder="1" applyAlignment="1" applyProtection="1">
      <alignment horizontal="center" vertical="center" wrapText="1"/>
      <protection locked="0"/>
    </xf>
    <xf numFmtId="176" fontId="58" fillId="0" borderId="108" xfId="6" quotePrefix="1" applyNumberFormat="1" applyFont="1" applyFill="1" applyBorder="1" applyAlignment="1">
      <alignment horizontal="distributed" vertical="center"/>
    </xf>
    <xf numFmtId="3" fontId="62" fillId="0" borderId="106" xfId="0" applyFont="1" applyBorder="1" applyAlignment="1">
      <alignment horizontal="distributed" vertical="center"/>
    </xf>
    <xf numFmtId="3" fontId="62" fillId="0" borderId="3" xfId="0" applyFont="1" applyBorder="1" applyAlignment="1">
      <alignment horizontal="distributed" vertical="center"/>
    </xf>
    <xf numFmtId="176" fontId="58" fillId="0" borderId="3" xfId="6" quotePrefix="1" applyNumberFormat="1" applyFont="1" applyFill="1" applyBorder="1" applyAlignment="1">
      <alignment horizontal="distributed" vertical="distributed"/>
    </xf>
    <xf numFmtId="3" fontId="62" fillId="0" borderId="11" xfId="0" applyFont="1" applyBorder="1" applyAlignment="1">
      <alignment horizontal="distributed"/>
    </xf>
    <xf numFmtId="3" fontId="62" fillId="0" borderId="3" xfId="0" applyFont="1" applyBorder="1" applyAlignment="1">
      <alignment horizontal="distributed" vertical="distributed"/>
    </xf>
    <xf numFmtId="176" fontId="58" fillId="0" borderId="3" xfId="6" quotePrefix="1" applyNumberFormat="1" applyFont="1" applyFill="1" applyBorder="1" applyAlignment="1">
      <alignment horizontal="distributed" vertical="center"/>
    </xf>
    <xf numFmtId="176" fontId="58" fillId="0" borderId="3" xfId="6" quotePrefix="1" applyNumberFormat="1" applyFont="1" applyFill="1" applyBorder="1" applyAlignment="1">
      <alignment horizontal="distributed" vertical="distributed" wrapText="1" shrinkToFit="1"/>
    </xf>
    <xf numFmtId="3" fontId="62" fillId="0" borderId="3" xfId="0" applyFont="1" applyBorder="1" applyAlignment="1">
      <alignment horizontal="distributed" vertical="distributed" wrapText="1" shrinkToFit="1"/>
    </xf>
    <xf numFmtId="176" fontId="58" fillId="0" borderId="3" xfId="6" quotePrefix="1" applyNumberFormat="1" applyFont="1" applyFill="1" applyBorder="1" applyAlignment="1">
      <alignment horizontal="distributed" vertical="distributed" wrapText="1"/>
    </xf>
    <xf numFmtId="3" fontId="62" fillId="0" borderId="3" xfId="0" applyFont="1" applyBorder="1" applyAlignment="1">
      <alignment horizontal="distributed" vertical="distributed" wrapText="1"/>
    </xf>
    <xf numFmtId="176" fontId="58" fillId="0" borderId="1" xfId="6" quotePrefix="1" applyNumberFormat="1" applyFont="1" applyFill="1" applyBorder="1" applyAlignment="1">
      <alignment horizontal="distributed" vertical="center"/>
    </xf>
    <xf numFmtId="3" fontId="62" fillId="0" borderId="10" xfId="0" applyFont="1" applyBorder="1" applyAlignment="1">
      <alignment horizontal="distributed" vertical="center"/>
    </xf>
    <xf numFmtId="3" fontId="62" fillId="0" borderId="7" xfId="0" applyFont="1" applyBorder="1" applyAlignment="1">
      <alignment horizontal="distributed" vertical="center"/>
    </xf>
    <xf numFmtId="3" fontId="62" fillId="0" borderId="8" xfId="0" applyFont="1" applyBorder="1" applyAlignment="1">
      <alignment horizontal="distributed" vertical="center"/>
    </xf>
    <xf numFmtId="176" fontId="58" fillId="0" borderId="3" xfId="6" quotePrefix="1" applyNumberFormat="1" applyFont="1" applyFill="1" applyBorder="1" applyAlignment="1">
      <alignment horizontal="center" vertical="center" wrapText="1"/>
    </xf>
    <xf numFmtId="3" fontId="62" fillId="0" borderId="20" xfId="0" applyFont="1" applyBorder="1" applyAlignment="1">
      <alignment horizontal="center" vertical="center" wrapText="1"/>
    </xf>
    <xf numFmtId="3" fontId="62" fillId="0" borderId="2" xfId="0" applyFont="1" applyBorder="1" applyAlignment="1">
      <alignment horizontal="distributed" vertical="center"/>
    </xf>
    <xf numFmtId="3" fontId="62" fillId="0" borderId="0" xfId="0" applyFont="1" applyBorder="1" applyAlignment="1">
      <alignment horizontal="distributed" vertical="center"/>
    </xf>
    <xf numFmtId="176" fontId="5" fillId="0" borderId="106" xfId="0" applyNumberFormat="1" applyFont="1" applyFill="1" applyBorder="1" applyAlignment="1">
      <alignment horizontal="distributed" vertical="center"/>
    </xf>
    <xf numFmtId="176" fontId="59" fillId="0" borderId="106" xfId="0" applyNumberFormat="1" applyFont="1" applyFill="1" applyBorder="1" applyAlignment="1" applyProtection="1">
      <alignment horizontal="distributed" vertical="center"/>
      <protection locked="0"/>
    </xf>
    <xf numFmtId="176" fontId="59" fillId="0" borderId="113" xfId="0" applyNumberFormat="1" applyFont="1" applyFill="1" applyBorder="1" applyAlignment="1" applyProtection="1">
      <alignment horizontal="distributed" vertical="center"/>
      <protection locked="0"/>
    </xf>
    <xf numFmtId="176" fontId="59" fillId="0" borderId="40" xfId="0" applyNumberFormat="1" applyFont="1" applyFill="1" applyBorder="1" applyAlignment="1" applyProtection="1">
      <alignment horizontal="distributed" vertical="center"/>
      <protection locked="0"/>
    </xf>
    <xf numFmtId="176" fontId="5" fillId="0" borderId="67" xfId="0" applyNumberFormat="1" applyFont="1" applyFill="1" applyBorder="1" applyAlignment="1">
      <alignment horizontal="distributed" vertical="center"/>
    </xf>
    <xf numFmtId="176" fontId="56" fillId="0" borderId="39" xfId="0" applyNumberFormat="1" applyFont="1" applyFill="1" applyBorder="1" applyAlignment="1">
      <alignment horizontal="distributed" vertical="center" wrapText="1"/>
    </xf>
    <xf numFmtId="176" fontId="56" fillId="0" borderId="67" xfId="0" applyNumberFormat="1" applyFont="1" applyFill="1" applyBorder="1" applyAlignment="1">
      <alignment horizontal="distributed" vertical="center" wrapText="1"/>
    </xf>
    <xf numFmtId="176" fontId="59" fillId="0" borderId="69" xfId="0" applyNumberFormat="1" applyFont="1" applyFill="1" applyBorder="1" applyAlignment="1" applyProtection="1">
      <alignment horizontal="distributed" vertical="center"/>
      <protection locked="0"/>
    </xf>
    <xf numFmtId="176" fontId="5" fillId="10" borderId="10" xfId="0" applyNumberFormat="1" applyFont="1" applyFill="1" applyBorder="1" applyAlignment="1">
      <alignment horizontal="center" vertical="center"/>
    </xf>
    <xf numFmtId="3" fontId="68" fillId="10" borderId="10" xfId="0" applyNumberFormat="1" applyFont="1" applyFill="1" applyBorder="1" applyAlignment="1" applyProtection="1">
      <alignment vertical="center"/>
      <protection locked="0"/>
    </xf>
    <xf numFmtId="3" fontId="68" fillId="10" borderId="12" xfId="0" applyNumberFormat="1" applyFont="1" applyFill="1" applyBorder="1" applyAlignment="1" applyProtection="1">
      <alignment vertical="center"/>
      <protection locked="0"/>
    </xf>
    <xf numFmtId="176" fontId="5" fillId="10" borderId="11" xfId="0" applyNumberFormat="1" applyFont="1" applyFill="1" applyBorder="1" applyAlignment="1">
      <alignment horizontal="center" vertical="center"/>
    </xf>
    <xf numFmtId="3" fontId="68" fillId="11" borderId="20" xfId="0" applyNumberFormat="1" applyFont="1" applyFill="1" applyBorder="1" applyAlignment="1" applyProtection="1">
      <alignment vertical="center"/>
      <protection locked="0"/>
    </xf>
    <xf numFmtId="176" fontId="5" fillId="10" borderId="8" xfId="0" applyNumberFormat="1" applyFont="1" applyFill="1" applyBorder="1" applyAlignment="1">
      <alignment horizontal="center" vertical="center"/>
    </xf>
    <xf numFmtId="3" fontId="68" fillId="10" borderId="8" xfId="0" applyNumberFormat="1" applyFont="1" applyFill="1" applyBorder="1" applyAlignment="1" applyProtection="1">
      <alignment vertical="center"/>
      <protection locked="0"/>
    </xf>
    <xf numFmtId="3" fontId="68" fillId="10" borderId="14" xfId="0" applyNumberFormat="1" applyFont="1" applyFill="1" applyBorder="1" applyAlignment="1" applyProtection="1">
      <alignment vertical="center"/>
      <protection locked="0"/>
    </xf>
    <xf numFmtId="176" fontId="59" fillId="0" borderId="20" xfId="0" applyNumberFormat="1" applyFont="1" applyFill="1" applyBorder="1" applyAlignment="1" applyProtection="1">
      <alignment horizontal="distributed" vertical="center"/>
      <protection locked="0"/>
    </xf>
    <xf numFmtId="176" fontId="5" fillId="0" borderId="20" xfId="0" applyNumberFormat="1"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176" fontId="59" fillId="0" borderId="0" xfId="0" applyNumberFormat="1" applyFont="1" applyFill="1" applyBorder="1" applyAlignment="1" applyProtection="1">
      <alignment horizontal="distributed" vertical="center"/>
      <protection locked="0"/>
    </xf>
    <xf numFmtId="176" fontId="59" fillId="0" borderId="13" xfId="0" applyNumberFormat="1" applyFont="1" applyFill="1" applyBorder="1" applyAlignment="1" applyProtection="1">
      <alignment horizontal="distributed" vertical="center"/>
      <protection locked="0"/>
    </xf>
    <xf numFmtId="176" fontId="5" fillId="0" borderId="40" xfId="0" applyNumberFormat="1" applyFont="1" applyFill="1" applyBorder="1" applyAlignment="1">
      <alignment horizontal="distributed" vertical="center"/>
    </xf>
    <xf numFmtId="176" fontId="5" fillId="0" borderId="20" xfId="0" applyNumberFormat="1" applyFont="1" applyFill="1" applyBorder="1" applyAlignment="1" applyProtection="1">
      <alignment horizontal="distributed" vertical="center"/>
      <protection locked="0"/>
    </xf>
    <xf numFmtId="176" fontId="4" fillId="0" borderId="39" xfId="0" applyNumberFormat="1" applyFont="1" applyFill="1" applyBorder="1" applyAlignment="1">
      <alignment horizontal="distributed" vertical="center" wrapText="1"/>
    </xf>
    <xf numFmtId="176" fontId="90" fillId="0" borderId="67" xfId="0" applyNumberFormat="1" applyFont="1" applyFill="1" applyBorder="1" applyAlignment="1" applyProtection="1">
      <alignment horizontal="distributed" vertical="center" wrapText="1"/>
      <protection locked="0"/>
    </xf>
    <xf numFmtId="3" fontId="68" fillId="0" borderId="11" xfId="0" applyNumberFormat="1" applyFont="1" applyFill="1" applyBorder="1" applyAlignment="1" applyProtection="1">
      <alignment horizontal="distributed" vertical="center"/>
      <protection locked="0"/>
    </xf>
    <xf numFmtId="3" fontId="68" fillId="0" borderId="20" xfId="0" applyNumberFormat="1" applyFont="1" applyFill="1" applyBorder="1" applyAlignment="1" applyProtection="1">
      <alignment horizontal="distributed" vertical="center"/>
      <protection locked="0"/>
    </xf>
    <xf numFmtId="176" fontId="4" fillId="0" borderId="11" xfId="0" applyNumberFormat="1" applyFont="1" applyFill="1" applyBorder="1" applyAlignment="1">
      <alignment horizontal="distributed" vertical="center"/>
    </xf>
    <xf numFmtId="176" fontId="5" fillId="0" borderId="110" xfId="0" applyNumberFormat="1" applyFont="1" applyFill="1" applyBorder="1" applyAlignment="1">
      <alignment horizontal="distributed" vertical="center"/>
    </xf>
    <xf numFmtId="3" fontId="53" fillId="0" borderId="38" xfId="0" applyNumberFormat="1" applyFont="1" applyFill="1" applyBorder="1" applyAlignment="1" applyProtection="1">
      <alignment horizontal="distributed" vertical="center"/>
      <protection locked="0"/>
    </xf>
    <xf numFmtId="3" fontId="63" fillId="0" borderId="40" xfId="0" applyNumberFormat="1" applyFont="1" applyFill="1" applyBorder="1" applyAlignment="1" applyProtection="1">
      <alignment horizontal="distributed" vertical="center"/>
      <protection locked="0"/>
    </xf>
    <xf numFmtId="176" fontId="5" fillId="0" borderId="9" xfId="7" applyNumberFormat="1" applyFont="1" applyFill="1" applyBorder="1" applyAlignment="1">
      <alignment horizontal="distributed" vertical="center"/>
    </xf>
    <xf numFmtId="176" fontId="5" fillId="0" borderId="4" xfId="0" applyNumberFormat="1" applyFont="1" applyFill="1" applyBorder="1" applyAlignment="1">
      <alignment horizontal="distributed" vertical="center"/>
    </xf>
    <xf numFmtId="3" fontId="64" fillId="2" borderId="1" xfId="0" applyNumberFormat="1" applyFont="1" applyFill="1" applyBorder="1" applyAlignment="1" applyProtection="1">
      <alignment horizontal="center" vertical="center" wrapText="1"/>
      <protection locked="0"/>
    </xf>
    <xf numFmtId="3" fontId="73" fillId="2" borderId="10" xfId="0" applyNumberFormat="1" applyFont="1" applyFill="1" applyBorder="1" applyAlignment="1" applyProtection="1">
      <alignment horizontal="center" vertical="center" wrapText="1"/>
      <protection locked="0"/>
    </xf>
    <xf numFmtId="3" fontId="53" fillId="2" borderId="1" xfId="0" applyNumberFormat="1" applyFont="1" applyFill="1" applyBorder="1" applyAlignment="1" applyProtection="1">
      <alignment horizontal="distributed" vertical="center" wrapText="1"/>
      <protection locked="0"/>
    </xf>
    <xf numFmtId="3" fontId="53" fillId="2" borderId="10" xfId="0" applyNumberFormat="1" applyFont="1" applyFill="1" applyBorder="1" applyAlignment="1" applyProtection="1">
      <alignment horizontal="distributed" vertical="center" wrapText="1"/>
      <protection locked="0"/>
    </xf>
    <xf numFmtId="3" fontId="63" fillId="2" borderId="10" xfId="0" applyNumberFormat="1" applyFont="1" applyFill="1" applyBorder="1" applyAlignment="1" applyProtection="1">
      <alignment horizontal="distributed" vertical="center" wrapText="1"/>
      <protection locked="0"/>
    </xf>
    <xf numFmtId="3" fontId="63" fillId="2" borderId="12" xfId="0" applyNumberFormat="1" applyFont="1" applyFill="1" applyBorder="1" applyAlignment="1" applyProtection="1">
      <alignment horizontal="distributed" vertical="center" wrapText="1"/>
      <protection locked="0"/>
    </xf>
    <xf numFmtId="3" fontId="64" fillId="2" borderId="3" xfId="0" applyNumberFormat="1" applyFont="1" applyFill="1" applyBorder="1" applyAlignment="1" applyProtection="1">
      <alignment horizontal="distributed" vertical="center" wrapText="1"/>
      <protection locked="0"/>
    </xf>
    <xf numFmtId="3" fontId="64" fillId="2" borderId="11" xfId="0" applyNumberFormat="1" applyFont="1" applyFill="1" applyBorder="1" applyAlignment="1" applyProtection="1">
      <alignment horizontal="distributed" vertical="center" wrapText="1"/>
      <protection locked="0"/>
    </xf>
    <xf numFmtId="3" fontId="64" fillId="2" borderId="20" xfId="0" applyNumberFormat="1" applyFont="1" applyFill="1" applyBorder="1" applyAlignment="1" applyProtection="1">
      <alignment horizontal="distributed" vertical="center" wrapText="1"/>
      <protection locked="0"/>
    </xf>
    <xf numFmtId="176" fontId="5" fillId="0" borderId="99" xfId="7" applyNumberFormat="1" applyFont="1" applyFill="1" applyBorder="1" applyAlignment="1">
      <alignment horizontal="distributed" vertical="center"/>
    </xf>
    <xf numFmtId="176" fontId="25" fillId="0" borderId="11" xfId="0" applyNumberFormat="1" applyFont="1" applyFill="1" applyBorder="1" applyAlignment="1">
      <alignment horizontal="left" vertical="center" wrapText="1"/>
    </xf>
    <xf numFmtId="176" fontId="5" fillId="0" borderId="34" xfId="0" applyNumberFormat="1" applyFont="1" applyFill="1" applyBorder="1" applyAlignment="1">
      <alignment horizontal="left" vertical="center" wrapText="1"/>
    </xf>
    <xf numFmtId="176" fontId="5" fillId="0" borderId="78" xfId="0" applyNumberFormat="1" applyFont="1" applyFill="1" applyBorder="1" applyAlignment="1">
      <alignment horizontal="left" vertical="center" wrapText="1"/>
    </xf>
    <xf numFmtId="176" fontId="5" fillId="0" borderId="39" xfId="0" applyNumberFormat="1" applyFont="1" applyFill="1" applyBorder="1" applyAlignment="1">
      <alignment horizontal="left" vertical="center" wrapText="1"/>
    </xf>
    <xf numFmtId="176" fontId="5" fillId="0" borderId="67"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176" fontId="5" fillId="0" borderId="1" xfId="8" applyNumberFormat="1" applyFont="1" applyFill="1" applyBorder="1" applyAlignment="1">
      <alignment horizontal="left" vertical="center" wrapText="1"/>
    </xf>
    <xf numFmtId="176" fontId="5" fillId="0" borderId="3"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25" fillId="0" borderId="3" xfId="8" applyNumberFormat="1" applyFont="1" applyFill="1" applyBorder="1" applyAlignment="1" applyProtection="1">
      <alignment horizontal="left" vertical="center" wrapText="1"/>
      <protection locked="0"/>
    </xf>
    <xf numFmtId="176" fontId="25" fillId="0" borderId="20" xfId="8" applyNumberFormat="1" applyFont="1" applyFill="1" applyBorder="1" applyAlignment="1" applyProtection="1">
      <alignment horizontal="left" vertical="center" wrapText="1"/>
      <protection locked="0"/>
    </xf>
    <xf numFmtId="176" fontId="25" fillId="11" borderId="3" xfId="8" applyNumberFormat="1" applyFont="1" applyFill="1" applyBorder="1" applyAlignment="1" applyProtection="1">
      <alignment horizontal="center" vertical="center" textRotation="255" wrapText="1"/>
      <protection locked="0"/>
    </xf>
    <xf numFmtId="176" fontId="25" fillId="11" borderId="11" xfId="8" applyNumberFormat="1" applyFont="1" applyFill="1" applyBorder="1" applyAlignment="1" applyProtection="1">
      <alignment horizontal="center" vertical="center" textRotation="255" wrapText="1"/>
      <protection locked="0"/>
    </xf>
    <xf numFmtId="176" fontId="25" fillId="11" borderId="8" xfId="8" applyNumberFormat="1" applyFont="1" applyFill="1" applyBorder="1" applyAlignment="1" applyProtection="1">
      <alignment horizontal="center" vertical="center" textRotation="255" wrapText="1"/>
      <protection locked="0"/>
    </xf>
    <xf numFmtId="176" fontId="25" fillId="11" borderId="20" xfId="8" applyNumberFormat="1" applyFont="1" applyFill="1" applyBorder="1" applyAlignment="1" applyProtection="1">
      <alignment horizontal="center" vertical="center" textRotation="255" wrapText="1"/>
      <protection locked="0"/>
    </xf>
    <xf numFmtId="176" fontId="25" fillId="0" borderId="3" xfId="8" applyNumberFormat="1" applyFont="1" applyFill="1" applyBorder="1" applyAlignment="1" applyProtection="1">
      <alignment horizontal="left" vertical="center"/>
      <protection locked="0"/>
    </xf>
    <xf numFmtId="176" fontId="25" fillId="0" borderId="11" xfId="8" applyNumberFormat="1" applyFont="1" applyFill="1" applyBorder="1" applyAlignment="1" applyProtection="1">
      <alignment horizontal="left" vertical="center"/>
      <protection locked="0"/>
    </xf>
    <xf numFmtId="176" fontId="25" fillId="0" borderId="20" xfId="8" applyNumberFormat="1" applyFont="1" applyFill="1" applyBorder="1" applyAlignment="1" applyProtection="1">
      <alignment horizontal="left" vertical="center"/>
      <protection locked="0"/>
    </xf>
    <xf numFmtId="176" fontId="66" fillId="0" borderId="3" xfId="8" applyNumberFormat="1" applyFont="1" applyFill="1" applyBorder="1" applyAlignment="1" applyProtection="1">
      <alignment horizontal="center" vertical="center" wrapText="1"/>
      <protection locked="0"/>
    </xf>
    <xf numFmtId="3" fontId="66" fillId="0" borderId="20" xfId="0" applyFont="1" applyBorder="1" applyAlignment="1">
      <alignment horizontal="center" vertical="center" wrapText="1"/>
    </xf>
    <xf numFmtId="176" fontId="62" fillId="0" borderId="3" xfId="4" applyNumberFormat="1" applyFont="1" applyFill="1" applyBorder="1" applyAlignment="1" applyProtection="1">
      <alignment horizontal="distributed" vertical="center"/>
      <protection locked="0"/>
    </xf>
    <xf numFmtId="176" fontId="62" fillId="0" borderId="11" xfId="8" applyNumberFormat="1" applyFont="1" applyFill="1" applyBorder="1" applyAlignment="1" applyProtection="1">
      <alignment horizontal="distributed" vertical="center"/>
      <protection locked="0"/>
    </xf>
    <xf numFmtId="176" fontId="62" fillId="0" borderId="1" xfId="8" applyNumberFormat="1" applyFont="1" applyFill="1" applyBorder="1" applyAlignment="1" applyProtection="1">
      <alignment horizontal="distributed" vertical="center"/>
      <protection locked="0"/>
    </xf>
    <xf numFmtId="176" fontId="62" fillId="0" borderId="10" xfId="8" applyNumberFormat="1" applyFont="1" applyFill="1" applyBorder="1" applyAlignment="1" applyProtection="1">
      <alignment horizontal="distributed" vertical="center"/>
      <protection locked="0"/>
    </xf>
    <xf numFmtId="176" fontId="58" fillId="0" borderId="38" xfId="9" applyNumberFormat="1" applyFont="1" applyFill="1" applyBorder="1" applyAlignment="1" applyProtection="1">
      <alignment horizontal="distributed" vertical="center"/>
    </xf>
    <xf numFmtId="3" fontId="62" fillId="0" borderId="34" xfId="0" applyFont="1" applyBorder="1" applyAlignment="1">
      <alignment horizontal="distributed" vertical="center"/>
    </xf>
    <xf numFmtId="3" fontId="62" fillId="2" borderId="108" xfId="0" applyNumberFormat="1" applyFont="1" applyFill="1" applyBorder="1" applyAlignment="1" applyProtection="1">
      <alignment horizontal="distributed" vertical="center"/>
      <protection locked="0"/>
    </xf>
    <xf numFmtId="3" fontId="62" fillId="2" borderId="3" xfId="0" applyNumberFormat="1" applyFont="1" applyFill="1" applyBorder="1" applyAlignment="1" applyProtection="1">
      <alignment horizontal="distributed" vertical="center"/>
      <protection locked="0"/>
    </xf>
    <xf numFmtId="3" fontId="62" fillId="2" borderId="1" xfId="0" applyNumberFormat="1" applyFont="1" applyFill="1" applyBorder="1" applyAlignment="1" applyProtection="1">
      <alignment horizontal="distributed" vertical="center"/>
      <protection locked="0"/>
    </xf>
    <xf numFmtId="3" fontId="62" fillId="2" borderId="7" xfId="0" applyNumberFormat="1" applyFont="1" applyFill="1" applyBorder="1" applyAlignment="1" applyProtection="1">
      <alignment horizontal="distributed" vertical="center"/>
      <protection locked="0"/>
    </xf>
    <xf numFmtId="3" fontId="62" fillId="2" borderId="3" xfId="0" applyNumberFormat="1" applyFont="1" applyFill="1" applyBorder="1" applyAlignment="1" applyProtection="1">
      <alignment vertical="center" wrapText="1"/>
      <protection locked="0"/>
    </xf>
    <xf numFmtId="3" fontId="62" fillId="0" borderId="20" xfId="0" applyFont="1" applyBorder="1" applyAlignment="1">
      <alignment vertical="center" wrapText="1"/>
    </xf>
    <xf numFmtId="176" fontId="5" fillId="0" borderId="35" xfId="0" applyNumberFormat="1" applyFont="1" applyFill="1" applyBorder="1" applyAlignment="1">
      <alignment horizontal="distributed" vertical="center"/>
    </xf>
    <xf numFmtId="176" fontId="5" fillId="0" borderId="36" xfId="0" applyNumberFormat="1" applyFont="1" applyFill="1" applyBorder="1" applyAlignment="1">
      <alignment horizontal="distributed" vertical="center"/>
    </xf>
    <xf numFmtId="176" fontId="5" fillId="9" borderId="3" xfId="0" applyNumberFormat="1" applyFont="1" applyFill="1" applyBorder="1" applyAlignment="1">
      <alignment horizontal="distributed" vertical="center"/>
    </xf>
    <xf numFmtId="3" fontId="68" fillId="9" borderId="20" xfId="0" applyNumberFormat="1" applyFont="1" applyFill="1" applyBorder="1" applyAlignment="1" applyProtection="1">
      <alignment horizontal="distributed" vertical="center"/>
      <protection locked="0"/>
    </xf>
    <xf numFmtId="176" fontId="59" fillId="0" borderId="20" xfId="0" applyNumberFormat="1" applyFont="1" applyFill="1" applyBorder="1" applyAlignment="1" applyProtection="1">
      <alignment horizontal="distributed" vertical="center" wrapText="1"/>
      <protection locked="0"/>
    </xf>
    <xf numFmtId="176" fontId="5" fillId="0" borderId="3"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5" fillId="0" borderId="20" xfId="0" applyNumberFormat="1" applyFont="1" applyFill="1" applyBorder="1" applyAlignment="1">
      <alignment horizontal="left" vertical="center"/>
    </xf>
    <xf numFmtId="176" fontId="59" fillId="0" borderId="12" xfId="0" applyNumberFormat="1" applyFont="1" applyFill="1" applyBorder="1" applyAlignment="1" applyProtection="1">
      <alignment horizontal="distributed" vertical="center"/>
      <protection locked="0"/>
    </xf>
    <xf numFmtId="3" fontId="68" fillId="2" borderId="20" xfId="0" applyNumberFormat="1" applyFont="1" applyFill="1" applyBorder="1" applyAlignment="1" applyProtection="1">
      <alignment horizontal="distributed" vertical="center"/>
      <protection locked="0"/>
    </xf>
    <xf numFmtId="176" fontId="5" fillId="0" borderId="3" xfId="0" applyNumberFormat="1" applyFont="1" applyFill="1" applyBorder="1" applyAlignment="1" applyProtection="1">
      <alignment horizontal="distributed" vertical="center"/>
      <protection locked="0"/>
    </xf>
    <xf numFmtId="176" fontId="88" fillId="0" borderId="20" xfId="0" applyNumberFormat="1" applyFont="1" applyFill="1" applyBorder="1" applyAlignment="1" applyProtection="1">
      <alignment horizontal="distributed" vertical="center"/>
      <protection locked="0"/>
    </xf>
    <xf numFmtId="176" fontId="5" fillId="0" borderId="10" xfId="0" applyNumberFormat="1" applyFont="1" applyFill="1" applyBorder="1" applyAlignment="1" applyProtection="1">
      <alignment horizontal="distributed" vertical="center"/>
      <protection locked="0"/>
    </xf>
    <xf numFmtId="3" fontId="68" fillId="2" borderId="12" xfId="0" applyNumberFormat="1" applyFont="1" applyFill="1" applyBorder="1" applyAlignment="1" applyProtection="1">
      <alignment horizontal="distributed" vertical="center"/>
      <protection locked="0"/>
    </xf>
    <xf numFmtId="176" fontId="5" fillId="0" borderId="0" xfId="0" applyNumberFormat="1" applyFont="1" applyFill="1" applyBorder="1" applyAlignment="1" applyProtection="1">
      <alignment horizontal="distributed" vertical="center"/>
      <protection locked="0"/>
    </xf>
    <xf numFmtId="3" fontId="68" fillId="2" borderId="0" xfId="0" applyNumberFormat="1" applyFont="1" applyFill="1" applyAlignment="1" applyProtection="1">
      <alignment horizontal="distributed" vertical="center"/>
      <protection locked="0"/>
    </xf>
    <xf numFmtId="3" fontId="68" fillId="2" borderId="13" xfId="0" applyNumberFormat="1" applyFont="1" applyFill="1" applyBorder="1" applyAlignment="1" applyProtection="1">
      <alignment horizontal="distributed" vertical="center"/>
      <protection locked="0"/>
    </xf>
    <xf numFmtId="176" fontId="5" fillId="0" borderId="38" xfId="0" applyNumberFormat="1" applyFont="1" applyFill="1" applyBorder="1" applyAlignment="1">
      <alignment horizontal="distributed" vertical="center"/>
    </xf>
    <xf numFmtId="176" fontId="4" fillId="0" borderId="3" xfId="0" applyNumberFormat="1" applyFont="1" applyFill="1" applyBorder="1" applyAlignment="1">
      <alignment horizontal="distributed" vertical="center"/>
    </xf>
    <xf numFmtId="176" fontId="59" fillId="0" borderId="11" xfId="0" applyNumberFormat="1" applyFont="1" applyFill="1" applyBorder="1" applyAlignment="1" applyProtection="1">
      <alignment vertical="center"/>
      <protection locked="0"/>
    </xf>
    <xf numFmtId="176" fontId="5" fillId="0" borderId="1" xfId="7" applyNumberFormat="1" applyFont="1" applyFill="1" applyBorder="1" applyAlignment="1">
      <alignment horizontal="distributed" vertical="center"/>
    </xf>
    <xf numFmtId="3" fontId="68" fillId="2" borderId="12" xfId="0" applyNumberFormat="1" applyFont="1" applyFill="1" applyBorder="1" applyAlignment="1" applyProtection="1">
      <alignment vertical="center"/>
      <protection locked="0"/>
    </xf>
    <xf numFmtId="176" fontId="4" fillId="0" borderId="1" xfId="7" applyNumberFormat="1" applyFont="1" applyFill="1" applyBorder="1" applyAlignment="1">
      <alignment horizontal="distributed" vertical="center"/>
    </xf>
    <xf numFmtId="176" fontId="5" fillId="0" borderId="108" xfId="7" applyNumberFormat="1" applyFont="1" applyFill="1" applyBorder="1" applyAlignment="1">
      <alignment horizontal="distributed" vertical="center"/>
    </xf>
    <xf numFmtId="3" fontId="68" fillId="2" borderId="113" xfId="0" applyNumberFormat="1" applyFont="1" applyFill="1" applyBorder="1" applyAlignment="1" applyProtection="1">
      <alignment vertical="center"/>
      <protection locked="0"/>
    </xf>
    <xf numFmtId="3" fontId="68" fillId="2" borderId="20" xfId="0" applyNumberFormat="1" applyFont="1" applyFill="1" applyBorder="1" applyAlignment="1" applyProtection="1">
      <alignment vertical="center"/>
      <protection locked="0"/>
    </xf>
    <xf numFmtId="176" fontId="5" fillId="0" borderId="96" xfId="7" applyNumberFormat="1" applyFont="1" applyFill="1" applyBorder="1" applyAlignment="1">
      <alignment horizontal="distributed" vertical="center"/>
    </xf>
    <xf numFmtId="176" fontId="59" fillId="0" borderId="90" xfId="0" applyNumberFormat="1" applyFont="1" applyFill="1" applyBorder="1" applyAlignment="1" applyProtection="1">
      <alignment horizontal="distributed" vertical="center"/>
      <protection locked="0"/>
    </xf>
    <xf numFmtId="3" fontId="68" fillId="2" borderId="105" xfId="0" applyNumberFormat="1" applyFont="1" applyFill="1" applyBorder="1" applyAlignment="1" applyProtection="1">
      <alignment vertical="center"/>
      <protection locked="0"/>
    </xf>
    <xf numFmtId="49" fontId="5" fillId="0" borderId="7" xfId="10" applyNumberFormat="1" applyFont="1" applyBorder="1" applyAlignment="1">
      <alignment horizontal="distributed" vertical="center"/>
    </xf>
    <xf numFmtId="49" fontId="5" fillId="0" borderId="8" xfId="10" applyNumberFormat="1" applyFont="1" applyBorder="1" applyAlignment="1">
      <alignment horizontal="distributed" vertical="center"/>
    </xf>
    <xf numFmtId="3" fontId="70" fillId="2" borderId="8" xfId="0" applyNumberFormat="1" applyFont="1" applyFill="1" applyBorder="1" applyAlignment="1" applyProtection="1">
      <alignment horizontal="distributed" vertical="center"/>
      <protection locked="0"/>
    </xf>
    <xf numFmtId="3" fontId="70" fillId="2" borderId="14" xfId="0" applyNumberFormat="1" applyFont="1" applyFill="1" applyBorder="1" applyAlignment="1" applyProtection="1">
      <alignment horizontal="distributed" vertical="center"/>
      <protection locked="0"/>
    </xf>
    <xf numFmtId="49" fontId="25" fillId="0" borderId="3" xfId="10" applyNumberFormat="1" applyFont="1" applyBorder="1" applyAlignment="1">
      <alignment horizontal="distributed" vertical="center"/>
    </xf>
    <xf numFmtId="49" fontId="25" fillId="0" borderId="20" xfId="10" applyNumberFormat="1" applyFont="1" applyBorder="1" applyAlignment="1">
      <alignment horizontal="distributed" vertical="center"/>
    </xf>
    <xf numFmtId="49" fontId="30" fillId="0" borderId="3" xfId="10" applyNumberFormat="1" applyFont="1" applyBorder="1" applyAlignment="1">
      <alignment horizontal="distributed" vertical="center"/>
    </xf>
    <xf numFmtId="49" fontId="30" fillId="0" borderId="20" xfId="10" applyNumberFormat="1" applyFont="1" applyBorder="1" applyAlignment="1">
      <alignment horizontal="distributed" vertical="center"/>
    </xf>
    <xf numFmtId="176" fontId="59" fillId="0" borderId="9" xfId="0" applyNumberFormat="1" applyFont="1" applyFill="1" applyBorder="1" applyAlignment="1" applyProtection="1">
      <alignment horizontal="distributed" vertical="center"/>
      <protection locked="0"/>
    </xf>
    <xf numFmtId="3" fontId="68" fillId="2" borderId="9" xfId="0" applyNumberFormat="1" applyFont="1" applyFill="1" applyBorder="1" applyAlignment="1" applyProtection="1">
      <alignment vertical="center"/>
      <protection locked="0"/>
    </xf>
    <xf numFmtId="3" fontId="4" fillId="0" borderId="1" xfId="0" quotePrefix="1" applyFont="1" applyFill="1" applyBorder="1" applyAlignment="1">
      <alignment vertical="center"/>
    </xf>
    <xf numFmtId="3" fontId="4" fillId="0" borderId="7" xfId="0" quotePrefix="1" applyFont="1" applyFill="1" applyBorder="1" applyAlignment="1">
      <alignment vertical="center"/>
    </xf>
    <xf numFmtId="3" fontId="4" fillId="0" borderId="12" xfId="0" applyFont="1" applyFill="1" applyBorder="1" applyAlignment="1">
      <alignment horizontal="distributed" vertical="center"/>
    </xf>
    <xf numFmtId="3" fontId="4" fillId="0" borderId="14" xfId="0" applyFont="1" applyFill="1" applyBorder="1" applyAlignment="1">
      <alignment horizontal="distributed" vertical="center"/>
    </xf>
    <xf numFmtId="49" fontId="56" fillId="0" borderId="1" xfId="0" applyNumberFormat="1"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49" fontId="56" fillId="0" borderId="12" xfId="0" applyNumberFormat="1" applyFont="1" applyFill="1" applyBorder="1" applyAlignment="1">
      <alignment horizontal="left" vertical="center" wrapText="1"/>
    </xf>
    <xf numFmtId="49" fontId="56" fillId="0" borderId="2" xfId="0" applyNumberFormat="1" applyFont="1" applyFill="1" applyBorder="1" applyAlignment="1">
      <alignment horizontal="left" vertical="center" wrapText="1"/>
    </xf>
    <xf numFmtId="49" fontId="56" fillId="0" borderId="0" xfId="0" applyNumberFormat="1" applyFont="1" applyFill="1" applyBorder="1" applyAlignment="1">
      <alignment horizontal="left" vertical="center" wrapText="1"/>
    </xf>
    <xf numFmtId="49" fontId="56" fillId="0" borderId="13" xfId="0" applyNumberFormat="1" applyFont="1" applyFill="1" applyBorder="1" applyAlignment="1">
      <alignment horizontal="left" vertical="center" wrapText="1"/>
    </xf>
    <xf numFmtId="49" fontId="56" fillId="0" borderId="7" xfId="0" applyNumberFormat="1" applyFont="1" applyFill="1" applyBorder="1" applyAlignment="1">
      <alignment horizontal="left" vertical="center" wrapText="1"/>
    </xf>
    <xf numFmtId="49" fontId="56" fillId="0" borderId="8" xfId="0" applyNumberFormat="1" applyFont="1" applyFill="1" applyBorder="1" applyAlignment="1">
      <alignment horizontal="left" vertical="center" wrapText="1"/>
    </xf>
    <xf numFmtId="49" fontId="56" fillId="0" borderId="14" xfId="0" applyNumberFormat="1" applyFont="1" applyFill="1" applyBorder="1" applyAlignment="1">
      <alignment horizontal="left" vertical="center" wrapText="1"/>
    </xf>
    <xf numFmtId="49" fontId="57" fillId="0" borderId="1" xfId="0" applyNumberFormat="1" applyFont="1" applyFill="1" applyBorder="1" applyAlignment="1">
      <alignment vertical="center" wrapText="1"/>
    </xf>
    <xf numFmtId="3" fontId="0" fillId="0" borderId="12" xfId="0" applyBorder="1" applyAlignment="1">
      <alignment vertical="center" wrapText="1"/>
    </xf>
    <xf numFmtId="3" fontId="0" fillId="0" borderId="2" xfId="0" applyBorder="1" applyAlignment="1">
      <alignment vertical="center" wrapText="1"/>
    </xf>
    <xf numFmtId="3" fontId="0" fillId="0" borderId="13" xfId="0" applyBorder="1" applyAlignment="1">
      <alignment vertical="center" wrapText="1"/>
    </xf>
    <xf numFmtId="3" fontId="0" fillId="0" borderId="7" xfId="0" applyBorder="1" applyAlignment="1">
      <alignment vertical="center" wrapText="1"/>
    </xf>
    <xf numFmtId="3" fontId="0" fillId="0" borderId="14" xfId="0" applyBorder="1" applyAlignment="1">
      <alignment vertical="center" wrapText="1"/>
    </xf>
    <xf numFmtId="49" fontId="57" fillId="0" borderId="12" xfId="0" applyNumberFormat="1" applyFont="1" applyFill="1" applyBorder="1" applyAlignment="1">
      <alignment vertical="center" wrapText="1"/>
    </xf>
    <xf numFmtId="49" fontId="57" fillId="0" borderId="2" xfId="0" applyNumberFormat="1" applyFont="1" applyFill="1" applyBorder="1" applyAlignment="1">
      <alignment vertical="center" wrapText="1"/>
    </xf>
    <xf numFmtId="49" fontId="57" fillId="0" borderId="13" xfId="0" applyNumberFormat="1" applyFont="1" applyFill="1" applyBorder="1" applyAlignment="1">
      <alignment vertical="center" wrapText="1"/>
    </xf>
    <xf numFmtId="49" fontId="57" fillId="0" borderId="93" xfId="0" applyNumberFormat="1" applyFont="1" applyFill="1" applyBorder="1" applyAlignment="1">
      <alignment vertical="center" wrapText="1"/>
    </xf>
    <xf numFmtId="49" fontId="57" fillId="0" borderId="103" xfId="0" applyNumberFormat="1" applyFont="1" applyFill="1" applyBorder="1" applyAlignment="1">
      <alignment vertical="center" wrapText="1"/>
    </xf>
    <xf numFmtId="176" fontId="5" fillId="0" borderId="9" xfId="0" applyNumberFormat="1" applyFont="1" applyFill="1" applyBorder="1" applyAlignment="1">
      <alignment horizontal="center" vertical="distributed"/>
    </xf>
    <xf numFmtId="176" fontId="5" fillId="0" borderId="5" xfId="6" applyNumberFormat="1" applyFont="1" applyFill="1" applyBorder="1" applyAlignment="1">
      <alignment vertical="center" textRotation="255"/>
    </xf>
    <xf numFmtId="176" fontId="59" fillId="0" borderId="5" xfId="0" applyNumberFormat="1" applyFont="1" applyFill="1" applyBorder="1" applyAlignment="1" applyProtection="1">
      <alignment vertical="center" textRotation="255"/>
      <protection locked="0"/>
    </xf>
    <xf numFmtId="176" fontId="59" fillId="0" borderId="6" xfId="0" applyNumberFormat="1" applyFont="1" applyFill="1" applyBorder="1" applyAlignment="1" applyProtection="1">
      <alignment vertical="center" textRotation="255"/>
      <protection locked="0"/>
    </xf>
    <xf numFmtId="176" fontId="5" fillId="0" borderId="1" xfId="6" applyNumberFormat="1" applyFont="1" applyFill="1" applyBorder="1" applyAlignment="1">
      <alignment horizontal="center" vertical="center" wrapText="1"/>
    </xf>
    <xf numFmtId="176" fontId="5" fillId="0" borderId="10" xfId="6" applyNumberFormat="1" applyFont="1" applyFill="1" applyBorder="1" applyAlignment="1">
      <alignment horizontal="center" vertical="center" wrapText="1"/>
    </xf>
    <xf numFmtId="176" fontId="5" fillId="0" borderId="7" xfId="6" applyNumberFormat="1" applyFont="1" applyFill="1" applyBorder="1" applyAlignment="1">
      <alignment horizontal="center" vertical="center" wrapText="1"/>
    </xf>
    <xf numFmtId="176" fontId="5" fillId="0" borderId="8" xfId="6" applyNumberFormat="1" applyFont="1" applyFill="1" applyBorder="1" applyAlignment="1">
      <alignment horizontal="center" vertical="center" wrapText="1"/>
    </xf>
    <xf numFmtId="176" fontId="30" fillId="0" borderId="9" xfId="6" applyNumberFormat="1" applyFont="1" applyFill="1" applyBorder="1" applyAlignment="1">
      <alignment horizontal="center" vertical="center" wrapText="1"/>
    </xf>
    <xf numFmtId="176" fontId="30" fillId="11" borderId="1" xfId="6" applyNumberFormat="1" applyFont="1" applyFill="1" applyBorder="1" applyAlignment="1">
      <alignment horizontal="center" vertical="center" wrapText="1"/>
    </xf>
    <xf numFmtId="176" fontId="30" fillId="11" borderId="10" xfId="6" applyNumberFormat="1" applyFont="1" applyFill="1" applyBorder="1" applyAlignment="1">
      <alignment horizontal="center" vertical="center" wrapText="1"/>
    </xf>
    <xf numFmtId="176" fontId="30" fillId="11" borderId="12" xfId="6" applyNumberFormat="1" applyFont="1" applyFill="1" applyBorder="1" applyAlignment="1">
      <alignment horizontal="center" vertical="center" wrapText="1"/>
    </xf>
    <xf numFmtId="176" fontId="30" fillId="11" borderId="7" xfId="6" applyNumberFormat="1" applyFont="1" applyFill="1" applyBorder="1" applyAlignment="1">
      <alignment horizontal="center" vertical="center" wrapText="1"/>
    </xf>
    <xf numFmtId="176" fontId="30" fillId="11" borderId="8" xfId="6" applyNumberFormat="1" applyFont="1" applyFill="1" applyBorder="1" applyAlignment="1">
      <alignment horizontal="center" vertical="center" wrapText="1"/>
    </xf>
    <xf numFmtId="176" fontId="30" fillId="11" borderId="14" xfId="6" applyNumberFormat="1" applyFont="1" applyFill="1" applyBorder="1" applyAlignment="1">
      <alignment horizontal="center" vertical="center" wrapText="1"/>
    </xf>
    <xf numFmtId="176" fontId="56" fillId="0" borderId="5" xfId="6" quotePrefix="1" applyNumberFormat="1" applyFont="1" applyFill="1" applyBorder="1" applyAlignment="1">
      <alignment horizontal="center" vertical="center" textRotation="255"/>
    </xf>
    <xf numFmtId="176" fontId="56" fillId="0" borderId="6" xfId="6" quotePrefix="1" applyNumberFormat="1" applyFont="1" applyFill="1" applyBorder="1" applyAlignment="1">
      <alignment horizontal="center" vertical="center" textRotation="255"/>
    </xf>
    <xf numFmtId="176" fontId="5" fillId="0" borderId="4" xfId="6" quotePrefix="1" applyNumberFormat="1" applyFont="1" applyFill="1" applyBorder="1" applyAlignment="1">
      <alignment horizontal="center" vertical="center" textRotation="255"/>
    </xf>
    <xf numFmtId="176" fontId="5" fillId="0" borderId="5" xfId="6" quotePrefix="1" applyNumberFormat="1" applyFont="1" applyFill="1" applyBorder="1" applyAlignment="1">
      <alignment horizontal="center" vertical="center" textRotation="255"/>
    </xf>
    <xf numFmtId="176" fontId="5" fillId="0" borderId="100" xfId="6" quotePrefix="1" applyNumberFormat="1" applyFont="1" applyFill="1" applyBorder="1" applyAlignment="1">
      <alignment horizontal="center" vertical="center" textRotation="255"/>
    </xf>
    <xf numFmtId="176" fontId="58" fillId="0" borderId="101" xfId="6" quotePrefix="1" applyNumberFormat="1" applyFont="1" applyFill="1" applyBorder="1" applyAlignment="1">
      <alignment horizontal="center" vertical="center" textRotation="255"/>
    </xf>
    <xf numFmtId="3" fontId="62" fillId="0" borderId="5" xfId="0" applyFont="1" applyBorder="1" applyAlignment="1">
      <alignment horizontal="center" vertical="center" textRotation="255"/>
    </xf>
    <xf numFmtId="3" fontId="62" fillId="0" borderId="6" xfId="0" applyFont="1" applyBorder="1" applyAlignment="1">
      <alignment horizontal="center" vertical="center" textRotation="255"/>
    </xf>
    <xf numFmtId="176" fontId="58" fillId="0" borderId="4" xfId="6" quotePrefix="1" applyNumberFormat="1" applyFont="1" applyFill="1" applyBorder="1" applyAlignment="1">
      <alignment horizontal="center" vertical="distributed" textRotation="255"/>
    </xf>
    <xf numFmtId="3" fontId="62" fillId="0" borderId="5" xfId="0" applyFont="1" applyBorder="1" applyAlignment="1">
      <alignment horizontal="center" vertical="distributed" textRotation="255"/>
    </xf>
    <xf numFmtId="3" fontId="62" fillId="0" borderId="6" xfId="0" applyFont="1" applyBorder="1" applyAlignment="1">
      <alignment horizontal="center" vertical="distributed" textRotation="255"/>
    </xf>
    <xf numFmtId="176" fontId="58" fillId="0" borderId="4" xfId="6" quotePrefix="1" applyNumberFormat="1" applyFont="1" applyFill="1" applyBorder="1" applyAlignment="1">
      <alignment horizontal="center" vertical="distributed" textRotation="255" wrapText="1" shrinkToFit="1"/>
    </xf>
    <xf numFmtId="3" fontId="62" fillId="0" borderId="5" xfId="0" applyFont="1" applyBorder="1" applyAlignment="1">
      <alignment horizontal="center" vertical="distributed" textRotation="255" wrapText="1" shrinkToFit="1"/>
    </xf>
    <xf numFmtId="3" fontId="62" fillId="0" borderId="6" xfId="0" applyFont="1" applyBorder="1" applyAlignment="1">
      <alignment horizontal="center" vertical="distributed" textRotation="255" wrapText="1" shrinkToFit="1"/>
    </xf>
    <xf numFmtId="176" fontId="58" fillId="0" borderId="4" xfId="6" quotePrefix="1" applyNumberFormat="1" applyFont="1" applyFill="1" applyBorder="1" applyAlignment="1">
      <alignment horizontal="center" vertical="distributed" textRotation="255" wrapText="1"/>
    </xf>
    <xf numFmtId="3" fontId="62" fillId="0" borderId="5" xfId="0" applyFont="1" applyBorder="1" applyAlignment="1">
      <alignment horizontal="center" vertical="distributed" textRotation="255" wrapText="1"/>
    </xf>
    <xf numFmtId="3" fontId="62" fillId="0" borderId="6" xfId="0" applyFont="1" applyBorder="1" applyAlignment="1">
      <alignment horizontal="center" vertical="distributed" textRotation="255" wrapText="1"/>
    </xf>
    <xf numFmtId="176" fontId="58" fillId="0" borderId="4" xfId="6" quotePrefix="1" applyNumberFormat="1" applyFont="1" applyFill="1" applyBorder="1" applyAlignment="1">
      <alignment horizontal="center" vertical="center" textRotation="255"/>
    </xf>
    <xf numFmtId="176" fontId="58" fillId="0" borderId="4" xfId="6" quotePrefix="1" applyNumberFormat="1" applyFont="1" applyFill="1" applyBorder="1" applyAlignment="1">
      <alignment horizontal="center" vertical="center" textRotation="255" wrapText="1"/>
    </xf>
    <xf numFmtId="3" fontId="62" fillId="0" borderId="5" xfId="0" applyFont="1" applyBorder="1" applyAlignment="1">
      <alignment horizontal="center" vertical="center" textRotation="255" wrapText="1"/>
    </xf>
    <xf numFmtId="3" fontId="62" fillId="0" borderId="6" xfId="0" applyFont="1" applyBorder="1" applyAlignment="1">
      <alignment horizontal="center" vertical="center" textRotation="255" wrapText="1"/>
    </xf>
    <xf numFmtId="3" fontId="62" fillId="0" borderId="4" xfId="0" applyFont="1" applyBorder="1" applyAlignment="1">
      <alignment horizontal="center" vertical="center" textRotation="255" wrapText="1"/>
    </xf>
    <xf numFmtId="3" fontId="62" fillId="0" borderId="4" xfId="0" applyFont="1" applyBorder="1" applyAlignment="1">
      <alignment horizontal="center" vertical="center" textRotation="255"/>
    </xf>
    <xf numFmtId="176" fontId="62" fillId="0" borderId="4" xfId="6" quotePrefix="1" applyNumberFormat="1" applyFont="1" applyFill="1" applyBorder="1" applyAlignment="1">
      <alignment horizontal="center" vertical="center" textRotation="255"/>
    </xf>
    <xf numFmtId="176" fontId="58" fillId="0" borderId="5" xfId="6" quotePrefix="1" applyNumberFormat="1" applyFont="1" applyFill="1" applyBorder="1" applyAlignment="1">
      <alignment horizontal="center" vertical="center" textRotation="255"/>
    </xf>
    <xf numFmtId="176" fontId="58" fillId="0" borderId="4" xfId="6" quotePrefix="1" applyNumberFormat="1" applyFont="1" applyFill="1" applyBorder="1" applyAlignment="1">
      <alignment horizontal="center" vertical="top" textRotation="255" wrapText="1"/>
    </xf>
    <xf numFmtId="3" fontId="62" fillId="0" borderId="5" xfId="0" applyFont="1" applyBorder="1" applyAlignment="1">
      <alignment horizontal="center" vertical="top" textRotation="255" wrapText="1"/>
    </xf>
    <xf numFmtId="3" fontId="62" fillId="0" borderId="6" xfId="0" applyFont="1" applyBorder="1" applyAlignment="1">
      <alignment horizontal="center" vertical="top" textRotation="255" wrapText="1"/>
    </xf>
    <xf numFmtId="176" fontId="61" fillId="0" borderId="1" xfId="6" applyNumberFormat="1" applyFont="1" applyFill="1" applyBorder="1" applyAlignment="1">
      <alignment horizontal="center" vertical="center" wrapText="1" shrinkToFit="1"/>
    </xf>
    <xf numFmtId="3" fontId="62" fillId="0" borderId="10" xfId="0" applyFont="1" applyBorder="1" applyAlignment="1">
      <alignment horizontal="center" vertical="center" wrapText="1" shrinkToFit="1"/>
    </xf>
    <xf numFmtId="3" fontId="62" fillId="0" borderId="12" xfId="0" applyFont="1" applyBorder="1" applyAlignment="1">
      <alignment horizontal="center" vertical="center" wrapText="1"/>
    </xf>
    <xf numFmtId="3" fontId="62" fillId="0" borderId="2" xfId="0" applyFont="1" applyBorder="1" applyAlignment="1">
      <alignment horizontal="center" vertical="center" wrapText="1" shrinkToFit="1"/>
    </xf>
    <xf numFmtId="3" fontId="62" fillId="0" borderId="0" xfId="0" applyFont="1" applyBorder="1" applyAlignment="1">
      <alignment horizontal="center" vertical="center" wrapText="1" shrinkToFit="1"/>
    </xf>
    <xf numFmtId="3" fontId="62" fillId="0" borderId="13" xfId="0" applyFont="1" applyBorder="1" applyAlignment="1">
      <alignment horizontal="center" vertical="center" wrapText="1"/>
    </xf>
    <xf numFmtId="3" fontId="62" fillId="0" borderId="7" xfId="0" applyFont="1" applyBorder="1" applyAlignment="1">
      <alignment horizontal="center" vertical="center" wrapText="1" shrinkToFit="1"/>
    </xf>
    <xf numFmtId="3" fontId="62" fillId="0" borderId="8" xfId="0" applyFont="1" applyBorder="1" applyAlignment="1">
      <alignment horizontal="center" vertical="center" wrapText="1" shrinkToFit="1"/>
    </xf>
    <xf numFmtId="3" fontId="62" fillId="0" borderId="14" xfId="0" applyFont="1" applyBorder="1" applyAlignment="1">
      <alignment horizontal="center" vertical="center" wrapText="1"/>
    </xf>
    <xf numFmtId="176" fontId="5" fillId="0" borderId="97" xfId="0" applyNumberFormat="1" applyFont="1" applyFill="1" applyBorder="1" applyAlignment="1">
      <alignment horizontal="center" vertical="center" wrapText="1"/>
    </xf>
    <xf numFmtId="176" fontId="5" fillId="0" borderId="88" xfId="0" applyNumberFormat="1" applyFont="1" applyFill="1" applyBorder="1" applyAlignment="1">
      <alignment horizontal="center" vertical="center" wrapText="1"/>
    </xf>
    <xf numFmtId="176" fontId="5" fillId="0" borderId="107"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3" fontId="64" fillId="2" borderId="12" xfId="0" applyNumberFormat="1" applyFont="1" applyFill="1" applyBorder="1" applyAlignment="1" applyProtection="1">
      <alignment horizontal="center" vertical="center" wrapText="1"/>
      <protection locked="0"/>
    </xf>
    <xf numFmtId="3" fontId="73" fillId="2" borderId="14" xfId="0" applyNumberFormat="1" applyFont="1" applyFill="1" applyBorder="1" applyAlignment="1" applyProtection="1">
      <alignment horizontal="center" vertical="center" wrapText="1"/>
      <protection locked="0"/>
    </xf>
    <xf numFmtId="3" fontId="64" fillId="2" borderId="1" xfId="0" quotePrefix="1" applyNumberFormat="1" applyFont="1" applyFill="1" applyBorder="1" applyAlignment="1" applyProtection="1">
      <alignment horizontal="center" vertical="center" wrapText="1"/>
      <protection locked="0"/>
    </xf>
    <xf numFmtId="3" fontId="64" fillId="2" borderId="2" xfId="0" applyNumberFormat="1" applyFont="1" applyFill="1" applyBorder="1" applyAlignment="1" applyProtection="1">
      <alignment horizontal="center" vertical="center" wrapText="1"/>
      <protection locked="0"/>
    </xf>
    <xf numFmtId="3" fontId="64" fillId="2" borderId="13" xfId="0" applyNumberFormat="1" applyFont="1" applyFill="1" applyBorder="1" applyAlignment="1" applyProtection="1">
      <alignment horizontal="center" vertical="center" wrapText="1"/>
      <protection locked="0"/>
    </xf>
    <xf numFmtId="3" fontId="53" fillId="2" borderId="4" xfId="0" applyNumberFormat="1" applyFont="1" applyFill="1" applyBorder="1" applyAlignment="1" applyProtection="1">
      <alignment horizontal="center" vertical="center" wrapText="1"/>
      <protection locked="0"/>
    </xf>
    <xf numFmtId="3" fontId="63" fillId="2" borderId="5" xfId="0" applyNumberFormat="1" applyFont="1" applyFill="1" applyBorder="1" applyAlignment="1" applyProtection="1">
      <alignment horizontal="center" vertical="center" wrapText="1"/>
      <protection locked="0"/>
    </xf>
    <xf numFmtId="176" fontId="5" fillId="0" borderId="10" xfId="8" applyNumberFormat="1" applyFont="1" applyFill="1" applyBorder="1" applyAlignment="1">
      <alignment horizontal="left" vertical="center" wrapText="1"/>
    </xf>
    <xf numFmtId="176" fontId="5" fillId="0" borderId="12" xfId="8" applyNumberFormat="1" applyFont="1" applyFill="1" applyBorder="1" applyAlignment="1">
      <alignment horizontal="left" vertical="center" wrapText="1"/>
    </xf>
    <xf numFmtId="176" fontId="5" fillId="0" borderId="7" xfId="8" applyNumberFormat="1" applyFont="1" applyFill="1" applyBorder="1" applyAlignment="1">
      <alignment horizontal="left" vertical="center" wrapText="1"/>
    </xf>
    <xf numFmtId="176" fontId="5" fillId="0" borderId="8" xfId="8" applyNumberFormat="1" applyFont="1" applyFill="1" applyBorder="1" applyAlignment="1">
      <alignment horizontal="left" vertical="center" wrapText="1"/>
    </xf>
    <xf numFmtId="176" fontId="5" fillId="0" borderId="14" xfId="8" applyNumberFormat="1" applyFont="1" applyFill="1" applyBorder="1" applyAlignment="1">
      <alignment horizontal="left" vertical="center" wrapText="1"/>
    </xf>
    <xf numFmtId="176" fontId="65" fillId="11" borderId="1" xfId="8" applyNumberFormat="1" applyFont="1" applyFill="1" applyBorder="1" applyAlignment="1">
      <alignment horizontal="center" vertical="center" wrapText="1"/>
    </xf>
    <xf numFmtId="176" fontId="65" fillId="11" borderId="7" xfId="8" applyNumberFormat="1" applyFont="1" applyFill="1" applyBorder="1" applyAlignment="1">
      <alignment horizontal="center" vertical="center" wrapText="1"/>
    </xf>
    <xf numFmtId="176" fontId="74" fillId="11" borderId="10" xfId="8" applyNumberFormat="1" applyFont="1" applyFill="1" applyBorder="1" applyAlignment="1">
      <alignment horizontal="center" vertical="center" wrapText="1"/>
    </xf>
    <xf numFmtId="176" fontId="74" fillId="11" borderId="12" xfId="8" applyNumberFormat="1" applyFont="1" applyFill="1" applyBorder="1" applyAlignment="1">
      <alignment horizontal="center" vertical="center" wrapText="1"/>
    </xf>
    <xf numFmtId="176" fontId="74" fillId="11" borderId="8" xfId="8" applyNumberFormat="1" applyFont="1" applyFill="1" applyBorder="1" applyAlignment="1">
      <alignment horizontal="center" vertical="center" wrapText="1"/>
    </xf>
    <xf numFmtId="176" fontId="74" fillId="11" borderId="14" xfId="8" applyNumberFormat="1" applyFont="1" applyFill="1" applyBorder="1" applyAlignment="1">
      <alignment horizontal="center" vertical="center" wrapText="1"/>
    </xf>
    <xf numFmtId="176" fontId="52" fillId="0" borderId="4" xfId="8" applyNumberFormat="1" applyFont="1" applyFill="1" applyBorder="1" applyAlignment="1">
      <alignment horizontal="center" vertical="center" wrapText="1"/>
    </xf>
    <xf numFmtId="176" fontId="52" fillId="0" borderId="6" xfId="8" applyNumberFormat="1" applyFont="1" applyFill="1" applyBorder="1" applyAlignment="1">
      <alignment horizontal="center" vertical="center" wrapText="1"/>
    </xf>
    <xf numFmtId="176" fontId="56" fillId="0" borderId="10" xfId="8" applyNumberFormat="1" applyFont="1" applyFill="1" applyBorder="1" applyAlignment="1">
      <alignment horizontal="center" vertical="center" wrapText="1"/>
    </xf>
    <xf numFmtId="176" fontId="56" fillId="0" borderId="12" xfId="8" applyNumberFormat="1" applyFont="1" applyFill="1" applyBorder="1" applyAlignment="1">
      <alignment horizontal="center" vertical="center" wrapText="1"/>
    </xf>
    <xf numFmtId="176" fontId="56" fillId="0" borderId="8" xfId="8" applyNumberFormat="1" applyFont="1" applyFill="1" applyBorder="1" applyAlignment="1">
      <alignment horizontal="center" vertical="center" wrapText="1"/>
    </xf>
    <xf numFmtId="176" fontId="56" fillId="0" borderId="14" xfId="8" applyNumberFormat="1" applyFont="1" applyFill="1" applyBorder="1" applyAlignment="1">
      <alignment horizontal="center" vertical="center" wrapText="1"/>
    </xf>
    <xf numFmtId="176" fontId="25" fillId="0" borderId="4" xfId="8" applyNumberFormat="1" applyFont="1" applyFill="1" applyBorder="1" applyAlignment="1" applyProtection="1">
      <alignment horizontal="center" vertical="center" textRotation="255"/>
      <protection locked="0"/>
    </xf>
    <xf numFmtId="176" fontId="25" fillId="0" borderId="5" xfId="8" applyNumberFormat="1" applyFont="1" applyFill="1" applyBorder="1" applyAlignment="1" applyProtection="1">
      <alignment horizontal="center" vertical="center" textRotation="255"/>
      <protection locked="0"/>
    </xf>
    <xf numFmtId="176" fontId="5" fillId="0" borderId="4" xfId="8" applyNumberFormat="1" applyFont="1" applyFill="1" applyBorder="1" applyAlignment="1" applyProtection="1">
      <alignment horizontal="center" vertical="center" textRotation="255" wrapText="1"/>
      <protection locked="0"/>
    </xf>
    <xf numFmtId="176" fontId="5" fillId="0" borderId="6" xfId="8" applyNumberFormat="1" applyFont="1" applyFill="1" applyBorder="1" applyAlignment="1" applyProtection="1">
      <alignment horizontal="center" vertical="center" textRotation="255" wrapText="1"/>
      <protection locked="0"/>
    </xf>
    <xf numFmtId="176" fontId="25" fillId="0" borderId="6" xfId="8" applyNumberFormat="1" applyFont="1" applyFill="1" applyBorder="1" applyAlignment="1" applyProtection="1">
      <alignment horizontal="center" vertical="center" textRotation="255"/>
      <protection locked="0"/>
    </xf>
    <xf numFmtId="176" fontId="25" fillId="0" borderId="9" xfId="8" applyNumberFormat="1" applyFont="1" applyFill="1" applyBorder="1" applyAlignment="1" applyProtection="1">
      <alignment horizontal="center" vertical="center" textRotation="255"/>
      <protection locked="0"/>
    </xf>
    <xf numFmtId="176" fontId="61" fillId="0" borderId="1" xfId="8" applyNumberFormat="1" applyFont="1" applyFill="1" applyBorder="1" applyAlignment="1" applyProtection="1">
      <alignment horizontal="center" vertical="center" wrapText="1"/>
      <protection locked="0"/>
    </xf>
    <xf numFmtId="3" fontId="61" fillId="0" borderId="12" xfId="0" applyFont="1" applyBorder="1" applyAlignment="1">
      <alignment horizontal="center" vertical="center" wrapText="1"/>
    </xf>
    <xf numFmtId="3" fontId="61" fillId="0" borderId="2" xfId="0" applyFont="1" applyBorder="1" applyAlignment="1">
      <alignment horizontal="center" vertical="center" wrapText="1"/>
    </xf>
    <xf numFmtId="3" fontId="61" fillId="0" borderId="13" xfId="0" applyFont="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0" xfId="6"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98" xfId="0" applyNumberFormat="1" applyFont="1" applyFill="1" applyBorder="1" applyAlignment="1">
      <alignment horizontal="center" vertical="center"/>
    </xf>
    <xf numFmtId="176" fontId="5" fillId="0" borderId="89" xfId="6" applyNumberFormat="1" applyFont="1" applyFill="1" applyBorder="1" applyAlignment="1">
      <alignment horizontal="center" vertical="center"/>
    </xf>
    <xf numFmtId="176" fontId="5" fillId="0" borderId="92" xfId="6" applyNumberFormat="1" applyFont="1" applyFill="1" applyBorder="1" applyAlignment="1">
      <alignment horizontal="center" vertical="center"/>
    </xf>
    <xf numFmtId="176" fontId="5" fillId="0" borderId="1" xfId="9" applyNumberFormat="1" applyFont="1" applyFill="1" applyBorder="1" applyAlignment="1" applyProtection="1">
      <alignment horizontal="center" vertical="center" wrapText="1"/>
    </xf>
    <xf numFmtId="3" fontId="68" fillId="2" borderId="12" xfId="0" applyNumberFormat="1" applyFont="1" applyFill="1" applyBorder="1" applyAlignment="1" applyProtection="1">
      <alignment vertical="center" wrapText="1"/>
      <protection locked="0"/>
    </xf>
    <xf numFmtId="3" fontId="68" fillId="2" borderId="2" xfId="0" applyNumberFormat="1" applyFont="1" applyFill="1" applyBorder="1" applyAlignment="1" applyProtection="1">
      <alignment vertical="center" wrapText="1"/>
      <protection locked="0"/>
    </xf>
    <xf numFmtId="3" fontId="68" fillId="2" borderId="13" xfId="0" applyNumberFormat="1" applyFont="1" applyFill="1" applyBorder="1" applyAlignment="1" applyProtection="1">
      <alignment vertical="center" wrapText="1"/>
      <protection locked="0"/>
    </xf>
    <xf numFmtId="3" fontId="68" fillId="2" borderId="98" xfId="0" applyNumberFormat="1" applyFont="1" applyFill="1" applyBorder="1" applyAlignment="1" applyProtection="1">
      <alignment vertical="center" wrapText="1"/>
      <protection locked="0"/>
    </xf>
    <xf numFmtId="3" fontId="68" fillId="2" borderId="92" xfId="0" applyNumberFormat="1" applyFont="1" applyFill="1" applyBorder="1" applyAlignment="1" applyProtection="1">
      <alignment vertical="center" wrapText="1"/>
      <protection locked="0"/>
    </xf>
    <xf numFmtId="3" fontId="62" fillId="2" borderId="97" xfId="0" applyNumberFormat="1" applyFont="1" applyFill="1" applyBorder="1" applyAlignment="1" applyProtection="1">
      <alignment vertical="center" textRotation="255" wrapText="1"/>
      <protection locked="0"/>
    </xf>
    <xf numFmtId="3" fontId="62" fillId="0" borderId="107" xfId="0" applyFont="1" applyBorder="1" applyAlignment="1">
      <alignment vertical="center" textRotation="255" wrapText="1"/>
    </xf>
    <xf numFmtId="3" fontId="62" fillId="0" borderId="2" xfId="0" applyFont="1" applyBorder="1" applyAlignment="1">
      <alignment vertical="center" textRotation="255" wrapText="1"/>
    </xf>
    <xf numFmtId="3" fontId="62" fillId="0" borderId="13" xfId="0" applyFont="1" applyBorder="1" applyAlignment="1">
      <alignment vertical="center" textRotation="255" wrapText="1"/>
    </xf>
    <xf numFmtId="3" fontId="62" fillId="2" borderId="1" xfId="0" applyNumberFormat="1" applyFont="1" applyFill="1" applyBorder="1" applyAlignment="1" applyProtection="1">
      <alignment vertical="center" textRotation="255" wrapText="1"/>
      <protection locked="0"/>
    </xf>
    <xf numFmtId="3" fontId="62" fillId="0" borderId="12" xfId="0" applyFont="1" applyBorder="1" applyAlignment="1">
      <alignment vertical="center" textRotation="255" wrapText="1"/>
    </xf>
    <xf numFmtId="3" fontId="62" fillId="0" borderId="7" xfId="0" applyFont="1" applyBorder="1" applyAlignment="1">
      <alignment vertical="center" textRotation="255" wrapText="1"/>
    </xf>
    <xf numFmtId="3" fontId="62" fillId="0" borderId="14" xfId="0" applyFont="1" applyBorder="1" applyAlignment="1">
      <alignment vertical="center" textRotation="255" wrapText="1"/>
    </xf>
    <xf numFmtId="3" fontId="62" fillId="2" borderId="1" xfId="0" applyNumberFormat="1" applyFont="1" applyFill="1" applyBorder="1" applyAlignment="1" applyProtection="1">
      <alignment vertical="distributed" textRotation="255" wrapText="1"/>
      <protection locked="0"/>
    </xf>
    <xf numFmtId="3" fontId="62" fillId="0" borderId="12" xfId="0" applyFont="1" applyBorder="1" applyAlignment="1">
      <alignment vertical="distributed" textRotation="255" wrapText="1"/>
    </xf>
    <xf numFmtId="3" fontId="62" fillId="0" borderId="2" xfId="0" applyFont="1" applyBorder="1" applyAlignment="1">
      <alignment vertical="distributed" textRotation="255" wrapText="1"/>
    </xf>
    <xf numFmtId="3" fontId="62" fillId="0" borderId="13" xfId="0" applyFont="1" applyBorder="1" applyAlignment="1">
      <alignment vertical="distributed" textRotation="255" wrapText="1"/>
    </xf>
    <xf numFmtId="3" fontId="62" fillId="0" borderId="7" xfId="0" applyFont="1" applyBorder="1" applyAlignment="1">
      <alignment vertical="distributed" textRotation="255" wrapText="1"/>
    </xf>
    <xf numFmtId="3" fontId="62" fillId="0" borderId="14" xfId="0" applyFont="1" applyBorder="1" applyAlignment="1">
      <alignment vertical="distributed" textRotation="255" wrapText="1"/>
    </xf>
    <xf numFmtId="3" fontId="62" fillId="2" borderId="4" xfId="0" applyNumberFormat="1" applyFont="1" applyFill="1" applyBorder="1" applyAlignment="1" applyProtection="1">
      <alignment vertical="top" textRotation="255" wrapText="1"/>
      <protection locked="0"/>
    </xf>
    <xf numFmtId="3" fontId="62" fillId="0" borderId="5" xfId="0" applyFont="1" applyBorder="1" applyAlignment="1">
      <alignment vertical="top" textRotation="255" wrapText="1"/>
    </xf>
    <xf numFmtId="3" fontId="62" fillId="0" borderId="6" xfId="0" applyFont="1" applyBorder="1" applyAlignment="1">
      <alignment vertical="top" textRotation="255" wrapText="1"/>
    </xf>
    <xf numFmtId="3" fontId="62" fillId="2" borderId="1" xfId="0" applyNumberFormat="1" applyFont="1" applyFill="1" applyBorder="1" applyAlignment="1" applyProtection="1">
      <alignment horizontal="center" vertical="center" wrapText="1"/>
      <protection locked="0"/>
    </xf>
    <xf numFmtId="3" fontId="62" fillId="0" borderId="2" xfId="0" applyFont="1" applyBorder="1" applyAlignment="1">
      <alignment horizontal="center" vertical="center" wrapText="1"/>
    </xf>
    <xf numFmtId="3" fontId="62" fillId="0" borderId="7" xfId="0" applyFont="1" applyBorder="1" applyAlignment="1">
      <alignment horizontal="center" vertical="center" wrapText="1"/>
    </xf>
    <xf numFmtId="176" fontId="5" fillId="0" borderId="12" xfId="0" applyNumberFormat="1" applyFont="1" applyFill="1" applyBorder="1" applyAlignment="1">
      <alignment vertical="center" wrapText="1"/>
    </xf>
    <xf numFmtId="176" fontId="59" fillId="0" borderId="14" xfId="0" applyNumberFormat="1" applyFont="1" applyFill="1" applyBorder="1" applyAlignment="1" applyProtection="1">
      <alignment vertical="center" wrapText="1"/>
      <protection locked="0"/>
    </xf>
    <xf numFmtId="49" fontId="5" fillId="0" borderId="2" xfId="10" applyNumberFormat="1" applyFont="1" applyBorder="1" applyAlignment="1">
      <alignment horizontal="center" vertical="center"/>
    </xf>
    <xf numFmtId="49" fontId="5" fillId="0" borderId="10" xfId="10" applyNumberFormat="1" applyFont="1" applyBorder="1" applyAlignment="1">
      <alignment horizontal="distributed" vertical="center"/>
    </xf>
    <xf numFmtId="3" fontId="70" fillId="2" borderId="12" xfId="0" applyNumberFormat="1" applyFont="1" applyFill="1" applyBorder="1" applyAlignment="1" applyProtection="1">
      <alignment vertical="center"/>
      <protection locked="0"/>
    </xf>
    <xf numFmtId="3" fontId="70" fillId="2" borderId="0" xfId="0" applyNumberFormat="1" applyFont="1" applyFill="1" applyBorder="1" applyAlignment="1" applyProtection="1">
      <alignment vertical="center"/>
      <protection locked="0"/>
    </xf>
    <xf numFmtId="3" fontId="70" fillId="2" borderId="13" xfId="0" applyNumberFormat="1" applyFont="1" applyFill="1" applyBorder="1" applyAlignment="1" applyProtection="1">
      <alignment vertical="center"/>
      <protection locked="0"/>
    </xf>
    <xf numFmtId="49" fontId="5" fillId="0" borderId="8" xfId="10" applyNumberFormat="1" applyFont="1" applyBorder="1" applyAlignment="1">
      <alignment horizontal="center" vertical="center"/>
    </xf>
    <xf numFmtId="49" fontId="5" fillId="0" borderId="12" xfId="10" applyNumberFormat="1" applyFont="1" applyBorder="1" applyAlignment="1">
      <alignment horizontal="distributed" vertical="center"/>
    </xf>
    <xf numFmtId="49" fontId="5" fillId="0" borderId="13" xfId="10" applyNumberFormat="1" applyFont="1" applyBorder="1" applyAlignment="1">
      <alignment horizontal="distributed" vertical="center"/>
    </xf>
    <xf numFmtId="49" fontId="5" fillId="0" borderId="14" xfId="10" applyNumberFormat="1" applyFont="1" applyBorder="1" applyAlignment="1">
      <alignment horizontal="distributed" vertical="center"/>
    </xf>
    <xf numFmtId="3" fontId="70" fillId="2" borderId="7" xfId="0" applyNumberFormat="1" applyFont="1" applyFill="1" applyBorder="1" applyAlignment="1" applyProtection="1">
      <alignment horizontal="center" vertical="center"/>
      <protection locked="0"/>
    </xf>
    <xf numFmtId="3" fontId="70" fillId="2" borderId="12" xfId="0" applyNumberFormat="1" applyFont="1" applyFill="1" applyBorder="1" applyAlignment="1" applyProtection="1">
      <alignment horizontal="distributed" vertical="center"/>
      <protection locked="0"/>
    </xf>
    <xf numFmtId="49" fontId="25" fillId="0" borderId="12" xfId="10" applyNumberFormat="1" applyFont="1" applyBorder="1" applyAlignment="1">
      <alignment horizontal="distributed" vertical="center"/>
    </xf>
    <xf numFmtId="49" fontId="25" fillId="0" borderId="13" xfId="10" applyNumberFormat="1" applyFont="1" applyBorder="1" applyAlignment="1">
      <alignment horizontal="distributed" vertical="center"/>
    </xf>
    <xf numFmtId="49" fontId="25" fillId="0" borderId="10" xfId="10" applyNumberFormat="1" applyFont="1" applyBorder="1" applyAlignment="1">
      <alignment horizontal="center" vertical="center"/>
    </xf>
    <xf numFmtId="49" fontId="25" fillId="0" borderId="8" xfId="10" applyNumberFormat="1" applyFont="1" applyBorder="1" applyAlignment="1">
      <alignment horizontal="center" vertical="center"/>
    </xf>
    <xf numFmtId="49" fontId="25" fillId="0" borderId="14" xfId="10" applyNumberFormat="1" applyFont="1" applyBorder="1" applyAlignment="1">
      <alignment horizontal="distributed" vertical="center"/>
    </xf>
    <xf numFmtId="49" fontId="25" fillId="0" borderId="12" xfId="10" applyNumberFormat="1" applyFont="1" applyBorder="1" applyAlignment="1">
      <alignment horizontal="distributed" vertical="center" wrapText="1"/>
    </xf>
    <xf numFmtId="49" fontId="25" fillId="0" borderId="14" xfId="10" applyNumberFormat="1" applyFont="1" applyBorder="1" applyAlignment="1">
      <alignment horizontal="distributed" vertical="center" wrapText="1"/>
    </xf>
    <xf numFmtId="49" fontId="25" fillId="11" borderId="10" xfId="10" applyNumberFormat="1" applyFont="1" applyFill="1" applyBorder="1" applyAlignment="1">
      <alignment horizontal="center" vertical="center"/>
    </xf>
    <xf numFmtId="49" fontId="25" fillId="11" borderId="8" xfId="10" applyNumberFormat="1" applyFont="1" applyFill="1" applyBorder="1" applyAlignment="1">
      <alignment horizontal="center" vertical="center"/>
    </xf>
    <xf numFmtId="49" fontId="25" fillId="11" borderId="12" xfId="10" applyNumberFormat="1" applyFont="1" applyFill="1" applyBorder="1" applyAlignment="1">
      <alignment horizontal="distributed" vertical="center"/>
    </xf>
    <xf numFmtId="49" fontId="25" fillId="11" borderId="14" xfId="10" applyNumberFormat="1" applyFont="1" applyFill="1" applyBorder="1" applyAlignment="1">
      <alignment horizontal="distributed" vertical="center"/>
    </xf>
    <xf numFmtId="49" fontId="82" fillId="0" borderId="10" xfId="10" applyNumberFormat="1" applyFont="1" applyFill="1" applyBorder="1" applyAlignment="1">
      <alignment horizontal="center" vertical="center"/>
    </xf>
    <xf numFmtId="49" fontId="82" fillId="0" borderId="8" xfId="10" applyNumberFormat="1" applyFont="1" applyFill="1" applyBorder="1" applyAlignment="1">
      <alignment horizontal="center" vertical="center"/>
    </xf>
    <xf numFmtId="49" fontId="82" fillId="0" borderId="12" xfId="10" applyNumberFormat="1" applyFont="1" applyFill="1" applyBorder="1" applyAlignment="1">
      <alignment vertical="center" wrapText="1"/>
    </xf>
    <xf numFmtId="49" fontId="82" fillId="0" borderId="14" xfId="10" applyNumberFormat="1" applyFont="1" applyFill="1" applyBorder="1" applyAlignment="1">
      <alignment vertical="center" wrapText="1"/>
    </xf>
    <xf numFmtId="49" fontId="25" fillId="0" borderId="12" xfId="10" applyNumberFormat="1" applyFont="1" applyFill="1" applyBorder="1" applyAlignment="1">
      <alignment vertical="center"/>
    </xf>
    <xf numFmtId="49" fontId="25" fillId="0" borderId="14" xfId="10" applyNumberFormat="1" applyFont="1" applyFill="1" applyBorder="1" applyAlignment="1">
      <alignment vertical="center"/>
    </xf>
    <xf numFmtId="49" fontId="25" fillId="0" borderId="1" xfId="10" applyNumberFormat="1" applyFont="1" applyFill="1" applyBorder="1" applyAlignment="1">
      <alignment horizontal="center" vertical="center"/>
    </xf>
    <xf numFmtId="49" fontId="25" fillId="0" borderId="7" xfId="10" applyNumberFormat="1" applyFont="1" applyFill="1" applyBorder="1" applyAlignment="1">
      <alignment horizontal="center" vertical="center"/>
    </xf>
    <xf numFmtId="49" fontId="54" fillId="0" borderId="5" xfId="10" applyNumberFormat="1" applyFont="1" applyFill="1" applyBorder="1" applyAlignment="1">
      <alignment horizontal="center" vertical="center"/>
    </xf>
    <xf numFmtId="49" fontId="54" fillId="0" borderId="6" xfId="10" applyNumberFormat="1" applyFont="1" applyFill="1" applyBorder="1" applyAlignment="1">
      <alignment horizontal="center" vertical="center"/>
    </xf>
    <xf numFmtId="49" fontId="82" fillId="0" borderId="1" xfId="10" applyNumberFormat="1" applyFont="1" applyFill="1" applyBorder="1" applyAlignment="1">
      <alignment horizontal="distributed" vertical="center"/>
    </xf>
    <xf numFmtId="3" fontId="0" fillId="0" borderId="7" xfId="0" applyBorder="1" applyAlignment="1">
      <alignment horizontal="distributed" vertical="center"/>
    </xf>
    <xf numFmtId="49" fontId="74" fillId="0" borderId="12" xfId="10" applyNumberFormat="1" applyFont="1" applyFill="1" applyBorder="1" applyAlignment="1">
      <alignment horizontal="distributed" vertical="center" wrapText="1"/>
    </xf>
    <xf numFmtId="3" fontId="89" fillId="0" borderId="14" xfId="0" applyFont="1" applyBorder="1" applyAlignment="1">
      <alignment horizontal="distributed" vertical="center" wrapText="1"/>
    </xf>
    <xf numFmtId="49" fontId="52" fillId="0" borderId="1" xfId="10" applyNumberFormat="1" applyFont="1" applyBorder="1" applyAlignment="1">
      <alignment vertical="center" wrapText="1"/>
    </xf>
    <xf numFmtId="49" fontId="52" fillId="0" borderId="7" xfId="10" applyNumberFormat="1" applyFont="1" applyBorder="1" applyAlignment="1">
      <alignment vertical="center" wrapText="1"/>
    </xf>
    <xf numFmtId="49" fontId="4" fillId="0" borderId="1" xfId="10" applyNumberFormat="1" applyFont="1" applyBorder="1" applyAlignment="1">
      <alignment horizontal="center" vertical="center"/>
    </xf>
    <xf numFmtId="49" fontId="4" fillId="0" borderId="7" xfId="10" applyNumberFormat="1" applyFont="1" applyBorder="1" applyAlignment="1">
      <alignment horizontal="center" vertical="center"/>
    </xf>
    <xf numFmtId="49" fontId="25" fillId="0" borderId="10" xfId="10" applyNumberFormat="1" applyFont="1" applyBorder="1" applyAlignment="1">
      <alignment horizontal="distributed" vertical="center"/>
    </xf>
    <xf numFmtId="3" fontId="68" fillId="2" borderId="14" xfId="0" applyNumberFormat="1" applyFont="1" applyFill="1" applyBorder="1" applyAlignment="1" applyProtection="1">
      <alignment horizontal="distributed" vertical="center"/>
      <protection locked="0"/>
    </xf>
    <xf numFmtId="49" fontId="52" fillId="0" borderId="1" xfId="10" applyNumberFormat="1" applyFont="1" applyBorder="1" applyAlignment="1">
      <alignment horizontal="center" vertical="center"/>
    </xf>
    <xf numFmtId="49" fontId="52" fillId="0" borderId="7" xfId="10" applyNumberFormat="1" applyFont="1" applyBorder="1" applyAlignment="1">
      <alignment horizontal="center" vertical="center"/>
    </xf>
    <xf numFmtId="49" fontId="52" fillId="0" borderId="10" xfId="10" applyNumberFormat="1" applyFont="1" applyBorder="1" applyAlignment="1">
      <alignment horizontal="distributed" vertical="center"/>
    </xf>
    <xf numFmtId="49" fontId="52" fillId="0" borderId="12" xfId="10" applyNumberFormat="1" applyFont="1" applyBorder="1" applyAlignment="1">
      <alignment horizontal="distributed" vertical="center"/>
    </xf>
    <xf numFmtId="49" fontId="52" fillId="0" borderId="8" xfId="10" applyNumberFormat="1" applyFont="1" applyBorder="1" applyAlignment="1">
      <alignment vertical="center"/>
    </xf>
    <xf numFmtId="49" fontId="52" fillId="0" borderId="14" xfId="10" applyNumberFormat="1" applyFont="1" applyBorder="1" applyAlignment="1">
      <alignment vertical="center"/>
    </xf>
    <xf numFmtId="49" fontId="29" fillId="0" borderId="10" xfId="10" applyNumberFormat="1" applyFont="1" applyBorder="1" applyAlignment="1">
      <alignment horizontal="center" vertical="center"/>
    </xf>
    <xf numFmtId="3" fontId="75" fillId="2" borderId="8" xfId="0" applyNumberFormat="1" applyFont="1" applyFill="1" applyBorder="1" applyAlignment="1" applyProtection="1">
      <alignment horizontal="center" vertical="center"/>
      <protection locked="0"/>
    </xf>
    <xf numFmtId="49" fontId="12" fillId="0" borderId="10" xfId="10" applyNumberFormat="1" applyFont="1" applyBorder="1" applyAlignment="1">
      <alignment horizontal="center" vertical="center"/>
    </xf>
    <xf numFmtId="3" fontId="76" fillId="2" borderId="8" xfId="0" applyNumberFormat="1" applyFont="1" applyFill="1" applyBorder="1" applyAlignment="1" applyProtection="1">
      <alignment horizontal="center" vertical="center"/>
      <protection locked="0"/>
    </xf>
    <xf numFmtId="3" fontId="77" fillId="2" borderId="12" xfId="0" applyNumberFormat="1" applyFont="1" applyFill="1" applyBorder="1" applyAlignment="1" applyProtection="1">
      <alignment horizontal="distributed" vertical="center"/>
      <protection locked="0"/>
    </xf>
    <xf numFmtId="3" fontId="77" fillId="2" borderId="8" xfId="0" applyNumberFormat="1" applyFont="1" applyFill="1" applyBorder="1" applyAlignment="1" applyProtection="1">
      <alignment horizontal="distributed" vertical="center"/>
      <protection locked="0"/>
    </xf>
    <xf numFmtId="3" fontId="77" fillId="2" borderId="14" xfId="0" applyNumberFormat="1" applyFont="1" applyFill="1" applyBorder="1" applyAlignment="1" applyProtection="1">
      <alignment horizontal="distributed" vertical="center"/>
      <protection locked="0"/>
    </xf>
    <xf numFmtId="3" fontId="76" fillId="2" borderId="0" xfId="0" applyNumberFormat="1" applyFont="1" applyFill="1" applyBorder="1" applyAlignment="1" applyProtection="1">
      <alignment horizontal="center" vertical="center"/>
      <protection locked="0"/>
    </xf>
    <xf numFmtId="3" fontId="77" fillId="2" borderId="0" xfId="0" applyNumberFormat="1" applyFont="1" applyFill="1" applyBorder="1" applyAlignment="1" applyProtection="1">
      <alignment horizontal="distributed" vertical="center"/>
      <protection locked="0"/>
    </xf>
    <xf numFmtId="3" fontId="77" fillId="2" borderId="13" xfId="0" applyNumberFormat="1" applyFont="1" applyFill="1" applyBorder="1" applyAlignment="1" applyProtection="1">
      <alignment horizontal="distributed" vertical="center"/>
      <protection locked="0"/>
    </xf>
    <xf numFmtId="49" fontId="12" fillId="0" borderId="97" xfId="10" applyNumberFormat="1" applyFont="1" applyBorder="1" applyAlignment="1">
      <alignment horizontal="center" vertical="center"/>
    </xf>
    <xf numFmtId="3" fontId="76" fillId="2" borderId="7" xfId="0" applyNumberFormat="1" applyFont="1" applyFill="1" applyBorder="1" applyAlignment="1" applyProtection="1">
      <alignment horizontal="center" vertical="center"/>
      <protection locked="0"/>
    </xf>
    <xf numFmtId="49" fontId="8" fillId="0" borderId="88" xfId="7" applyNumberFormat="1" applyFont="1" applyFill="1" applyBorder="1" applyAlignment="1">
      <alignment horizontal="distributed" vertical="center"/>
    </xf>
    <xf numFmtId="3" fontId="77" fillId="2" borderId="107" xfId="0" applyNumberFormat="1" applyFont="1" applyFill="1" applyBorder="1" applyAlignment="1" applyProtection="1">
      <alignment horizontal="distributed" vertical="center"/>
      <protection locked="0"/>
    </xf>
    <xf numFmtId="49" fontId="3" fillId="0" borderId="10" xfId="0" applyNumberFormat="1" applyFont="1" applyFill="1" applyBorder="1" applyAlignment="1">
      <alignment horizontal="distributed" vertical="center"/>
    </xf>
    <xf numFmtId="3" fontId="83" fillId="2" borderId="12" xfId="0" applyNumberFormat="1" applyFont="1" applyFill="1" applyBorder="1" applyAlignment="1" applyProtection="1">
      <alignment horizontal="distributed" vertical="center"/>
      <protection locked="0"/>
    </xf>
    <xf numFmtId="3" fontId="83" fillId="2" borderId="8" xfId="0" applyNumberFormat="1" applyFont="1" applyFill="1" applyBorder="1" applyAlignment="1" applyProtection="1">
      <alignment horizontal="distributed" vertical="center"/>
      <protection locked="0"/>
    </xf>
    <xf numFmtId="3" fontId="83" fillId="2" borderId="14" xfId="0" applyNumberFormat="1" applyFont="1" applyFill="1" applyBorder="1" applyAlignment="1" applyProtection="1">
      <alignment horizontal="distributed" vertical="center"/>
      <protection locked="0"/>
    </xf>
    <xf numFmtId="49" fontId="61" fillId="0" borderId="10" xfId="0" applyNumberFormat="1" applyFont="1" applyFill="1" applyBorder="1" applyAlignment="1">
      <alignment horizontal="distributed" vertical="center"/>
    </xf>
    <xf numFmtId="3" fontId="84" fillId="2" borderId="12" xfId="0" applyNumberFormat="1" applyFont="1" applyFill="1" applyBorder="1" applyAlignment="1" applyProtection="1">
      <alignment horizontal="distributed" vertical="center"/>
      <protection locked="0"/>
    </xf>
    <xf numFmtId="3" fontId="84" fillId="2" borderId="8" xfId="0" applyNumberFormat="1" applyFont="1" applyFill="1" applyBorder="1" applyAlignment="1" applyProtection="1">
      <alignment horizontal="distributed" vertical="center"/>
      <protection locked="0"/>
    </xf>
    <xf numFmtId="3" fontId="84" fillId="2" borderId="14" xfId="0" applyNumberFormat="1" applyFont="1" applyFill="1" applyBorder="1" applyAlignment="1" applyProtection="1">
      <alignment horizontal="distributed" vertical="center"/>
      <protection locked="0"/>
    </xf>
    <xf numFmtId="3" fontId="85" fillId="2" borderId="12" xfId="0" applyNumberFormat="1" applyFont="1" applyFill="1" applyBorder="1" applyAlignment="1" applyProtection="1">
      <alignment horizontal="distributed" vertical="center"/>
      <protection locked="0"/>
    </xf>
    <xf numFmtId="3" fontId="85" fillId="2" borderId="8" xfId="0" applyNumberFormat="1" applyFont="1" applyFill="1" applyBorder="1" applyAlignment="1" applyProtection="1">
      <alignment horizontal="distributed" vertical="center"/>
      <protection locked="0"/>
    </xf>
    <xf numFmtId="3" fontId="85" fillId="2" borderId="14" xfId="0" applyNumberFormat="1" applyFont="1" applyFill="1" applyBorder="1" applyAlignment="1" applyProtection="1">
      <alignment horizontal="distributed" vertical="center"/>
      <protection locked="0"/>
    </xf>
    <xf numFmtId="49" fontId="9" fillId="0" borderId="10" xfId="10" applyNumberFormat="1" applyFont="1" applyBorder="1" applyAlignment="1">
      <alignment vertical="center"/>
    </xf>
    <xf numFmtId="49" fontId="9" fillId="0" borderId="12" xfId="10" applyNumberFormat="1" applyFont="1" applyBorder="1" applyAlignment="1">
      <alignment vertical="center"/>
    </xf>
    <xf numFmtId="49" fontId="9" fillId="0" borderId="8" xfId="0" applyNumberFormat="1" applyFont="1" applyFill="1" applyBorder="1" applyAlignment="1">
      <alignment vertical="center"/>
    </xf>
    <xf numFmtId="49" fontId="54" fillId="0" borderId="10" xfId="10" applyNumberFormat="1" applyFont="1" applyFill="1" applyBorder="1" applyAlignment="1">
      <alignment vertical="center"/>
    </xf>
    <xf numFmtId="49" fontId="54" fillId="0" borderId="12" xfId="0" applyNumberFormat="1" applyFont="1" applyFill="1" applyBorder="1" applyAlignment="1">
      <alignment vertical="center"/>
    </xf>
    <xf numFmtId="49" fontId="54" fillId="0" borderId="8" xfId="6" applyNumberFormat="1" applyFont="1" applyFill="1" applyBorder="1" applyAlignment="1">
      <alignment vertical="center"/>
    </xf>
    <xf numFmtId="49" fontId="54" fillId="0" borderId="14" xfId="10" applyNumberFormat="1" applyFont="1" applyFill="1" applyBorder="1" applyAlignment="1">
      <alignment vertical="center"/>
    </xf>
    <xf numFmtId="49" fontId="8" fillId="0" borderId="10" xfId="10" applyNumberFormat="1" applyFont="1" applyFill="1" applyBorder="1" applyAlignment="1">
      <alignment vertical="center"/>
    </xf>
    <xf numFmtId="49" fontId="8" fillId="0" borderId="12" xfId="0" applyNumberFormat="1" applyFont="1" applyFill="1" applyBorder="1" applyAlignment="1">
      <alignment vertical="center"/>
    </xf>
    <xf numFmtId="3" fontId="77" fillId="2" borderId="8" xfId="0" applyNumberFormat="1" applyFont="1" applyFill="1" applyBorder="1" applyAlignment="1" applyProtection="1">
      <alignment horizontal="center" vertical="center"/>
      <protection locked="0"/>
    </xf>
    <xf numFmtId="3" fontId="77" fillId="2" borderId="10" xfId="0" applyNumberFormat="1" applyFont="1" applyFill="1" applyBorder="1" applyAlignment="1" applyProtection="1">
      <alignment horizontal="distributed" vertical="center"/>
      <protection locked="0"/>
    </xf>
    <xf numFmtId="49" fontId="12" fillId="0" borderId="8" xfId="10" applyNumberFormat="1" applyFont="1" applyBorder="1" applyAlignment="1">
      <alignment horizontal="center" vertical="center"/>
    </xf>
    <xf numFmtId="49" fontId="12" fillId="0" borderId="10" xfId="10" applyNumberFormat="1" applyFont="1" applyBorder="1" applyAlignment="1">
      <alignment horizontal="distributed" vertical="center"/>
    </xf>
    <xf numFmtId="49" fontId="12" fillId="0" borderId="12" xfId="10" applyNumberFormat="1" applyFont="1" applyBorder="1" applyAlignment="1">
      <alignment horizontal="distributed" vertical="center"/>
    </xf>
    <xf numFmtId="49" fontId="12" fillId="0" borderId="8" xfId="10" applyNumberFormat="1" applyFont="1" applyBorder="1" applyAlignment="1">
      <alignment horizontal="distributed" vertical="center"/>
    </xf>
    <xf numFmtId="49" fontId="12" fillId="0" borderId="14" xfId="10" applyNumberFormat="1" applyFont="1" applyBorder="1" applyAlignment="1">
      <alignment horizontal="distributed" vertical="center"/>
    </xf>
    <xf numFmtId="49" fontId="29" fillId="0" borderId="1" xfId="10" applyNumberFormat="1" applyFont="1" applyBorder="1" applyAlignment="1">
      <alignment horizontal="center" vertical="center"/>
    </xf>
    <xf numFmtId="49" fontId="29" fillId="0" borderId="7" xfId="10" applyNumberFormat="1" applyFont="1" applyBorder="1" applyAlignment="1">
      <alignment horizontal="center" vertical="center"/>
    </xf>
    <xf numFmtId="49" fontId="29" fillId="0" borderId="10" xfId="10" applyNumberFormat="1" applyFont="1" applyBorder="1" applyAlignment="1">
      <alignment horizontal="distributed" vertical="center"/>
    </xf>
    <xf numFmtId="49" fontId="29" fillId="0" borderId="12" xfId="10" applyNumberFormat="1" applyFont="1" applyBorder="1" applyAlignment="1">
      <alignment horizontal="distributed" vertical="center"/>
    </xf>
    <xf numFmtId="49" fontId="29" fillId="0" borderId="8" xfId="10" applyNumberFormat="1" applyFont="1" applyBorder="1" applyAlignment="1">
      <alignment horizontal="distributed" vertical="center"/>
    </xf>
    <xf numFmtId="49" fontId="29" fillId="0" borderId="14" xfId="10" applyNumberFormat="1" applyFont="1" applyBorder="1" applyAlignment="1">
      <alignment horizontal="distributed" vertical="center"/>
    </xf>
    <xf numFmtId="49" fontId="29" fillId="0" borderId="4" xfId="10" applyNumberFormat="1" applyFont="1" applyBorder="1" applyAlignment="1">
      <alignment horizontal="center" vertical="distributed" wrapText="1"/>
    </xf>
    <xf numFmtId="49" fontId="29" fillId="0" borderId="5" xfId="10" applyNumberFormat="1" applyFont="1" applyBorder="1" applyAlignment="1">
      <alignment horizontal="center" vertical="distributed" wrapText="1"/>
    </xf>
    <xf numFmtId="49" fontId="29" fillId="0" borderId="1" xfId="10" applyNumberFormat="1" applyFont="1" applyBorder="1" applyAlignment="1">
      <alignment horizontal="distributed" vertical="center"/>
    </xf>
    <xf numFmtId="3" fontId="75" fillId="2" borderId="12" xfId="0" applyNumberFormat="1" applyFont="1" applyFill="1" applyBorder="1" applyAlignment="1" applyProtection="1">
      <alignment horizontal="distributed" vertical="center"/>
      <protection locked="0"/>
    </xf>
    <xf numFmtId="3" fontId="75" fillId="2" borderId="2" xfId="0" applyNumberFormat="1" applyFont="1" applyFill="1" applyBorder="1" applyAlignment="1" applyProtection="1">
      <alignment horizontal="distributed" vertical="center"/>
      <protection locked="0"/>
    </xf>
    <xf numFmtId="3" fontId="75" fillId="2" borderId="0" xfId="0" applyNumberFormat="1" applyFont="1" applyFill="1" applyBorder="1" applyAlignment="1" applyProtection="1">
      <alignment horizontal="distributed" vertical="center"/>
      <protection locked="0"/>
    </xf>
    <xf numFmtId="3" fontId="75" fillId="2" borderId="13" xfId="0" applyNumberFormat="1" applyFont="1" applyFill="1" applyBorder="1" applyAlignment="1" applyProtection="1">
      <alignment horizontal="distributed" vertical="center"/>
      <protection locked="0"/>
    </xf>
    <xf numFmtId="3" fontId="75" fillId="2" borderId="7" xfId="0" applyNumberFormat="1" applyFont="1" applyFill="1" applyBorder="1" applyAlignment="1" applyProtection="1">
      <alignment horizontal="distributed" vertical="center"/>
      <protection locked="0"/>
    </xf>
    <xf numFmtId="3" fontId="75" fillId="2" borderId="8" xfId="0" applyNumberFormat="1" applyFont="1" applyFill="1" applyBorder="1" applyAlignment="1" applyProtection="1">
      <alignment horizontal="distributed" vertical="center"/>
      <protection locked="0"/>
    </xf>
    <xf numFmtId="3" fontId="75" fillId="2" borderId="14" xfId="0" applyNumberFormat="1" applyFont="1" applyFill="1" applyBorder="1" applyAlignment="1" applyProtection="1">
      <alignment horizontal="distributed" vertical="center"/>
      <protection locked="0"/>
    </xf>
    <xf numFmtId="49" fontId="25" fillId="0" borderId="1" xfId="10" applyNumberFormat="1" applyFont="1" applyBorder="1" applyAlignment="1">
      <alignment horizontal="distributed" vertical="center"/>
    </xf>
    <xf numFmtId="3" fontId="68" fillId="2" borderId="7" xfId="0" applyNumberFormat="1" applyFont="1" applyFill="1" applyBorder="1" applyAlignment="1" applyProtection="1">
      <alignment horizontal="distributed" vertical="center"/>
      <protection locked="0"/>
    </xf>
    <xf numFmtId="49" fontId="5" fillId="0" borderId="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4" fillId="0" borderId="1" xfId="6" applyNumberFormat="1" applyFont="1" applyFill="1" applyBorder="1" applyAlignment="1">
      <alignment horizontal="center" vertical="top" textRotation="255" wrapText="1"/>
    </xf>
    <xf numFmtId="176" fontId="4" fillId="0" borderId="10" xfId="6" applyNumberFormat="1" applyFont="1" applyFill="1" applyBorder="1" applyAlignment="1">
      <alignment horizontal="center" vertical="top" textRotation="255" wrapText="1"/>
    </xf>
    <xf numFmtId="176" fontId="4" fillId="0" borderId="2" xfId="6" applyNumberFormat="1" applyFont="1" applyFill="1" applyBorder="1" applyAlignment="1">
      <alignment horizontal="center" vertical="top" textRotation="255" wrapText="1"/>
    </xf>
    <xf numFmtId="176" fontId="4" fillId="0" borderId="0" xfId="6" applyNumberFormat="1" applyFont="1" applyFill="1" applyBorder="1" applyAlignment="1">
      <alignment horizontal="center" vertical="top" textRotation="255" wrapText="1"/>
    </xf>
    <xf numFmtId="176" fontId="4" fillId="0" borderId="7" xfId="6" applyNumberFormat="1" applyFont="1" applyFill="1" applyBorder="1" applyAlignment="1">
      <alignment horizontal="center" vertical="top" textRotation="255" wrapText="1"/>
    </xf>
    <xf numFmtId="176" fontId="4" fillId="0" borderId="8" xfId="6" applyNumberFormat="1" applyFont="1" applyFill="1" applyBorder="1" applyAlignment="1">
      <alignment horizontal="center" vertical="top" textRotation="255" wrapText="1"/>
    </xf>
    <xf numFmtId="176" fontId="4" fillId="0" borderId="1" xfId="6" applyNumberFormat="1" applyFont="1" applyFill="1" applyBorder="1" applyAlignment="1">
      <alignment horizontal="center" vertical="top" textRotation="255" shrinkToFit="1"/>
    </xf>
    <xf numFmtId="176" fontId="4" fillId="0" borderId="10" xfId="6" applyNumberFormat="1" applyFont="1" applyFill="1" applyBorder="1" applyAlignment="1">
      <alignment horizontal="center" vertical="top" textRotation="255" shrinkToFit="1"/>
    </xf>
    <xf numFmtId="176" fontId="4" fillId="0" borderId="2" xfId="6" applyNumberFormat="1" applyFont="1" applyFill="1" applyBorder="1" applyAlignment="1">
      <alignment horizontal="center" vertical="top" textRotation="255" shrinkToFit="1"/>
    </xf>
    <xf numFmtId="176" fontId="4" fillId="0" borderId="0" xfId="6" applyNumberFormat="1" applyFont="1" applyFill="1" applyBorder="1" applyAlignment="1">
      <alignment horizontal="center" vertical="top" textRotation="255" shrinkToFit="1"/>
    </xf>
    <xf numFmtId="176" fontId="4" fillId="0" borderId="98" xfId="6" applyNumberFormat="1" applyFont="1" applyFill="1" applyBorder="1" applyAlignment="1">
      <alignment horizontal="center" vertical="top" textRotation="255" shrinkToFit="1"/>
    </xf>
    <xf numFmtId="176" fontId="4" fillId="0" borderId="89" xfId="6" applyNumberFormat="1" applyFont="1" applyFill="1" applyBorder="1" applyAlignment="1">
      <alignment horizontal="center" vertical="top" textRotation="255" shrinkToFit="1"/>
    </xf>
    <xf numFmtId="176" fontId="61" fillId="0" borderId="97" xfId="6" applyNumberFormat="1" applyFont="1" applyFill="1" applyBorder="1" applyAlignment="1">
      <alignment horizontal="center" vertical="distributed" textRotation="255" wrapText="1"/>
    </xf>
    <xf numFmtId="3" fontId="62" fillId="0" borderId="107" xfId="0" applyFont="1" applyBorder="1" applyAlignment="1">
      <alignment horizontal="center" vertical="distributed" textRotation="255" wrapText="1"/>
    </xf>
    <xf numFmtId="3" fontId="62" fillId="0" borderId="2" xfId="0" applyFont="1" applyBorder="1" applyAlignment="1">
      <alignment horizontal="center" vertical="distributed" textRotation="255" wrapText="1"/>
    </xf>
    <xf numFmtId="3" fontId="62" fillId="0" borderId="13" xfId="0" applyFont="1" applyBorder="1" applyAlignment="1">
      <alignment horizontal="center" vertical="distributed" textRotation="255" wrapText="1"/>
    </xf>
    <xf numFmtId="3" fontId="62" fillId="0" borderId="7" xfId="0" applyFont="1" applyBorder="1" applyAlignment="1">
      <alignment horizontal="center" vertical="distributed" textRotation="255" wrapText="1"/>
    </xf>
    <xf numFmtId="3" fontId="62" fillId="0" borderId="14" xfId="0" applyFont="1" applyBorder="1" applyAlignment="1">
      <alignment horizontal="center" vertical="distributed" textRotation="255" wrapText="1"/>
    </xf>
    <xf numFmtId="176" fontId="61" fillId="0" borderId="1" xfId="6" applyNumberFormat="1" applyFont="1" applyFill="1" applyBorder="1" applyAlignment="1">
      <alignment horizontal="center" vertical="top" textRotation="255" shrinkToFit="1"/>
    </xf>
    <xf numFmtId="3" fontId="62" fillId="0" borderId="12" xfId="0" applyFont="1" applyBorder="1" applyAlignment="1">
      <alignment horizontal="center" vertical="top" textRotation="255" shrinkToFit="1"/>
    </xf>
    <xf numFmtId="3" fontId="62" fillId="0" borderId="2" xfId="0" applyFont="1" applyBorder="1" applyAlignment="1">
      <alignment horizontal="center" vertical="top" textRotation="255" shrinkToFit="1"/>
    </xf>
    <xf numFmtId="3" fontId="62" fillId="0" borderId="13" xfId="0" applyFont="1" applyBorder="1" applyAlignment="1">
      <alignment horizontal="center" vertical="top" textRotation="255" shrinkToFit="1"/>
    </xf>
    <xf numFmtId="3" fontId="62" fillId="0" borderId="4" xfId="0" applyFont="1" applyBorder="1" applyAlignment="1">
      <alignment horizontal="center" vertical="distributed" textRotation="255"/>
    </xf>
    <xf numFmtId="49" fontId="53" fillId="2" borderId="1" xfId="0" quotePrefix="1" applyNumberFormat="1" applyFont="1" applyFill="1" applyBorder="1" applyAlignment="1" applyProtection="1">
      <alignment horizontal="center" vertical="center" wrapText="1"/>
      <protection locked="0"/>
    </xf>
    <xf numFmtId="49" fontId="63" fillId="2" borderId="12" xfId="0" quotePrefix="1" applyNumberFormat="1" applyFont="1" applyFill="1" applyBorder="1" applyAlignment="1" applyProtection="1">
      <alignment horizontal="center" vertical="center" wrapText="1"/>
      <protection locked="0"/>
    </xf>
    <xf numFmtId="49" fontId="63" fillId="2" borderId="2" xfId="0" quotePrefix="1" applyNumberFormat="1" applyFont="1" applyFill="1" applyBorder="1" applyAlignment="1" applyProtection="1">
      <alignment horizontal="center" vertical="center" wrapText="1"/>
      <protection locked="0"/>
    </xf>
    <xf numFmtId="49" fontId="63" fillId="2" borderId="13" xfId="0" quotePrefix="1" applyNumberFormat="1" applyFont="1" applyFill="1" applyBorder="1" applyAlignment="1" applyProtection="1">
      <alignment horizontal="center" vertical="center" wrapText="1"/>
      <protection locked="0"/>
    </xf>
    <xf numFmtId="49" fontId="63" fillId="2" borderId="7" xfId="0" quotePrefix="1" applyNumberFormat="1" applyFont="1" applyFill="1" applyBorder="1" applyAlignment="1" applyProtection="1">
      <alignment horizontal="center" vertical="center" wrapText="1"/>
      <protection locked="0"/>
    </xf>
    <xf numFmtId="49" fontId="63" fillId="2" borderId="14" xfId="0" quotePrefix="1" applyNumberFormat="1" applyFont="1" applyFill="1" applyBorder="1" applyAlignment="1" applyProtection="1">
      <alignment horizontal="center" vertical="center" wrapText="1"/>
      <protection locked="0"/>
    </xf>
    <xf numFmtId="3" fontId="64" fillId="2" borderId="9" xfId="0" applyNumberFormat="1" applyFont="1" applyFill="1" applyBorder="1" applyAlignment="1" applyProtection="1">
      <alignment horizontal="center" vertical="center" wrapText="1"/>
      <protection locked="0"/>
    </xf>
    <xf numFmtId="3" fontId="64" fillId="2" borderId="99" xfId="0" applyNumberFormat="1" applyFont="1" applyFill="1" applyBorder="1" applyAlignment="1" applyProtection="1">
      <alignment horizontal="center" vertical="center" wrapText="1"/>
      <protection locked="0"/>
    </xf>
    <xf numFmtId="176" fontId="5" fillId="0" borderId="4" xfId="0" applyNumberFormat="1" applyFont="1" applyFill="1" applyBorder="1" applyAlignment="1">
      <alignment horizontal="center" vertical="center" textRotation="255"/>
    </xf>
    <xf numFmtId="176" fontId="5" fillId="0" borderId="5" xfId="0" applyNumberFormat="1" applyFont="1" applyFill="1" applyBorder="1" applyAlignment="1">
      <alignment horizontal="center" vertical="center" textRotation="255"/>
    </xf>
    <xf numFmtId="176" fontId="5" fillId="0" borderId="100" xfId="0" applyNumberFormat="1" applyFont="1" applyFill="1" applyBorder="1" applyAlignment="1">
      <alignment horizontal="center" vertical="center" textRotation="255"/>
    </xf>
    <xf numFmtId="176" fontId="25" fillId="0" borderId="1" xfId="8" applyNumberFormat="1" applyFont="1" applyFill="1" applyBorder="1" applyAlignment="1" applyProtection="1">
      <alignment horizontal="center" vertical="center" textRotation="255" wrapText="1"/>
      <protection locked="0"/>
    </xf>
    <xf numFmtId="176" fontId="25" fillId="0" borderId="10" xfId="8" applyNumberFormat="1" applyFont="1" applyFill="1" applyBorder="1" applyAlignment="1" applyProtection="1">
      <alignment horizontal="center" vertical="center" textRotation="255" wrapText="1"/>
      <protection locked="0"/>
    </xf>
    <xf numFmtId="176" fontId="25" fillId="0" borderId="2" xfId="8" applyNumberFormat="1" applyFont="1" applyFill="1" applyBorder="1" applyAlignment="1" applyProtection="1">
      <alignment horizontal="center" vertical="center" textRotation="255" wrapText="1"/>
      <protection locked="0"/>
    </xf>
    <xf numFmtId="176" fontId="25" fillId="0" borderId="0" xfId="8" applyNumberFormat="1" applyFont="1" applyFill="1" applyBorder="1" applyAlignment="1" applyProtection="1">
      <alignment horizontal="center" vertical="center" textRotation="255" wrapText="1"/>
      <protection locked="0"/>
    </xf>
    <xf numFmtId="176" fontId="25" fillId="0" borderId="7" xfId="8" applyNumberFormat="1" applyFont="1" applyFill="1" applyBorder="1" applyAlignment="1" applyProtection="1">
      <alignment horizontal="center" vertical="center" textRotation="255" wrapText="1"/>
      <protection locked="0"/>
    </xf>
    <xf numFmtId="176" fontId="25" fillId="0" borderId="8" xfId="8" applyNumberFormat="1" applyFont="1" applyFill="1" applyBorder="1" applyAlignment="1" applyProtection="1">
      <alignment horizontal="center" vertical="center" textRotation="255" wrapText="1"/>
      <protection locked="0"/>
    </xf>
    <xf numFmtId="176" fontId="5" fillId="0" borderId="9" xfId="8" applyNumberFormat="1" applyFont="1" applyFill="1" applyBorder="1" applyAlignment="1" applyProtection="1">
      <alignment horizontal="center" vertical="center" textRotation="255" wrapText="1"/>
      <protection locked="0"/>
    </xf>
    <xf numFmtId="3" fontId="69" fillId="2" borderId="101" xfId="0" applyNumberFormat="1" applyFont="1" applyFill="1" applyBorder="1" applyAlignment="1" applyProtection="1">
      <alignment vertical="center" textRotation="255" wrapText="1"/>
      <protection locked="0"/>
    </xf>
    <xf numFmtId="3" fontId="62" fillId="0" borderId="5" xfId="0" applyFont="1" applyBorder="1" applyAlignment="1">
      <alignment vertical="center" textRotation="255" wrapText="1"/>
    </xf>
    <xf numFmtId="3" fontId="62" fillId="2" borderId="4" xfId="0" applyNumberFormat="1" applyFont="1" applyFill="1" applyBorder="1" applyAlignment="1" applyProtection="1">
      <alignment vertical="center" textRotation="255" wrapText="1"/>
      <protection locked="0"/>
    </xf>
    <xf numFmtId="3" fontId="62" fillId="0" borderId="6" xfId="0" applyFont="1" applyBorder="1" applyAlignment="1">
      <alignment vertical="center" textRotation="255" wrapText="1"/>
    </xf>
    <xf numFmtId="3" fontId="69" fillId="2" borderId="4" xfId="0" applyNumberFormat="1" applyFont="1" applyFill="1" applyBorder="1" applyAlignment="1" applyProtection="1">
      <alignment vertical="center" textRotation="255" wrapText="1"/>
      <protection locked="0"/>
    </xf>
    <xf numFmtId="49" fontId="5" fillId="0" borderId="5" xfId="10" applyNumberFormat="1" applyFont="1" applyBorder="1" applyAlignment="1">
      <alignment horizontal="center" vertical="distributed" textRotation="255"/>
    </xf>
    <xf numFmtId="3" fontId="70" fillId="2" borderId="5" xfId="0" applyNumberFormat="1" applyFont="1" applyFill="1" applyBorder="1" applyAlignment="1" applyProtection="1">
      <protection locked="0"/>
    </xf>
    <xf numFmtId="3" fontId="70" fillId="2" borderId="6" xfId="0" applyNumberFormat="1" applyFont="1" applyFill="1" applyBorder="1" applyAlignment="1" applyProtection="1">
      <protection locked="0"/>
    </xf>
    <xf numFmtId="49" fontId="29" fillId="0" borderId="5" xfId="10" applyNumberFormat="1" applyFont="1" applyBorder="1" applyAlignment="1">
      <alignment horizontal="center" vertical="distributed" textRotation="255"/>
    </xf>
    <xf numFmtId="49" fontId="12" fillId="0" borderId="5" xfId="10" applyNumberFormat="1" applyFont="1" applyBorder="1" applyAlignment="1">
      <alignment horizontal="center" vertical="distributed" textRotation="255"/>
    </xf>
    <xf numFmtId="49" fontId="12" fillId="0" borderId="6" xfId="10" applyNumberFormat="1" applyFont="1" applyBorder="1" applyAlignment="1">
      <alignment horizontal="center" vertical="distributed" textRotation="255"/>
    </xf>
    <xf numFmtId="49" fontId="57" fillId="0" borderId="1" xfId="10" applyNumberFormat="1" applyFont="1" applyBorder="1" applyAlignment="1">
      <alignment horizontal="distributed" vertical="center"/>
    </xf>
    <xf numFmtId="49" fontId="57" fillId="0" borderId="12" xfId="10" applyNumberFormat="1" applyFont="1" applyBorder="1" applyAlignment="1">
      <alignment horizontal="distributed" vertical="center"/>
    </xf>
    <xf numFmtId="49" fontId="57" fillId="0" borderId="2" xfId="10" applyNumberFormat="1" applyFont="1" applyBorder="1" applyAlignment="1">
      <alignment horizontal="distributed" vertical="center"/>
    </xf>
    <xf numFmtId="49" fontId="57" fillId="0" borderId="13" xfId="10" applyNumberFormat="1" applyFont="1" applyBorder="1" applyAlignment="1">
      <alignment horizontal="distributed" vertical="center"/>
    </xf>
    <xf numFmtId="3" fontId="71" fillId="2" borderId="2" xfId="0" applyNumberFormat="1" applyFont="1" applyFill="1" applyBorder="1" applyAlignment="1" applyProtection="1">
      <alignment horizontal="distributed" vertical="center"/>
      <protection locked="0"/>
    </xf>
    <xf numFmtId="3" fontId="71" fillId="2" borderId="13" xfId="0" applyNumberFormat="1" applyFont="1" applyFill="1" applyBorder="1" applyAlignment="1" applyProtection="1">
      <alignment horizontal="distributed" vertical="center"/>
      <protection locked="0"/>
    </xf>
    <xf numFmtId="3" fontId="71" fillId="2" borderId="7" xfId="0" applyNumberFormat="1" applyFont="1" applyFill="1" applyBorder="1" applyAlignment="1" applyProtection="1">
      <alignment horizontal="distributed" vertical="center"/>
      <protection locked="0"/>
    </xf>
    <xf numFmtId="3" fontId="71" fillId="2" borderId="14" xfId="0" applyNumberFormat="1" applyFont="1" applyFill="1" applyBorder="1" applyAlignment="1" applyProtection="1">
      <alignment horizontal="distributed" vertical="center"/>
      <protection locked="0"/>
    </xf>
    <xf numFmtId="3" fontId="99" fillId="0" borderId="0" xfId="0" applyNumberFormat="1" applyFont="1" applyFill="1" applyAlignment="1" applyProtection="1">
      <alignment horizontal="center"/>
      <protection locked="0"/>
    </xf>
  </cellXfs>
  <cellStyles count="12">
    <cellStyle name="桁区切り" xfId="11" builtinId="6"/>
    <cellStyle name="桁区切り 2" xfId="1" xr:uid="{00000000-0005-0000-0000-000000000000}"/>
    <cellStyle name="標準" xfId="0" builtinId="0"/>
    <cellStyle name="標準 2" xfId="2" xr:uid="{00000000-0005-0000-0000-000002000000}"/>
    <cellStyle name="標準 3" xfId="3" xr:uid="{00000000-0005-0000-0000-000003000000}"/>
    <cellStyle name="標準_20表" xfId="4" xr:uid="{00000000-0005-0000-0000-000004000000}"/>
    <cellStyle name="標準_20表_01表" xfId="5" xr:uid="{00000000-0005-0000-0000-000005000000}"/>
    <cellStyle name="標準_21表" xfId="6" xr:uid="{00000000-0005-0000-0000-000006000000}"/>
    <cellStyle name="標準_22表" xfId="7" xr:uid="{00000000-0005-0000-0000-000007000000}"/>
    <cellStyle name="標準_23表" xfId="8" xr:uid="{00000000-0005-0000-0000-000008000000}"/>
    <cellStyle name="標準_25表" xfId="9" xr:uid="{00000000-0005-0000-0000-000009000000}"/>
    <cellStyle name="標準_公共" xfId="10" xr:uid="{00000000-0005-0000-0000-00000A000000}"/>
  </cellStyles>
  <dxfs count="0"/>
  <tableStyles count="1" defaultTableStyle="TableStyleMedium2" defaultPivotStyle="PivotStyleLight16">
    <tableStyle name="Invisible"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445135</xdr:colOff>
      <xdr:row>4</xdr:row>
      <xdr:rowOff>5715</xdr:rowOff>
    </xdr:from>
    <xdr:to>
      <xdr:col>5</xdr:col>
      <xdr:colOff>1883410</xdr:colOff>
      <xdr:row>5</xdr:row>
      <xdr:rowOff>0</xdr:rowOff>
    </xdr:to>
    <xdr:sp macro="" textlink="">
      <xdr:nvSpPr>
        <xdr:cNvPr id="62454" name="Line 4">
          <a:extLst>
            <a:ext uri="{FF2B5EF4-FFF2-40B4-BE49-F238E27FC236}">
              <a16:creationId xmlns:a16="http://schemas.microsoft.com/office/drawing/2014/main" id="{00000000-0008-0000-0000-0000F6F30000}"/>
            </a:ext>
          </a:extLst>
        </xdr:cNvPr>
        <xdr:cNvSpPr>
          <a:spLocks noChangeShapeType="1"/>
        </xdr:cNvSpPr>
      </xdr:nvSpPr>
      <xdr:spPr>
        <a:xfrm>
          <a:off x="892175" y="1088390"/>
          <a:ext cx="3293110" cy="501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5080</xdr:colOff>
      <xdr:row>3</xdr:row>
      <xdr:rowOff>248285</xdr:rowOff>
    </xdr:from>
    <xdr:to>
      <xdr:col>5</xdr:col>
      <xdr:colOff>1045210</xdr:colOff>
      <xdr:row>6</xdr:row>
      <xdr:rowOff>5715</xdr:rowOff>
    </xdr:to>
    <xdr:sp macro="" textlink="">
      <xdr:nvSpPr>
        <xdr:cNvPr id="62455" name="Line 5">
          <a:extLst>
            <a:ext uri="{FF2B5EF4-FFF2-40B4-BE49-F238E27FC236}">
              <a16:creationId xmlns:a16="http://schemas.microsoft.com/office/drawing/2014/main" id="{00000000-0008-0000-0000-0000F7F30000}"/>
            </a:ext>
          </a:extLst>
        </xdr:cNvPr>
        <xdr:cNvSpPr>
          <a:spLocks noChangeShapeType="1"/>
        </xdr:cNvSpPr>
      </xdr:nvSpPr>
      <xdr:spPr>
        <a:xfrm>
          <a:off x="899160" y="1075690"/>
          <a:ext cx="2447925" cy="7753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104</xdr:row>
      <xdr:rowOff>0</xdr:rowOff>
    </xdr:from>
    <xdr:to>
      <xdr:col>2</xdr:col>
      <xdr:colOff>0</xdr:colOff>
      <xdr:row>104</xdr:row>
      <xdr:rowOff>0</xdr:rowOff>
    </xdr:to>
    <xdr:sp macro="" textlink="">
      <xdr:nvSpPr>
        <xdr:cNvPr id="62456" name="Line 6">
          <a:extLst>
            <a:ext uri="{FF2B5EF4-FFF2-40B4-BE49-F238E27FC236}">
              <a16:creationId xmlns:a16="http://schemas.microsoft.com/office/drawing/2014/main" id="{00000000-0008-0000-0000-0000F8F30000}"/>
            </a:ext>
          </a:extLst>
        </xdr:cNvPr>
        <xdr:cNvSpPr>
          <a:spLocks noChangeShapeType="1"/>
        </xdr:cNvSpPr>
      </xdr:nvSpPr>
      <xdr:spPr>
        <a:xfrm>
          <a:off x="894080" y="2855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104</xdr:row>
      <xdr:rowOff>0</xdr:rowOff>
    </xdr:from>
    <xdr:to>
      <xdr:col>2</xdr:col>
      <xdr:colOff>0</xdr:colOff>
      <xdr:row>104</xdr:row>
      <xdr:rowOff>0</xdr:rowOff>
    </xdr:to>
    <xdr:sp macro="" textlink="">
      <xdr:nvSpPr>
        <xdr:cNvPr id="62457" name="Line 7">
          <a:extLst>
            <a:ext uri="{FF2B5EF4-FFF2-40B4-BE49-F238E27FC236}">
              <a16:creationId xmlns:a16="http://schemas.microsoft.com/office/drawing/2014/main" id="{00000000-0008-0000-0000-0000F9F30000}"/>
            </a:ext>
          </a:extLst>
        </xdr:cNvPr>
        <xdr:cNvSpPr>
          <a:spLocks noChangeShapeType="1"/>
        </xdr:cNvSpPr>
      </xdr:nvSpPr>
      <xdr:spPr>
        <a:xfrm>
          <a:off x="894080" y="2855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104</xdr:row>
      <xdr:rowOff>0</xdr:rowOff>
    </xdr:from>
    <xdr:to>
      <xdr:col>2</xdr:col>
      <xdr:colOff>0</xdr:colOff>
      <xdr:row>104</xdr:row>
      <xdr:rowOff>0</xdr:rowOff>
    </xdr:to>
    <xdr:sp macro="" textlink="">
      <xdr:nvSpPr>
        <xdr:cNvPr id="62458" name="Line 8">
          <a:extLst>
            <a:ext uri="{FF2B5EF4-FFF2-40B4-BE49-F238E27FC236}">
              <a16:creationId xmlns:a16="http://schemas.microsoft.com/office/drawing/2014/main" id="{00000000-0008-0000-0000-0000FAF30000}"/>
            </a:ext>
          </a:extLst>
        </xdr:cNvPr>
        <xdr:cNvSpPr>
          <a:spLocks noChangeShapeType="1"/>
        </xdr:cNvSpPr>
      </xdr:nvSpPr>
      <xdr:spPr>
        <a:xfrm>
          <a:off x="894080" y="2855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104</xdr:row>
      <xdr:rowOff>0</xdr:rowOff>
    </xdr:from>
    <xdr:to>
      <xdr:col>2</xdr:col>
      <xdr:colOff>0</xdr:colOff>
      <xdr:row>104</xdr:row>
      <xdr:rowOff>0</xdr:rowOff>
    </xdr:to>
    <xdr:sp macro="" textlink="">
      <xdr:nvSpPr>
        <xdr:cNvPr id="62459" name="Line 9">
          <a:extLst>
            <a:ext uri="{FF2B5EF4-FFF2-40B4-BE49-F238E27FC236}">
              <a16:creationId xmlns:a16="http://schemas.microsoft.com/office/drawing/2014/main" id="{00000000-0008-0000-0000-0000FBF30000}"/>
            </a:ext>
          </a:extLst>
        </xdr:cNvPr>
        <xdr:cNvSpPr>
          <a:spLocks noChangeShapeType="1"/>
        </xdr:cNvSpPr>
      </xdr:nvSpPr>
      <xdr:spPr>
        <a:xfrm>
          <a:off x="894080" y="2855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3810</xdr:colOff>
      <xdr:row>5</xdr:row>
      <xdr:rowOff>7620</xdr:rowOff>
    </xdr:from>
    <xdr:to>
      <xdr:col>6</xdr:col>
      <xdr:colOff>0</xdr:colOff>
      <xdr:row>6</xdr:row>
      <xdr:rowOff>0</xdr:rowOff>
    </xdr:to>
    <xdr:sp macro="" textlink="">
      <xdr:nvSpPr>
        <xdr:cNvPr id="59196" name="Line 1">
          <a:extLst>
            <a:ext uri="{FF2B5EF4-FFF2-40B4-BE49-F238E27FC236}">
              <a16:creationId xmlns:a16="http://schemas.microsoft.com/office/drawing/2014/main" id="{00000000-0008-0000-0900-00003CE70000}"/>
            </a:ext>
          </a:extLst>
        </xdr:cNvPr>
        <xdr:cNvSpPr>
          <a:spLocks noChangeShapeType="1"/>
        </xdr:cNvSpPr>
      </xdr:nvSpPr>
      <xdr:spPr>
        <a:xfrm>
          <a:off x="564515" y="1661160"/>
          <a:ext cx="2984500" cy="3733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5</xdr:row>
      <xdr:rowOff>4445</xdr:rowOff>
    </xdr:from>
    <xdr:to>
      <xdr:col>4</xdr:col>
      <xdr:colOff>1409065</xdr:colOff>
      <xdr:row>7</xdr:row>
      <xdr:rowOff>0</xdr:rowOff>
    </xdr:to>
    <xdr:sp macro="" textlink="">
      <xdr:nvSpPr>
        <xdr:cNvPr id="4" name="Line 1">
          <a:extLst>
            <a:ext uri="{FF2B5EF4-FFF2-40B4-BE49-F238E27FC236}">
              <a16:creationId xmlns:a16="http://schemas.microsoft.com/office/drawing/2014/main" id="{00000000-0008-0000-0900-000004000000}"/>
            </a:ext>
          </a:extLst>
        </xdr:cNvPr>
        <xdr:cNvSpPr>
          <a:spLocks noChangeShapeType="1"/>
        </xdr:cNvSpPr>
      </xdr:nvSpPr>
      <xdr:spPr>
        <a:xfrm>
          <a:off x="560705" y="1657985"/>
          <a:ext cx="2303145" cy="617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xdr:colOff>
      <xdr:row>5</xdr:row>
      <xdr:rowOff>7620</xdr:rowOff>
    </xdr:from>
    <xdr:to>
      <xdr:col>7</xdr:col>
      <xdr:colOff>0</xdr:colOff>
      <xdr:row>6</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a:xfrm>
          <a:off x="897890" y="1661160"/>
          <a:ext cx="4765040" cy="3733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5</xdr:row>
      <xdr:rowOff>4445</xdr:rowOff>
    </xdr:from>
    <xdr:to>
      <xdr:col>5</xdr:col>
      <xdr:colOff>1409065</xdr:colOff>
      <xdr:row>7</xdr:row>
      <xdr:rowOff>0</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a:xfrm>
          <a:off x="894080" y="1657985"/>
          <a:ext cx="3350260" cy="617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xdr:colOff>
      <xdr:row>4</xdr:row>
      <xdr:rowOff>3810</xdr:rowOff>
    </xdr:from>
    <xdr:to>
      <xdr:col>8</xdr:col>
      <xdr:colOff>0</xdr:colOff>
      <xdr:row>5</xdr:row>
      <xdr:rowOff>3810</xdr:rowOff>
    </xdr:to>
    <xdr:sp macro="" textlink="">
      <xdr:nvSpPr>
        <xdr:cNvPr id="34339" name="Line 1">
          <a:extLst>
            <a:ext uri="{FF2B5EF4-FFF2-40B4-BE49-F238E27FC236}">
              <a16:creationId xmlns:a16="http://schemas.microsoft.com/office/drawing/2014/main" id="{00000000-0008-0000-0B00-000023860000}"/>
            </a:ext>
          </a:extLst>
        </xdr:cNvPr>
        <xdr:cNvSpPr>
          <a:spLocks noChangeShapeType="1"/>
        </xdr:cNvSpPr>
      </xdr:nvSpPr>
      <xdr:spPr>
        <a:xfrm>
          <a:off x="764540" y="1095375"/>
          <a:ext cx="574548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4</xdr:row>
      <xdr:rowOff>3810</xdr:rowOff>
    </xdr:from>
    <xdr:to>
      <xdr:col>7</xdr:col>
      <xdr:colOff>3810</xdr:colOff>
      <xdr:row>5</xdr:row>
      <xdr:rowOff>245110</xdr:rowOff>
    </xdr:to>
    <xdr:sp macro="" textlink="">
      <xdr:nvSpPr>
        <xdr:cNvPr id="3" name="Line 1">
          <a:extLst>
            <a:ext uri="{FF2B5EF4-FFF2-40B4-BE49-F238E27FC236}">
              <a16:creationId xmlns:a16="http://schemas.microsoft.com/office/drawing/2014/main" id="{00000000-0008-0000-0B00-000003000000}"/>
            </a:ext>
          </a:extLst>
        </xdr:cNvPr>
        <xdr:cNvSpPr>
          <a:spLocks noChangeShapeType="1"/>
        </xdr:cNvSpPr>
      </xdr:nvSpPr>
      <xdr:spPr>
        <a:xfrm>
          <a:off x="764540" y="1095375"/>
          <a:ext cx="4502150" cy="698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76</xdr:row>
      <xdr:rowOff>0</xdr:rowOff>
    </xdr:from>
    <xdr:to>
      <xdr:col>8</xdr:col>
      <xdr:colOff>0</xdr:colOff>
      <xdr:row>76</xdr:row>
      <xdr:rowOff>0</xdr:rowOff>
    </xdr:to>
    <xdr:sp macro="" textlink="">
      <xdr:nvSpPr>
        <xdr:cNvPr id="66662" name="Line 3">
          <a:extLst>
            <a:ext uri="{FF2B5EF4-FFF2-40B4-BE49-F238E27FC236}">
              <a16:creationId xmlns:a16="http://schemas.microsoft.com/office/drawing/2014/main" id="{00000000-0008-0000-0C00-000066040100}"/>
            </a:ext>
          </a:extLst>
        </xdr:cNvPr>
        <xdr:cNvSpPr>
          <a:spLocks noChangeShapeType="1"/>
        </xdr:cNvSpPr>
      </xdr:nvSpPr>
      <xdr:spPr>
        <a:xfrm>
          <a:off x="1636395" y="19714210"/>
          <a:ext cx="32264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76</xdr:row>
      <xdr:rowOff>0</xdr:rowOff>
    </xdr:from>
    <xdr:to>
      <xdr:col>8</xdr:col>
      <xdr:colOff>0</xdr:colOff>
      <xdr:row>76</xdr:row>
      <xdr:rowOff>0</xdr:rowOff>
    </xdr:to>
    <xdr:sp macro="" textlink="">
      <xdr:nvSpPr>
        <xdr:cNvPr id="66663" name="Line 4">
          <a:extLst>
            <a:ext uri="{FF2B5EF4-FFF2-40B4-BE49-F238E27FC236}">
              <a16:creationId xmlns:a16="http://schemas.microsoft.com/office/drawing/2014/main" id="{00000000-0008-0000-0C00-000067040100}"/>
            </a:ext>
          </a:extLst>
        </xdr:cNvPr>
        <xdr:cNvSpPr>
          <a:spLocks noChangeShapeType="1"/>
        </xdr:cNvSpPr>
      </xdr:nvSpPr>
      <xdr:spPr>
        <a:xfrm>
          <a:off x="1636395" y="19714210"/>
          <a:ext cx="32264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76</xdr:row>
      <xdr:rowOff>0</xdr:rowOff>
    </xdr:from>
    <xdr:to>
      <xdr:col>8</xdr:col>
      <xdr:colOff>0</xdr:colOff>
      <xdr:row>76</xdr:row>
      <xdr:rowOff>0</xdr:rowOff>
    </xdr:to>
    <xdr:sp macro="" textlink="">
      <xdr:nvSpPr>
        <xdr:cNvPr id="66664" name="Line 5">
          <a:extLst>
            <a:ext uri="{FF2B5EF4-FFF2-40B4-BE49-F238E27FC236}">
              <a16:creationId xmlns:a16="http://schemas.microsoft.com/office/drawing/2014/main" id="{00000000-0008-0000-0C00-000068040100}"/>
            </a:ext>
          </a:extLst>
        </xdr:cNvPr>
        <xdr:cNvSpPr>
          <a:spLocks noChangeShapeType="1"/>
        </xdr:cNvSpPr>
      </xdr:nvSpPr>
      <xdr:spPr>
        <a:xfrm>
          <a:off x="1636395" y="19714210"/>
          <a:ext cx="32264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76</xdr:row>
      <xdr:rowOff>0</xdr:rowOff>
    </xdr:from>
    <xdr:to>
      <xdr:col>8</xdr:col>
      <xdr:colOff>0</xdr:colOff>
      <xdr:row>76</xdr:row>
      <xdr:rowOff>0</xdr:rowOff>
    </xdr:to>
    <xdr:sp macro="" textlink="">
      <xdr:nvSpPr>
        <xdr:cNvPr id="66665" name="Line 6">
          <a:extLst>
            <a:ext uri="{FF2B5EF4-FFF2-40B4-BE49-F238E27FC236}">
              <a16:creationId xmlns:a16="http://schemas.microsoft.com/office/drawing/2014/main" id="{00000000-0008-0000-0C00-000069040100}"/>
            </a:ext>
          </a:extLst>
        </xdr:cNvPr>
        <xdr:cNvSpPr>
          <a:spLocks noChangeShapeType="1"/>
        </xdr:cNvSpPr>
      </xdr:nvSpPr>
      <xdr:spPr>
        <a:xfrm>
          <a:off x="1636395" y="19714210"/>
          <a:ext cx="32264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361950</xdr:colOff>
      <xdr:row>76</xdr:row>
      <xdr:rowOff>0</xdr:rowOff>
    </xdr:from>
    <xdr:to>
      <xdr:col>7</xdr:col>
      <xdr:colOff>1701165</xdr:colOff>
      <xdr:row>76</xdr:row>
      <xdr:rowOff>0</xdr:rowOff>
    </xdr:to>
    <xdr:sp macro="" textlink="">
      <xdr:nvSpPr>
        <xdr:cNvPr id="6" name="Text Box 7">
          <a:extLst>
            <a:ext uri="{FF2B5EF4-FFF2-40B4-BE49-F238E27FC236}">
              <a16:creationId xmlns:a16="http://schemas.microsoft.com/office/drawing/2014/main" id="{00000000-0008-0000-0C00-000006000000}"/>
            </a:ext>
          </a:extLst>
        </xdr:cNvPr>
        <xdr:cNvSpPr txBox="1">
          <a:spLocks noChangeArrowheads="1"/>
        </xdr:cNvSpPr>
      </xdr:nvSpPr>
      <xdr:spPr>
        <a:xfrm>
          <a:off x="2416810" y="19714210"/>
          <a:ext cx="244284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45720" tIns="32004" rIns="45720" bIns="32004" anchor="ctr" upright="1"/>
        <a:lstStyle/>
        <a:p>
          <a:pPr algn="ctr" rtl="0">
            <a:defRPr sz="1000"/>
          </a:pPr>
          <a:r>
            <a:rPr lang="ja-JP" altLang="en-US" sz="2400" b="0" i="0" u="none" strike="noStrike" baseline="0">
              <a:solidFill>
                <a:srgbClr val="000000"/>
              </a:solidFill>
              <a:latin typeface="ＭＳ 明朝"/>
              <a:ea typeface="ＭＳ 明朝"/>
            </a:rPr>
            <a:t>ダミー行</a:t>
          </a:r>
        </a:p>
      </xdr:txBody>
    </xdr:sp>
    <xdr:clientData/>
  </xdr:twoCellAnchor>
  <xdr:twoCellAnchor>
    <xdr:from>
      <xdr:col>4</xdr:col>
      <xdr:colOff>41910</xdr:colOff>
      <xdr:row>245</xdr:row>
      <xdr:rowOff>0</xdr:rowOff>
    </xdr:from>
    <xdr:to>
      <xdr:col>8</xdr:col>
      <xdr:colOff>41275</xdr:colOff>
      <xdr:row>245</xdr:row>
      <xdr:rowOff>0</xdr:rowOff>
    </xdr:to>
    <xdr:sp macro="" textlink="">
      <xdr:nvSpPr>
        <xdr:cNvPr id="7" name="Text Box 8">
          <a:extLst>
            <a:ext uri="{FF2B5EF4-FFF2-40B4-BE49-F238E27FC236}">
              <a16:creationId xmlns:a16="http://schemas.microsoft.com/office/drawing/2014/main" id="{00000000-0008-0000-0C00-000007000000}"/>
            </a:ext>
          </a:extLst>
        </xdr:cNvPr>
        <xdr:cNvSpPr txBox="1">
          <a:spLocks noChangeArrowheads="1"/>
        </xdr:cNvSpPr>
      </xdr:nvSpPr>
      <xdr:spPr>
        <a:xfrm>
          <a:off x="1678305" y="63319660"/>
          <a:ext cx="32258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36576" tIns="22860" rIns="0" bIns="22860" anchor="ctr" upright="1"/>
        <a:lstStyle/>
        <a:p>
          <a:pPr algn="l" rtl="0">
            <a:defRPr sz="1000"/>
          </a:pPr>
          <a:r>
            <a:rPr lang="en-US" altLang="ja-JP" sz="1600" b="0" i="0" u="none" strike="noStrike" baseline="0">
              <a:solidFill>
                <a:srgbClr val="000000"/>
              </a:solidFill>
              <a:latin typeface="ＭＳ 明朝"/>
              <a:ea typeface="ＭＳ 明朝"/>
            </a:rPr>
            <a:t>1 61</a:t>
          </a:r>
          <a:r>
            <a:rPr lang="ja-JP" altLang="en-US" sz="1600" b="0" i="0" u="none" strike="noStrike" baseline="0">
              <a:solidFill>
                <a:srgbClr val="000000"/>
              </a:solidFill>
              <a:latin typeface="ＭＳ 明朝"/>
              <a:ea typeface="ＭＳ 明朝"/>
            </a:rPr>
            <a:t>～</a:t>
          </a:r>
          <a:r>
            <a:rPr lang="en-US" altLang="ja-JP" sz="1600" b="0" i="0" u="none" strike="noStrike" baseline="0">
              <a:solidFill>
                <a:srgbClr val="000000"/>
              </a:solidFill>
              <a:latin typeface="ＭＳ 明朝"/>
              <a:ea typeface="ＭＳ 明朝"/>
            </a:rPr>
            <a:t>1 80</a:t>
          </a:r>
          <a:r>
            <a:rPr lang="ja-JP" altLang="en-US" sz="1600" b="0" i="0" u="none" strike="noStrike" baseline="0">
              <a:solidFill>
                <a:srgbClr val="000000"/>
              </a:solidFill>
              <a:latin typeface="ＭＳ 明朝"/>
              <a:ea typeface="ＭＳ 明朝"/>
            </a:rPr>
            <a:t>のダミー行</a:t>
          </a:r>
        </a:p>
      </xdr:txBody>
    </xdr:sp>
    <xdr:clientData/>
  </xdr:twoCellAnchor>
  <xdr:twoCellAnchor>
    <xdr:from>
      <xdr:col>3</xdr:col>
      <xdr:colOff>123825</xdr:colOff>
      <xdr:row>515</xdr:row>
      <xdr:rowOff>0</xdr:rowOff>
    </xdr:from>
    <xdr:to>
      <xdr:col>9</xdr:col>
      <xdr:colOff>0</xdr:colOff>
      <xdr:row>515</xdr:row>
      <xdr:rowOff>0</xdr:rowOff>
    </xdr:to>
    <xdr:sp macro="" textlink="">
      <xdr:nvSpPr>
        <xdr:cNvPr id="66668" name="Line 9">
          <a:extLst>
            <a:ext uri="{FF2B5EF4-FFF2-40B4-BE49-F238E27FC236}">
              <a16:creationId xmlns:a16="http://schemas.microsoft.com/office/drawing/2014/main" id="{00000000-0008-0000-0C00-00006C040100}"/>
            </a:ext>
          </a:extLst>
        </xdr:cNvPr>
        <xdr:cNvSpPr>
          <a:spLocks noChangeShapeType="1"/>
        </xdr:cNvSpPr>
      </xdr:nvSpPr>
      <xdr:spPr>
        <a:xfrm>
          <a:off x="1493520" y="126735205"/>
          <a:ext cx="401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123825</xdr:colOff>
      <xdr:row>515</xdr:row>
      <xdr:rowOff>0</xdr:rowOff>
    </xdr:from>
    <xdr:to>
      <xdr:col>9</xdr:col>
      <xdr:colOff>0</xdr:colOff>
      <xdr:row>515</xdr:row>
      <xdr:rowOff>0</xdr:rowOff>
    </xdr:to>
    <xdr:sp macro="" textlink="">
      <xdr:nvSpPr>
        <xdr:cNvPr id="66669" name="Line 10">
          <a:extLst>
            <a:ext uri="{FF2B5EF4-FFF2-40B4-BE49-F238E27FC236}">
              <a16:creationId xmlns:a16="http://schemas.microsoft.com/office/drawing/2014/main" id="{00000000-0008-0000-0C00-00006D040100}"/>
            </a:ext>
          </a:extLst>
        </xdr:cNvPr>
        <xdr:cNvSpPr>
          <a:spLocks noChangeShapeType="1"/>
        </xdr:cNvSpPr>
      </xdr:nvSpPr>
      <xdr:spPr>
        <a:xfrm>
          <a:off x="1493520" y="126735205"/>
          <a:ext cx="401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415290</xdr:colOff>
      <xdr:row>482</xdr:row>
      <xdr:rowOff>0</xdr:rowOff>
    </xdr:from>
    <xdr:to>
      <xdr:col>9</xdr:col>
      <xdr:colOff>21590</xdr:colOff>
      <xdr:row>482</xdr:row>
      <xdr:rowOff>0</xdr:rowOff>
    </xdr:to>
    <xdr:sp macro="" textlink="">
      <xdr:nvSpPr>
        <xdr:cNvPr id="10" name="Text Box 11">
          <a:extLst>
            <a:ext uri="{FF2B5EF4-FFF2-40B4-BE49-F238E27FC236}">
              <a16:creationId xmlns:a16="http://schemas.microsoft.com/office/drawing/2014/main" id="{00000000-0008-0000-0C00-00000A000000}"/>
            </a:ext>
          </a:extLst>
        </xdr:cNvPr>
        <xdr:cNvSpPr txBox="1">
          <a:spLocks noChangeArrowheads="1"/>
        </xdr:cNvSpPr>
      </xdr:nvSpPr>
      <xdr:spPr>
        <a:xfrm>
          <a:off x="2051685" y="119568595"/>
          <a:ext cx="34798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36576" tIns="22860" rIns="36576" bIns="22860" anchor="ctr" upright="1"/>
        <a:lstStyle/>
        <a:p>
          <a:pPr algn="ctr" rtl="0">
            <a:defRPr sz="1000"/>
          </a:pPr>
          <a:r>
            <a:rPr lang="ja-JP" altLang="en-US" sz="1800" b="0" i="0" u="none" strike="noStrike" baseline="0">
              <a:solidFill>
                <a:srgbClr val="000000"/>
              </a:solidFill>
              <a:latin typeface="ＭＳ 明朝"/>
              <a:ea typeface="ＭＳ 明朝"/>
            </a:rPr>
            <a:t>ダミー行</a:t>
          </a:r>
        </a:p>
      </xdr:txBody>
    </xdr:sp>
    <xdr:clientData/>
  </xdr:twoCellAnchor>
  <xdr:twoCellAnchor>
    <xdr:from>
      <xdr:col>4</xdr:col>
      <xdr:colOff>415290</xdr:colOff>
      <xdr:row>489</xdr:row>
      <xdr:rowOff>30480</xdr:rowOff>
    </xdr:from>
    <xdr:to>
      <xdr:col>8</xdr:col>
      <xdr:colOff>645795</xdr:colOff>
      <xdr:row>491</xdr:row>
      <xdr:rowOff>123190</xdr:rowOff>
    </xdr:to>
    <xdr:sp macro="" textlink="">
      <xdr:nvSpPr>
        <xdr:cNvPr id="11" name="Text Box 12">
          <a:extLst>
            <a:ext uri="{FF2B5EF4-FFF2-40B4-BE49-F238E27FC236}">
              <a16:creationId xmlns:a16="http://schemas.microsoft.com/office/drawing/2014/main" id="{00000000-0008-0000-0C00-00000B000000}"/>
            </a:ext>
          </a:extLst>
        </xdr:cNvPr>
        <xdr:cNvSpPr txBox="1">
          <a:spLocks noChangeArrowheads="1"/>
        </xdr:cNvSpPr>
      </xdr:nvSpPr>
      <xdr:spPr>
        <a:xfrm>
          <a:off x="2051685" y="121119265"/>
          <a:ext cx="3456940" cy="527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36576" tIns="22860" rIns="36576" bIns="22860" anchor="ctr" upright="1"/>
        <a:lstStyle/>
        <a:p>
          <a:pPr algn="ctr" rtl="0">
            <a:defRPr sz="1000"/>
          </a:pPr>
          <a:r>
            <a:rPr lang="ja-JP" altLang="en-US" sz="1800" b="0" i="0" u="none" strike="noStrike" baseline="0">
              <a:solidFill>
                <a:srgbClr val="000000"/>
              </a:solidFill>
              <a:latin typeface="ＭＳ 明朝"/>
              <a:ea typeface="ＭＳ 明朝"/>
            </a:rPr>
            <a:t>ダミー行</a:t>
          </a:r>
        </a:p>
      </xdr:txBody>
    </xdr:sp>
    <xdr:clientData/>
  </xdr:twoCellAnchor>
  <xdr:twoCellAnchor>
    <xdr:from>
      <xdr:col>4</xdr:col>
      <xdr:colOff>415290</xdr:colOff>
      <xdr:row>981</xdr:row>
      <xdr:rowOff>0</xdr:rowOff>
    </xdr:from>
    <xdr:to>
      <xdr:col>9</xdr:col>
      <xdr:colOff>0</xdr:colOff>
      <xdr:row>981</xdr:row>
      <xdr:rowOff>0</xdr:rowOff>
    </xdr:to>
    <xdr:sp macro="" textlink="">
      <xdr:nvSpPr>
        <xdr:cNvPr id="12" name="Text Box 14">
          <a:extLst>
            <a:ext uri="{FF2B5EF4-FFF2-40B4-BE49-F238E27FC236}">
              <a16:creationId xmlns:a16="http://schemas.microsoft.com/office/drawing/2014/main" id="{00000000-0008-0000-0C00-00000C000000}"/>
            </a:ext>
          </a:extLst>
        </xdr:cNvPr>
        <xdr:cNvSpPr txBox="1">
          <a:spLocks noChangeArrowheads="1"/>
        </xdr:cNvSpPr>
      </xdr:nvSpPr>
      <xdr:spPr>
        <a:xfrm>
          <a:off x="2051685" y="233811445"/>
          <a:ext cx="345821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45720" tIns="32004" rIns="45720" bIns="32004" anchor="ctr" upright="1"/>
        <a:lstStyle/>
        <a:p>
          <a:pPr algn="ctr" rtl="0">
            <a:defRPr sz="1000"/>
          </a:pPr>
          <a:r>
            <a:rPr lang="ja-JP" altLang="en-US" sz="2400" b="0" i="0" u="none" strike="noStrike" baseline="0">
              <a:solidFill>
                <a:srgbClr val="000000"/>
              </a:solidFill>
              <a:latin typeface="ＭＳ 明朝"/>
              <a:ea typeface="ＭＳ 明朝"/>
            </a:rPr>
            <a:t>ダミー行</a:t>
          </a:r>
        </a:p>
      </xdr:txBody>
    </xdr:sp>
    <xdr:clientData/>
  </xdr:twoCellAnchor>
  <xdr:twoCellAnchor>
    <xdr:from>
      <xdr:col>9</xdr:col>
      <xdr:colOff>0</xdr:colOff>
      <xdr:row>986</xdr:row>
      <xdr:rowOff>124460</xdr:rowOff>
    </xdr:from>
    <xdr:to>
      <xdr:col>9</xdr:col>
      <xdr:colOff>0</xdr:colOff>
      <xdr:row>987</xdr:row>
      <xdr:rowOff>123825</xdr:rowOff>
    </xdr:to>
    <xdr:sp macro="" textlink="">
      <xdr:nvSpPr>
        <xdr:cNvPr id="66673" name="Line 15">
          <a:extLst>
            <a:ext uri="{FF2B5EF4-FFF2-40B4-BE49-F238E27FC236}">
              <a16:creationId xmlns:a16="http://schemas.microsoft.com/office/drawing/2014/main" id="{00000000-0008-0000-0C00-000071040100}"/>
            </a:ext>
          </a:extLst>
        </xdr:cNvPr>
        <xdr:cNvSpPr>
          <a:spLocks noChangeShapeType="1"/>
        </xdr:cNvSpPr>
      </xdr:nvSpPr>
      <xdr:spPr>
        <a:xfrm>
          <a:off x="5509895" y="235126530"/>
          <a:ext cx="0" cy="2374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0</xdr:colOff>
      <xdr:row>986</xdr:row>
      <xdr:rowOff>124460</xdr:rowOff>
    </xdr:from>
    <xdr:to>
      <xdr:col>10</xdr:col>
      <xdr:colOff>0</xdr:colOff>
      <xdr:row>987</xdr:row>
      <xdr:rowOff>123825</xdr:rowOff>
    </xdr:to>
    <xdr:sp macro="" textlink="">
      <xdr:nvSpPr>
        <xdr:cNvPr id="66674" name="Line 16">
          <a:extLst>
            <a:ext uri="{FF2B5EF4-FFF2-40B4-BE49-F238E27FC236}">
              <a16:creationId xmlns:a16="http://schemas.microsoft.com/office/drawing/2014/main" id="{00000000-0008-0000-0C00-000072040100}"/>
            </a:ext>
          </a:extLst>
        </xdr:cNvPr>
        <xdr:cNvSpPr>
          <a:spLocks noChangeShapeType="1"/>
        </xdr:cNvSpPr>
      </xdr:nvSpPr>
      <xdr:spPr>
        <a:xfrm>
          <a:off x="7233285" y="235126530"/>
          <a:ext cx="0" cy="2374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256540</xdr:colOff>
      <xdr:row>1053</xdr:row>
      <xdr:rowOff>0</xdr:rowOff>
    </xdr:from>
    <xdr:to>
      <xdr:col>8</xdr:col>
      <xdr:colOff>645795</xdr:colOff>
      <xdr:row>1053</xdr:row>
      <xdr:rowOff>0</xdr:rowOff>
    </xdr:to>
    <xdr:sp macro="" textlink="">
      <xdr:nvSpPr>
        <xdr:cNvPr id="15" name="Text Box 17">
          <a:extLst>
            <a:ext uri="{FF2B5EF4-FFF2-40B4-BE49-F238E27FC236}">
              <a16:creationId xmlns:a16="http://schemas.microsoft.com/office/drawing/2014/main" id="{00000000-0008-0000-0C00-00000F000000}"/>
            </a:ext>
          </a:extLst>
        </xdr:cNvPr>
        <xdr:cNvSpPr txBox="1">
          <a:spLocks noChangeArrowheads="1"/>
        </xdr:cNvSpPr>
      </xdr:nvSpPr>
      <xdr:spPr>
        <a:xfrm>
          <a:off x="1626235" y="250327795"/>
          <a:ext cx="388239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36576" tIns="22860" rIns="36576" bIns="22860" anchor="ctr" upright="1"/>
        <a:lstStyle/>
        <a:p>
          <a:pPr algn="ctr" rtl="0">
            <a:defRPr sz="1000"/>
          </a:pPr>
          <a:r>
            <a:rPr lang="ja-JP" altLang="en-US" sz="1800" b="0" i="0" u="none" strike="noStrike" baseline="0">
              <a:solidFill>
                <a:srgbClr val="000000"/>
              </a:solidFill>
              <a:latin typeface="ＭＳ 明朝"/>
              <a:ea typeface="ＭＳ 明朝"/>
            </a:rPr>
            <a:t>ダミー行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xdr:colOff>
      <xdr:row>4</xdr:row>
      <xdr:rowOff>3810</xdr:rowOff>
    </xdr:from>
    <xdr:to>
      <xdr:col>7</xdr:col>
      <xdr:colOff>0</xdr:colOff>
      <xdr:row>5</xdr:row>
      <xdr:rowOff>0</xdr:rowOff>
    </xdr:to>
    <xdr:sp macro="" textlink="">
      <xdr:nvSpPr>
        <xdr:cNvPr id="64643" name="Line 2">
          <a:extLst>
            <a:ext uri="{FF2B5EF4-FFF2-40B4-BE49-F238E27FC236}">
              <a16:creationId xmlns:a16="http://schemas.microsoft.com/office/drawing/2014/main" id="{00000000-0008-0000-0100-000083FC0000}"/>
            </a:ext>
          </a:extLst>
        </xdr:cNvPr>
        <xdr:cNvSpPr>
          <a:spLocks noChangeShapeType="1"/>
        </xdr:cNvSpPr>
      </xdr:nvSpPr>
      <xdr:spPr>
        <a:xfrm>
          <a:off x="764540" y="1086485"/>
          <a:ext cx="3364865" cy="5035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0</xdr:colOff>
      <xdr:row>60</xdr:row>
      <xdr:rowOff>0</xdr:rowOff>
    </xdr:from>
    <xdr:to>
      <xdr:col>14</xdr:col>
      <xdr:colOff>0</xdr:colOff>
      <xdr:row>60</xdr:row>
      <xdr:rowOff>0</xdr:rowOff>
    </xdr:to>
    <xdr:sp macro="" textlink="">
      <xdr:nvSpPr>
        <xdr:cNvPr id="64644" name="Line 6">
          <a:extLst>
            <a:ext uri="{FF2B5EF4-FFF2-40B4-BE49-F238E27FC236}">
              <a16:creationId xmlns:a16="http://schemas.microsoft.com/office/drawing/2014/main" id="{00000000-0008-0000-0100-000084FC0000}"/>
            </a:ext>
          </a:extLst>
        </xdr:cNvPr>
        <xdr:cNvSpPr>
          <a:spLocks noChangeShapeType="1"/>
        </xdr:cNvSpPr>
      </xdr:nvSpPr>
      <xdr:spPr>
        <a:xfrm>
          <a:off x="14726285" y="2320861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0</xdr:colOff>
      <xdr:row>60</xdr:row>
      <xdr:rowOff>0</xdr:rowOff>
    </xdr:from>
    <xdr:to>
      <xdr:col>14</xdr:col>
      <xdr:colOff>0</xdr:colOff>
      <xdr:row>60</xdr:row>
      <xdr:rowOff>0</xdr:rowOff>
    </xdr:to>
    <xdr:sp macro="" textlink="">
      <xdr:nvSpPr>
        <xdr:cNvPr id="64645" name="Line 7">
          <a:extLst>
            <a:ext uri="{FF2B5EF4-FFF2-40B4-BE49-F238E27FC236}">
              <a16:creationId xmlns:a16="http://schemas.microsoft.com/office/drawing/2014/main" id="{00000000-0008-0000-0100-000085FC0000}"/>
            </a:ext>
          </a:extLst>
        </xdr:cNvPr>
        <xdr:cNvSpPr>
          <a:spLocks noChangeShapeType="1"/>
        </xdr:cNvSpPr>
      </xdr:nvSpPr>
      <xdr:spPr>
        <a:xfrm>
          <a:off x="14726285" y="2320861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379730</xdr:colOff>
      <xdr:row>4</xdr:row>
      <xdr:rowOff>3810</xdr:rowOff>
    </xdr:from>
    <xdr:to>
      <xdr:col>6</xdr:col>
      <xdr:colOff>0</xdr:colOff>
      <xdr:row>5</xdr:row>
      <xdr:rowOff>353060</xdr:rowOff>
    </xdr:to>
    <xdr:sp macro="" textlink="">
      <xdr:nvSpPr>
        <xdr:cNvPr id="64646" name="Line 2">
          <a:extLst>
            <a:ext uri="{FF2B5EF4-FFF2-40B4-BE49-F238E27FC236}">
              <a16:creationId xmlns:a16="http://schemas.microsoft.com/office/drawing/2014/main" id="{00000000-0008-0000-0100-000086FC0000}"/>
            </a:ext>
          </a:extLst>
        </xdr:cNvPr>
        <xdr:cNvSpPr>
          <a:spLocks noChangeShapeType="1"/>
        </xdr:cNvSpPr>
      </xdr:nvSpPr>
      <xdr:spPr>
        <a:xfrm>
          <a:off x="760095" y="1086485"/>
          <a:ext cx="2455545" cy="8566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8</xdr:col>
      <xdr:colOff>0</xdr:colOff>
      <xdr:row>4</xdr:row>
      <xdr:rowOff>504825</xdr:rowOff>
    </xdr:to>
    <xdr:sp macro="" textlink="">
      <xdr:nvSpPr>
        <xdr:cNvPr id="62715" name="Line 1">
          <a:extLst>
            <a:ext uri="{FF2B5EF4-FFF2-40B4-BE49-F238E27FC236}">
              <a16:creationId xmlns:a16="http://schemas.microsoft.com/office/drawing/2014/main" id="{00000000-0008-0000-0200-0000FBF40000}"/>
            </a:ext>
          </a:extLst>
        </xdr:cNvPr>
        <xdr:cNvSpPr>
          <a:spLocks noChangeShapeType="1"/>
        </xdr:cNvSpPr>
      </xdr:nvSpPr>
      <xdr:spPr>
        <a:xfrm>
          <a:off x="827405" y="1080135"/>
          <a:ext cx="437769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4</xdr:row>
      <xdr:rowOff>0</xdr:rowOff>
    </xdr:from>
    <xdr:to>
      <xdr:col>7</xdr:col>
      <xdr:colOff>0</xdr:colOff>
      <xdr:row>6</xdr:row>
      <xdr:rowOff>0</xdr:rowOff>
    </xdr:to>
    <xdr:sp macro="" textlink="">
      <xdr:nvSpPr>
        <xdr:cNvPr id="62716" name="Line 1">
          <a:extLst>
            <a:ext uri="{FF2B5EF4-FFF2-40B4-BE49-F238E27FC236}">
              <a16:creationId xmlns:a16="http://schemas.microsoft.com/office/drawing/2014/main" id="{00000000-0008-0000-0200-0000FCF40000}"/>
            </a:ext>
          </a:extLst>
        </xdr:cNvPr>
        <xdr:cNvSpPr>
          <a:spLocks noChangeShapeType="1"/>
        </xdr:cNvSpPr>
      </xdr:nvSpPr>
      <xdr:spPr>
        <a:xfrm>
          <a:off x="827405" y="1080135"/>
          <a:ext cx="363537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247015</xdr:rowOff>
    </xdr:from>
    <xdr:to>
      <xdr:col>5</xdr:col>
      <xdr:colOff>2047240</xdr:colOff>
      <xdr:row>5</xdr:row>
      <xdr:rowOff>1270</xdr:rowOff>
    </xdr:to>
    <xdr:sp macro="" textlink="">
      <xdr:nvSpPr>
        <xdr:cNvPr id="65633" name="Line 3">
          <a:extLst>
            <a:ext uri="{FF2B5EF4-FFF2-40B4-BE49-F238E27FC236}">
              <a16:creationId xmlns:a16="http://schemas.microsoft.com/office/drawing/2014/main" id="{00000000-0008-0000-0300-000061000100}"/>
            </a:ext>
          </a:extLst>
        </xdr:cNvPr>
        <xdr:cNvSpPr>
          <a:spLocks noChangeShapeType="1"/>
        </xdr:cNvSpPr>
      </xdr:nvSpPr>
      <xdr:spPr>
        <a:xfrm>
          <a:off x="798830" y="1074420"/>
          <a:ext cx="2941320" cy="516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3</xdr:row>
      <xdr:rowOff>247015</xdr:rowOff>
    </xdr:from>
    <xdr:to>
      <xdr:col>5</xdr:col>
      <xdr:colOff>1116965</xdr:colOff>
      <xdr:row>6</xdr:row>
      <xdr:rowOff>0</xdr:rowOff>
    </xdr:to>
    <xdr:sp macro="" textlink="">
      <xdr:nvSpPr>
        <xdr:cNvPr id="65636" name="Line 3">
          <a:extLst>
            <a:ext uri="{FF2B5EF4-FFF2-40B4-BE49-F238E27FC236}">
              <a16:creationId xmlns:a16="http://schemas.microsoft.com/office/drawing/2014/main" id="{00000000-0008-0000-0300-000064000100}"/>
            </a:ext>
          </a:extLst>
        </xdr:cNvPr>
        <xdr:cNvSpPr>
          <a:spLocks noChangeShapeType="1"/>
        </xdr:cNvSpPr>
      </xdr:nvSpPr>
      <xdr:spPr>
        <a:xfrm>
          <a:off x="798830" y="1074420"/>
          <a:ext cx="2011045" cy="770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247015</xdr:rowOff>
    </xdr:from>
    <xdr:to>
      <xdr:col>5</xdr:col>
      <xdr:colOff>2047240</xdr:colOff>
      <xdr:row>5</xdr:row>
      <xdr:rowOff>1270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a:xfrm>
          <a:off x="808355" y="1074420"/>
          <a:ext cx="3169920" cy="516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3</xdr:row>
      <xdr:rowOff>247015</xdr:rowOff>
    </xdr:from>
    <xdr:to>
      <xdr:col>5</xdr:col>
      <xdr:colOff>1116965</xdr:colOff>
      <xdr:row>6</xdr:row>
      <xdr:rowOff>0</xdr:rowOff>
    </xdr:to>
    <xdr:sp macro="" textlink="">
      <xdr:nvSpPr>
        <xdr:cNvPr id="3" name="Line 3">
          <a:extLst>
            <a:ext uri="{FF2B5EF4-FFF2-40B4-BE49-F238E27FC236}">
              <a16:creationId xmlns:a16="http://schemas.microsoft.com/office/drawing/2014/main" id="{00000000-0008-0000-0400-000003000000}"/>
            </a:ext>
          </a:extLst>
        </xdr:cNvPr>
        <xdr:cNvSpPr>
          <a:spLocks noChangeShapeType="1"/>
        </xdr:cNvSpPr>
      </xdr:nvSpPr>
      <xdr:spPr>
        <a:xfrm>
          <a:off x="808355" y="1074420"/>
          <a:ext cx="2239645" cy="770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25</xdr:col>
      <xdr:colOff>0</xdr:colOff>
      <xdr:row>4</xdr:row>
      <xdr:rowOff>1905</xdr:rowOff>
    </xdr:from>
    <xdr:to>
      <xdr:col>25</xdr:col>
      <xdr:colOff>0</xdr:colOff>
      <xdr:row>5</xdr:row>
      <xdr:rowOff>1270</xdr:rowOff>
    </xdr:to>
    <xdr:sp macro="" textlink="">
      <xdr:nvSpPr>
        <xdr:cNvPr id="6" name="Line 3">
          <a:extLst>
            <a:ext uri="{FF2B5EF4-FFF2-40B4-BE49-F238E27FC236}">
              <a16:creationId xmlns:a16="http://schemas.microsoft.com/office/drawing/2014/main" id="{00000000-0008-0000-0400-000006000000}"/>
            </a:ext>
          </a:extLst>
        </xdr:cNvPr>
        <xdr:cNvSpPr>
          <a:spLocks noChangeShapeType="1"/>
        </xdr:cNvSpPr>
      </xdr:nvSpPr>
      <xdr:spPr>
        <a:xfrm>
          <a:off x="31474410" y="1084580"/>
          <a:ext cx="0" cy="506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3175</xdr:colOff>
      <xdr:row>4</xdr:row>
      <xdr:rowOff>3810</xdr:rowOff>
    </xdr:from>
    <xdr:to>
      <xdr:col>7</xdr:col>
      <xdr:colOff>3175</xdr:colOff>
      <xdr:row>5</xdr:row>
      <xdr:rowOff>3810</xdr:rowOff>
    </xdr:to>
    <xdr:sp macro="" textlink="">
      <xdr:nvSpPr>
        <xdr:cNvPr id="60794" name="Line 2">
          <a:extLst>
            <a:ext uri="{FF2B5EF4-FFF2-40B4-BE49-F238E27FC236}">
              <a16:creationId xmlns:a16="http://schemas.microsoft.com/office/drawing/2014/main" id="{00000000-0008-0000-0500-00007AED0000}"/>
            </a:ext>
          </a:extLst>
        </xdr:cNvPr>
        <xdr:cNvSpPr>
          <a:spLocks noChangeShapeType="1"/>
        </xdr:cNvSpPr>
      </xdr:nvSpPr>
      <xdr:spPr>
        <a:xfrm>
          <a:off x="963930" y="1086485"/>
          <a:ext cx="3768725" cy="5073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6350</xdr:colOff>
      <xdr:row>4</xdr:row>
      <xdr:rowOff>0</xdr:rowOff>
    </xdr:from>
    <xdr:to>
      <xdr:col>6</xdr:col>
      <xdr:colOff>0</xdr:colOff>
      <xdr:row>6</xdr:row>
      <xdr:rowOff>0</xdr:rowOff>
    </xdr:to>
    <xdr:sp macro="" textlink="">
      <xdr:nvSpPr>
        <xdr:cNvPr id="60795" name="Line 2">
          <a:extLst>
            <a:ext uri="{FF2B5EF4-FFF2-40B4-BE49-F238E27FC236}">
              <a16:creationId xmlns:a16="http://schemas.microsoft.com/office/drawing/2014/main" id="{00000000-0008-0000-0500-00007BED0000}"/>
            </a:ext>
          </a:extLst>
        </xdr:cNvPr>
        <xdr:cNvSpPr>
          <a:spLocks noChangeShapeType="1"/>
        </xdr:cNvSpPr>
      </xdr:nvSpPr>
      <xdr:spPr>
        <a:xfrm>
          <a:off x="967105" y="1082675"/>
          <a:ext cx="3315335" cy="8121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0</xdr:colOff>
      <xdr:row>4</xdr:row>
      <xdr:rowOff>3810</xdr:rowOff>
    </xdr:from>
    <xdr:to>
      <xdr:col>26</xdr:col>
      <xdr:colOff>0</xdr:colOff>
      <xdr:row>5</xdr:row>
      <xdr:rowOff>0</xdr:rowOff>
    </xdr:to>
    <xdr:sp macro="" textlink="">
      <xdr:nvSpPr>
        <xdr:cNvPr id="8" name="Line 2">
          <a:extLst>
            <a:ext uri="{FF2B5EF4-FFF2-40B4-BE49-F238E27FC236}">
              <a16:creationId xmlns:a16="http://schemas.microsoft.com/office/drawing/2014/main" id="{00000000-0008-0000-0500-000008000000}"/>
            </a:ext>
          </a:extLst>
        </xdr:cNvPr>
        <xdr:cNvSpPr>
          <a:spLocks noChangeShapeType="1"/>
        </xdr:cNvSpPr>
      </xdr:nvSpPr>
      <xdr:spPr>
        <a:xfrm>
          <a:off x="38559740" y="1086485"/>
          <a:ext cx="0" cy="5035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xdr:colOff>
      <xdr:row>6</xdr:row>
      <xdr:rowOff>3810</xdr:rowOff>
    </xdr:from>
    <xdr:to>
      <xdr:col>9</xdr:col>
      <xdr:colOff>0</xdr:colOff>
      <xdr:row>6</xdr:row>
      <xdr:rowOff>503555</xdr:rowOff>
    </xdr:to>
    <xdr:sp macro="" textlink="">
      <xdr:nvSpPr>
        <xdr:cNvPr id="57923" name="Line 1">
          <a:extLst>
            <a:ext uri="{FF2B5EF4-FFF2-40B4-BE49-F238E27FC236}">
              <a16:creationId xmlns:a16="http://schemas.microsoft.com/office/drawing/2014/main" id="{00000000-0008-0000-0600-000043E20000}"/>
            </a:ext>
          </a:extLst>
        </xdr:cNvPr>
        <xdr:cNvSpPr>
          <a:spLocks noChangeShapeType="1"/>
        </xdr:cNvSpPr>
      </xdr:nvSpPr>
      <xdr:spPr>
        <a:xfrm>
          <a:off x="897890" y="1720215"/>
          <a:ext cx="3877945" cy="499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4445</xdr:colOff>
      <xdr:row>6</xdr:row>
      <xdr:rowOff>0</xdr:rowOff>
    </xdr:from>
    <xdr:to>
      <xdr:col>7</xdr:col>
      <xdr:colOff>856615</xdr:colOff>
      <xdr:row>8</xdr:row>
      <xdr:rowOff>0</xdr:rowOff>
    </xdr:to>
    <xdr:sp macro="" textlink="">
      <xdr:nvSpPr>
        <xdr:cNvPr id="5" name="Line 1">
          <a:extLst>
            <a:ext uri="{FF2B5EF4-FFF2-40B4-BE49-F238E27FC236}">
              <a16:creationId xmlns:a16="http://schemas.microsoft.com/office/drawing/2014/main" id="{00000000-0008-0000-0600-000005000000}"/>
            </a:ext>
          </a:extLst>
        </xdr:cNvPr>
        <xdr:cNvSpPr>
          <a:spLocks noChangeShapeType="1"/>
        </xdr:cNvSpPr>
      </xdr:nvSpPr>
      <xdr:spPr>
        <a:xfrm>
          <a:off x="898525" y="1716405"/>
          <a:ext cx="3106420" cy="8121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4445</xdr:colOff>
      <xdr:row>6</xdr:row>
      <xdr:rowOff>3810</xdr:rowOff>
    </xdr:from>
    <xdr:to>
      <xdr:col>9</xdr:col>
      <xdr:colOff>0</xdr:colOff>
      <xdr:row>7</xdr:row>
      <xdr:rowOff>3810</xdr:rowOff>
    </xdr:to>
    <xdr:sp macro="" textlink="">
      <xdr:nvSpPr>
        <xdr:cNvPr id="54781" name="Line 1">
          <a:extLst>
            <a:ext uri="{FF2B5EF4-FFF2-40B4-BE49-F238E27FC236}">
              <a16:creationId xmlns:a16="http://schemas.microsoft.com/office/drawing/2014/main" id="{00000000-0008-0000-0700-0000FDD50000}"/>
            </a:ext>
          </a:extLst>
        </xdr:cNvPr>
        <xdr:cNvSpPr>
          <a:spLocks noChangeShapeType="1"/>
        </xdr:cNvSpPr>
      </xdr:nvSpPr>
      <xdr:spPr>
        <a:xfrm>
          <a:off x="698500" y="1720215"/>
          <a:ext cx="3601085" cy="5073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4445</xdr:colOff>
      <xdr:row>6</xdr:row>
      <xdr:rowOff>3810</xdr:rowOff>
    </xdr:from>
    <xdr:to>
      <xdr:col>7</xdr:col>
      <xdr:colOff>522605</xdr:colOff>
      <xdr:row>8</xdr:row>
      <xdr:rowOff>4445</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a:xfrm>
          <a:off x="698500" y="1720215"/>
          <a:ext cx="2772410" cy="850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3810</xdr:colOff>
      <xdr:row>6</xdr:row>
      <xdr:rowOff>0</xdr:rowOff>
    </xdr:from>
    <xdr:to>
      <xdr:col>6</xdr:col>
      <xdr:colOff>1380490</xdr:colOff>
      <xdr:row>7</xdr:row>
      <xdr:rowOff>1905</xdr:rowOff>
    </xdr:to>
    <xdr:sp macro="" textlink="">
      <xdr:nvSpPr>
        <xdr:cNvPr id="55880" name="Line 4">
          <a:extLst>
            <a:ext uri="{FF2B5EF4-FFF2-40B4-BE49-F238E27FC236}">
              <a16:creationId xmlns:a16="http://schemas.microsoft.com/office/drawing/2014/main" id="{00000000-0008-0000-0800-000048DA0000}"/>
            </a:ext>
          </a:extLst>
        </xdr:cNvPr>
        <xdr:cNvSpPr>
          <a:spLocks noChangeShapeType="1"/>
        </xdr:cNvSpPr>
      </xdr:nvSpPr>
      <xdr:spPr>
        <a:xfrm>
          <a:off x="764540" y="1780540"/>
          <a:ext cx="3679190" cy="5092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6</xdr:row>
      <xdr:rowOff>3810</xdr:rowOff>
    </xdr:from>
    <xdr:to>
      <xdr:col>6</xdr:col>
      <xdr:colOff>422275</xdr:colOff>
      <xdr:row>8</xdr:row>
      <xdr:rowOff>3175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4540" y="1784350"/>
          <a:ext cx="272097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26</xdr:row>
      <xdr:rowOff>0</xdr:rowOff>
    </xdr:from>
    <xdr:to>
      <xdr:col>6</xdr:col>
      <xdr:colOff>1380490</xdr:colOff>
      <xdr:row>27</xdr:row>
      <xdr:rowOff>1905</xdr:rowOff>
    </xdr:to>
    <xdr:sp macro="" textlink="">
      <xdr:nvSpPr>
        <xdr:cNvPr id="6" name="Line 4">
          <a:extLst>
            <a:ext uri="{FF2B5EF4-FFF2-40B4-BE49-F238E27FC236}">
              <a16:creationId xmlns:a16="http://schemas.microsoft.com/office/drawing/2014/main" id="{00000000-0008-0000-0800-000006000000}"/>
            </a:ext>
          </a:extLst>
        </xdr:cNvPr>
        <xdr:cNvSpPr>
          <a:spLocks noChangeShapeType="1"/>
        </xdr:cNvSpPr>
      </xdr:nvSpPr>
      <xdr:spPr>
        <a:xfrm>
          <a:off x="764540" y="10033635"/>
          <a:ext cx="3679190" cy="5092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26</xdr:row>
      <xdr:rowOff>3810</xdr:rowOff>
    </xdr:from>
    <xdr:to>
      <xdr:col>6</xdr:col>
      <xdr:colOff>422275</xdr:colOff>
      <xdr:row>28</xdr:row>
      <xdr:rowOff>3175</xdr:rowOff>
    </xdr:to>
    <xdr:sp macro="" textlink="">
      <xdr:nvSpPr>
        <xdr:cNvPr id="7" name="Line 4">
          <a:extLst>
            <a:ext uri="{FF2B5EF4-FFF2-40B4-BE49-F238E27FC236}">
              <a16:creationId xmlns:a16="http://schemas.microsoft.com/office/drawing/2014/main" id="{00000000-0008-0000-0800-000007000000}"/>
            </a:ext>
          </a:extLst>
        </xdr:cNvPr>
        <xdr:cNvSpPr>
          <a:spLocks noChangeShapeType="1"/>
        </xdr:cNvSpPr>
      </xdr:nvSpPr>
      <xdr:spPr>
        <a:xfrm>
          <a:off x="764540" y="10037445"/>
          <a:ext cx="272097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46</xdr:row>
      <xdr:rowOff>0</xdr:rowOff>
    </xdr:from>
    <xdr:to>
      <xdr:col>6</xdr:col>
      <xdr:colOff>1380490</xdr:colOff>
      <xdr:row>47</xdr:row>
      <xdr:rowOff>1905</xdr:rowOff>
    </xdr:to>
    <xdr:sp macro="" textlink="">
      <xdr:nvSpPr>
        <xdr:cNvPr id="8" name="Line 4">
          <a:extLst>
            <a:ext uri="{FF2B5EF4-FFF2-40B4-BE49-F238E27FC236}">
              <a16:creationId xmlns:a16="http://schemas.microsoft.com/office/drawing/2014/main" id="{00000000-0008-0000-0800-000008000000}"/>
            </a:ext>
          </a:extLst>
        </xdr:cNvPr>
        <xdr:cNvSpPr>
          <a:spLocks noChangeShapeType="1"/>
        </xdr:cNvSpPr>
      </xdr:nvSpPr>
      <xdr:spPr>
        <a:xfrm>
          <a:off x="764540" y="18286730"/>
          <a:ext cx="3679190" cy="5092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3810</xdr:colOff>
      <xdr:row>46</xdr:row>
      <xdr:rowOff>3810</xdr:rowOff>
    </xdr:from>
    <xdr:to>
      <xdr:col>6</xdr:col>
      <xdr:colOff>422275</xdr:colOff>
      <xdr:row>48</xdr:row>
      <xdr:rowOff>3175</xdr:rowOff>
    </xdr:to>
    <xdr:sp macro="" textlink="">
      <xdr:nvSpPr>
        <xdr:cNvPr id="9" name="Line 4">
          <a:extLst>
            <a:ext uri="{FF2B5EF4-FFF2-40B4-BE49-F238E27FC236}">
              <a16:creationId xmlns:a16="http://schemas.microsoft.com/office/drawing/2014/main" id="{00000000-0008-0000-0800-000009000000}"/>
            </a:ext>
          </a:extLst>
        </xdr:cNvPr>
        <xdr:cNvSpPr>
          <a:spLocks noChangeShapeType="1"/>
        </xdr:cNvSpPr>
      </xdr:nvSpPr>
      <xdr:spPr>
        <a:xfrm>
          <a:off x="764540" y="18290540"/>
          <a:ext cx="272097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autoPageBreaks="0" fitToPage="1"/>
  </sheetPr>
  <dimension ref="A1:AH115"/>
  <sheetViews>
    <sheetView showZeros="0" view="pageBreakPreview" zoomScale="70" zoomScaleNormal="70" zoomScaleSheetLayoutView="70" workbookViewId="0">
      <pane xSplit="6" ySplit="6" topLeftCell="G7" activePane="bottomRight" state="frozen"/>
      <selection pane="topRight"/>
      <selection pane="bottomLeft"/>
      <selection pane="bottomRight"/>
    </sheetView>
  </sheetViews>
  <sheetFormatPr defaultColWidth="12.7109375" defaultRowHeight="20.100000000000001" customHeight="1"/>
  <cols>
    <col min="1" max="1" width="6.7109375" style="1" customWidth="1"/>
    <col min="2" max="2" width="6.7109375" style="2" customWidth="1"/>
    <col min="3" max="3" width="4.42578125" style="3" customWidth="1"/>
    <col min="4" max="4" width="6.28515625" style="3" customWidth="1"/>
    <col min="5" max="5" width="10.42578125" style="3" customWidth="1"/>
    <col min="6" max="6" width="28.28515625" style="3" customWidth="1"/>
    <col min="7" max="25" width="24.7109375" style="1" customWidth="1"/>
    <col min="26" max="26" width="22.7109375" style="3" customWidth="1"/>
    <col min="27" max="31" width="22.7109375" style="1" customWidth="1"/>
    <col min="32" max="32" width="24.7109375" style="4" customWidth="1"/>
    <col min="33" max="33" width="6.7109375" style="1" customWidth="1"/>
    <col min="34" max="34" width="6.7109375" style="2" customWidth="1"/>
    <col min="35" max="16384" width="12.7109375" style="1"/>
  </cols>
  <sheetData>
    <row r="1" spans="1:34" s="5" customFormat="1" ht="24.95" customHeight="1">
      <c r="B1" s="10"/>
      <c r="C1" s="10"/>
      <c r="D1" s="36" t="s">
        <v>306</v>
      </c>
      <c r="E1" s="1406" t="s">
        <v>85</v>
      </c>
      <c r="F1" s="1407"/>
      <c r="G1" s="5" t="s">
        <v>120</v>
      </c>
      <c r="P1" s="5" t="s">
        <v>120</v>
      </c>
      <c r="Y1" s="5" t="s">
        <v>120</v>
      </c>
      <c r="AH1" s="10"/>
    </row>
    <row r="2" spans="1:34" s="6" customFormat="1" ht="20.100000000000001" customHeight="1">
      <c r="B2" s="11"/>
      <c r="C2" s="16"/>
      <c r="D2" s="16"/>
      <c r="E2" s="16"/>
      <c r="F2" s="60"/>
      <c r="L2" s="6">
        <v>100</v>
      </c>
      <c r="Z2" s="60"/>
      <c r="AF2" s="142"/>
      <c r="AH2" s="11"/>
    </row>
    <row r="3" spans="1:34" s="6" customFormat="1" ht="20.100000000000001" customHeight="1">
      <c r="B3" s="12"/>
      <c r="C3" s="17" t="s">
        <v>443</v>
      </c>
      <c r="D3" s="37"/>
      <c r="E3" s="37"/>
      <c r="F3" s="37"/>
      <c r="G3" s="71" t="s">
        <v>1429</v>
      </c>
      <c r="H3" s="37"/>
      <c r="I3" s="72"/>
      <c r="J3" s="72"/>
      <c r="K3" s="72"/>
      <c r="L3" s="72"/>
      <c r="M3" s="72"/>
      <c r="N3" s="71"/>
      <c r="O3" s="71"/>
      <c r="P3" s="71" t="s">
        <v>1429</v>
      </c>
      <c r="Q3" s="72"/>
      <c r="R3" s="72"/>
      <c r="S3" s="72"/>
      <c r="T3" s="72"/>
      <c r="U3" s="71"/>
      <c r="V3" s="72"/>
      <c r="W3" s="71"/>
      <c r="X3" s="71"/>
      <c r="Y3" s="71" t="s">
        <v>1429</v>
      </c>
      <c r="Z3" s="71"/>
      <c r="AA3" s="71"/>
      <c r="AB3" s="71"/>
      <c r="AD3" s="71"/>
      <c r="AF3" s="142"/>
      <c r="AH3" s="12"/>
    </row>
    <row r="4" spans="1:34" s="6" customFormat="1" ht="20.100000000000001" customHeight="1">
      <c r="B4" s="13"/>
      <c r="C4" s="18"/>
      <c r="D4" s="18"/>
      <c r="E4" s="51"/>
      <c r="F4" s="61"/>
      <c r="G4" s="72"/>
      <c r="H4" s="72"/>
      <c r="I4" s="72"/>
      <c r="J4" s="72"/>
      <c r="K4" s="72"/>
      <c r="L4" s="72"/>
      <c r="M4" s="72"/>
      <c r="N4" s="72"/>
      <c r="O4" s="72"/>
      <c r="P4" s="72"/>
      <c r="Q4" s="72"/>
      <c r="R4" s="72"/>
      <c r="S4" s="72"/>
      <c r="T4" s="72"/>
      <c r="U4" s="72"/>
      <c r="V4" s="72"/>
      <c r="W4" s="72"/>
      <c r="X4" s="72"/>
      <c r="Y4" s="72"/>
      <c r="Z4" s="72"/>
      <c r="AA4" s="72"/>
      <c r="AB4" s="72"/>
      <c r="AC4" s="72"/>
      <c r="AD4" s="72"/>
      <c r="AE4" s="72"/>
      <c r="AF4" s="72"/>
      <c r="AH4" s="13"/>
    </row>
    <row r="5" spans="1:34" s="6" customFormat="1" ht="39.950000000000003" customHeight="1">
      <c r="A5" s="9"/>
      <c r="B5" s="12"/>
      <c r="C5" s="19"/>
      <c r="D5" s="38"/>
      <c r="E5" s="38"/>
      <c r="F5" s="62" t="s">
        <v>932</v>
      </c>
      <c r="G5" s="73" t="s">
        <v>1</v>
      </c>
      <c r="H5" s="73" t="s">
        <v>577</v>
      </c>
      <c r="I5" s="73" t="s">
        <v>749</v>
      </c>
      <c r="J5" s="73" t="s">
        <v>750</v>
      </c>
      <c r="K5" s="73" t="s">
        <v>868</v>
      </c>
      <c r="L5" s="1408" t="s">
        <v>871</v>
      </c>
      <c r="M5" s="1409"/>
      <c r="N5" s="73" t="s">
        <v>872</v>
      </c>
      <c r="O5" s="73" t="s">
        <v>202</v>
      </c>
      <c r="P5" s="73" t="s">
        <v>873</v>
      </c>
      <c r="Q5" s="1410" t="s">
        <v>876</v>
      </c>
      <c r="R5" s="1411"/>
      <c r="S5" s="1408" t="s">
        <v>801</v>
      </c>
      <c r="T5" s="1409"/>
      <c r="U5" s="73" t="s">
        <v>886</v>
      </c>
      <c r="V5" s="73" t="s">
        <v>888</v>
      </c>
      <c r="W5" s="73" t="s">
        <v>637</v>
      </c>
      <c r="X5" s="73" t="s">
        <v>667</v>
      </c>
      <c r="Y5" s="73" t="s">
        <v>866</v>
      </c>
      <c r="Z5" s="113" t="s">
        <v>1411</v>
      </c>
      <c r="AA5" s="73" t="s">
        <v>39</v>
      </c>
      <c r="AB5" s="73" t="s">
        <v>877</v>
      </c>
      <c r="AC5" s="73" t="s">
        <v>369</v>
      </c>
      <c r="AD5" s="73" t="s">
        <v>1209</v>
      </c>
      <c r="AE5" s="73" t="s">
        <v>878</v>
      </c>
      <c r="AF5" s="1454" t="s">
        <v>930</v>
      </c>
      <c r="AG5" s="9"/>
      <c r="AH5" s="12"/>
    </row>
    <row r="6" spans="1:34" s="7" customFormat="1" ht="20.100000000000001" customHeight="1">
      <c r="A6" s="9" t="s">
        <v>999</v>
      </c>
      <c r="B6" s="12" t="s">
        <v>251</v>
      </c>
      <c r="C6" s="20" t="s">
        <v>935</v>
      </c>
      <c r="D6" s="39"/>
      <c r="E6" s="39"/>
      <c r="F6" s="63" t="s">
        <v>109</v>
      </c>
      <c r="G6" s="74" t="s">
        <v>558</v>
      </c>
      <c r="H6" s="74" t="s">
        <v>558</v>
      </c>
      <c r="I6" s="74" t="s">
        <v>558</v>
      </c>
      <c r="J6" s="74" t="s">
        <v>558</v>
      </c>
      <c r="K6" s="74" t="s">
        <v>558</v>
      </c>
      <c r="L6" s="74" t="s">
        <v>558</v>
      </c>
      <c r="M6" s="74" t="s">
        <v>1442</v>
      </c>
      <c r="N6" s="74" t="s">
        <v>558</v>
      </c>
      <c r="O6" s="74" t="s">
        <v>558</v>
      </c>
      <c r="P6" s="74" t="s">
        <v>558</v>
      </c>
      <c r="Q6" s="74" t="s">
        <v>558</v>
      </c>
      <c r="R6" s="74" t="s">
        <v>300</v>
      </c>
      <c r="S6" s="74" t="s">
        <v>558</v>
      </c>
      <c r="T6" s="74" t="s">
        <v>1442</v>
      </c>
      <c r="U6" s="74" t="s">
        <v>558</v>
      </c>
      <c r="V6" s="74" t="s">
        <v>558</v>
      </c>
      <c r="W6" s="74" t="s">
        <v>558</v>
      </c>
      <c r="X6" s="74" t="s">
        <v>300</v>
      </c>
      <c r="Y6" s="74" t="s">
        <v>558</v>
      </c>
      <c r="Z6" s="114" t="s">
        <v>300</v>
      </c>
      <c r="AA6" s="74" t="s">
        <v>558</v>
      </c>
      <c r="AB6" s="74" t="s">
        <v>558</v>
      </c>
      <c r="AC6" s="74" t="s">
        <v>558</v>
      </c>
      <c r="AD6" s="74" t="s">
        <v>1336</v>
      </c>
      <c r="AE6" s="74" t="s">
        <v>558</v>
      </c>
      <c r="AF6" s="1455"/>
      <c r="AG6" s="9" t="s">
        <v>999</v>
      </c>
      <c r="AH6" s="12" t="s">
        <v>251</v>
      </c>
    </row>
    <row r="7" spans="1:34" s="6" customFormat="1" ht="21.95" customHeight="1">
      <c r="A7" s="6">
        <v>1</v>
      </c>
      <c r="B7" s="13">
        <v>1</v>
      </c>
      <c r="C7" s="1456" t="s">
        <v>256</v>
      </c>
      <c r="D7" s="1430" t="s">
        <v>326</v>
      </c>
      <c r="E7" s="1425"/>
      <c r="F7" s="30" t="s">
        <v>330</v>
      </c>
      <c r="G7" s="75" t="str">
        <f>IF('（入力用）'!J5="","",IF(LEFT('（入力用）'!J5,1)="1","M",IF(LEFT('（入力用）'!J5,1)="2","T",IF(LEFT('（入力用）'!J5,1)="3","S",IF(LEFT('（入力用）'!J5,1)="4","H","#"))))&amp;""&amp;MID('（入力用）'!J5,2,2)&amp;"."&amp;MID('（入力用）'!J5,4,2)&amp;"."&amp;RIGHT('（入力用）'!J5,2)&amp;" ")</f>
        <v xml:space="preserve">M36.08.29 </v>
      </c>
      <c r="H7" s="75" t="str">
        <f>IF('（入力用）'!K5="","",IF(LEFT('（入力用）'!K5,1)="1","M",IF(LEFT('（入力用）'!K5,1)="2","T",IF(LEFT('（入力用）'!K5,1)="3","S",IF(LEFT('（入力用）'!K5,1)="4","H","#"))))&amp;""&amp;MID('（入力用）'!K5,2,2)&amp;"."&amp;MID('（入力用）'!K5,4,2)&amp;"."&amp;RIGHT('（入力用）'!K5,2)&amp;" ")</f>
        <v xml:space="preserve">S29.06.18 </v>
      </c>
      <c r="I7" s="75" t="str">
        <f>IF('（入力用）'!L5="","",IF(LEFT('（入力用）'!L5,1)="1","M",IF(LEFT('（入力用）'!L5,1)="2","T",IF(LEFT('（入力用）'!L5,1)="3","S",IF(LEFT('（入力用）'!L5,1)="4","H","#"))))&amp;""&amp;MID('（入力用）'!L5,2,2)&amp;"."&amp;MID('（入力用）'!L5,4,2)&amp;"."&amp;RIGHT('（入力用）'!L5,2)&amp;" ")</f>
        <v xml:space="preserve">S27.01.23 </v>
      </c>
      <c r="J7" s="75" t="str">
        <f>IF('（入力用）'!M5="","",IF(LEFT('（入力用）'!M5,1)="1","M",IF(LEFT('（入力用）'!M5,1)="2","T",IF(LEFT('（入力用）'!M5,1)="3","S",IF(LEFT('（入力用）'!M5,1)="4","H","#"))))&amp;""&amp;MID('（入力用）'!M5,2,2)&amp;"."&amp;MID('（入力用）'!M5,4,2)&amp;"."&amp;RIGHT('（入力用）'!M5,2)&amp;" ")</f>
        <v xml:space="preserve">S29.06.18 </v>
      </c>
      <c r="K7" s="75" t="str">
        <f>IF('（入力用）'!N5="","",IF(LEFT('（入力用）'!N5,1)="1","M",IF(LEFT('（入力用）'!N5,1)="2","T",IF(LEFT('（入力用）'!N5,1)="3","S",IF(LEFT('（入力用）'!N5,1)="4","H","#"))))&amp;""&amp;MID('（入力用）'!N5,2,2)&amp;"."&amp;MID('（入力用）'!N5,4,2)&amp;"."&amp;RIGHT('（入力用）'!N5,2)&amp;" ")</f>
        <v xml:space="preserve">S30.07.25 </v>
      </c>
      <c r="L7" s="75" t="str">
        <f>IF('（入力用）'!O5="","",IF(LEFT('（入力用）'!O5,1)="1","M",IF(LEFT('（入力用）'!O5,1)="2","T",IF(LEFT('（入力用）'!O5,1)="3","S",IF(LEFT('（入力用）'!O5,1)="4","H","#"))))&amp;""&amp;MID('（入力用）'!O5,2,2)&amp;"."&amp;MID('（入力用）'!O5,4,2)&amp;"."&amp;RIGHT('（入力用）'!O5,2)&amp;" ")</f>
        <v xml:space="preserve">S29.10.08 </v>
      </c>
      <c r="M7" s="99" t="s">
        <v>1340</v>
      </c>
      <c r="N7" s="75" t="str">
        <f>IF('（入力用）'!P5="","",IF(LEFT('（入力用）'!P5,1)="1","M",IF(LEFT('（入力用）'!P5,1)="2","T",IF(LEFT('（入力用）'!P5,1)="3","S",IF(LEFT('（入力用）'!P5,1)="4","H","#"))))&amp;""&amp;MID('（入力用）'!P5,2,2)&amp;"."&amp;MID('（入力用）'!P5,4,2)&amp;"."&amp;RIGHT('（入力用）'!P5,2)&amp;" ")</f>
        <v xml:space="preserve">S44.03.25 </v>
      </c>
      <c r="O7" s="75" t="str">
        <f>IF('（入力用）'!Q5="","",IF(LEFT('（入力用）'!Q5,1)="1","M",IF(LEFT('（入力用）'!Q5,1)="2","T",IF(LEFT('（入力用）'!Q5,1)="3","S",IF(LEFT('（入力用）'!Q5,1)="4","H","#"))))&amp;""&amp;MID('（入力用）'!Q5,2,2)&amp;"."&amp;MID('（入力用）'!Q5,4,2)&amp;"."&amp;RIGHT('（入力用）'!Q5,2)&amp;" ")</f>
        <v xml:space="preserve">S15.03.08 </v>
      </c>
      <c r="P7" s="75" t="str">
        <f>IF('（入力用）'!R5="","",IF(LEFT('（入力用）'!R5,1)="1","M",IF(LEFT('（入力用）'!R5,1)="2","T",IF(LEFT('（入力用）'!R5,1)="3","S",IF(LEFT('（入力用）'!R5,1)="4","H","#"))))&amp;""&amp;MID('（入力用）'!R5,2,2)&amp;"."&amp;MID('（入力用）'!R5,4,2)&amp;"."&amp;RIGHT('（入力用）'!R5,2)&amp;" ")</f>
        <v xml:space="preserve">S27.01.23 </v>
      </c>
      <c r="Q7" s="75" t="str">
        <f>IF('（入力用）'!S5="","",IF(LEFT('（入力用）'!S5,1)="1","M",IF(LEFT('（入力用）'!S5,1)="2","T",IF(LEFT('（入力用）'!S5,1)="3","S",IF(LEFT('（入力用）'!S5,1)="4","H","#"))))&amp;""&amp;MID('（入力用）'!S5,2,2)&amp;"."&amp;MID('（入力用）'!S5,4,2)&amp;"."&amp;RIGHT('（入力用）'!S5,2)&amp;" ")</f>
        <v xml:space="preserve">S29.06.18 </v>
      </c>
      <c r="R7" s="75" t="str">
        <f>IF('（入力用）'!T5="","",IF(LEFT('（入力用）'!T5,1)="1","M",IF(LEFT('（入力用）'!T5,1)="2","T",IF(LEFT('（入力用）'!T5,1)="3","S",IF(LEFT('（入力用）'!T5,1)="4","H","#"))))&amp;""&amp;MID('（入力用）'!T5,2,2)&amp;"."&amp;MID('（入力用）'!T5,4,2)&amp;"."&amp;RIGHT('（入力用）'!T5,2)&amp;" ")</f>
        <v xml:space="preserve">S33.09.05 </v>
      </c>
      <c r="S7" s="75" t="str">
        <f>IF('（入力用）'!U5="","",IF(LEFT('（入力用）'!U5,1)="1","M",IF(LEFT('（入力用）'!U5,1)="2","T",IF(LEFT('（入力用）'!U5,1)="3","S",IF(LEFT('（入力用）'!U5,1)="4","H","#"))))&amp;""&amp;MID('（入力用）'!U5,2,2)&amp;"."&amp;MID('（入力用）'!U5,4,2)&amp;"."&amp;RIGHT('（入力用）'!U5,2)&amp;" ")</f>
        <v xml:space="preserve">S46.03.18 </v>
      </c>
      <c r="T7" s="100" t="s">
        <v>1438</v>
      </c>
      <c r="U7" s="75" t="str">
        <f>IF('（入力用）'!V5="","",IF(LEFT('（入力用）'!V5,1)="1","M",IF(LEFT('（入力用）'!V5,1)="2","T",IF(LEFT('（入力用）'!V5,1)="3","S",IF(LEFT('（入力用）'!V5,1)="4","H","#"))))&amp;""&amp;MID('（入力用）'!V5,2,2)&amp;"."&amp;MID('（入力用）'!V5,4,2)&amp;"."&amp;RIGHT('（入力用）'!V5,2)&amp;" ")</f>
        <v xml:space="preserve">S29.05.10 </v>
      </c>
      <c r="V7" s="75" t="str">
        <f>IF('（入力用）'!W5="","",IF(LEFT('（入力用）'!W5,1)="1","M",IF(LEFT('（入力用）'!W5,1)="2","T",IF(LEFT('（入力用）'!W5,1)="3","S",IF(LEFT('（入力用）'!W5,1)="4","H","#"))))&amp;""&amp;MID('（入力用）'!W5,2,2)&amp;"."&amp;MID('（入力用）'!W5,4,2)&amp;"."&amp;RIGHT('（入力用）'!W5,2)&amp;" ")</f>
        <v xml:space="preserve">S30.07.25 </v>
      </c>
      <c r="W7" s="75" t="str">
        <f>IF('（入力用）'!X5="","",IF(LEFT('（入力用）'!X5,1)="1","M",IF(LEFT('（入力用）'!X5,1)="2","T",IF(LEFT('（入力用）'!X5,1)="3","S",IF(LEFT('（入力用）'!X5,1)="4","H","#"))))&amp;""&amp;MID('（入力用）'!X5,2,2)&amp;"."&amp;MID('（入力用）'!X5,4,2)&amp;"."&amp;RIGHT('（入力用）'!X5,2)&amp;" ")</f>
        <v xml:space="preserve">S29.08.11 </v>
      </c>
      <c r="X7" s="75" t="str">
        <f>IF('（入力用）'!Y5="","",IF(LEFT('（入力用）'!Y5,1)="1","M",IF(LEFT('（入力用）'!Y5,1)="2","T",IF(LEFT('（入力用）'!Y5,1)="3","S",IF(LEFT('（入力用）'!Y5,1)="4","H","#"))))&amp;""&amp;MID('（入力用）'!Y5,2,2)&amp;"."&amp;MID('（入力用）'!Y5,4,2)&amp;"."&amp;RIGHT('（入力用）'!Y5,2)&amp;" ")</f>
        <v xml:space="preserve">S36.08.21 </v>
      </c>
      <c r="Y7" s="75" t="str">
        <f>IF('（入力用）'!Z5="","",IF(LEFT('（入力用）'!Z5,1)="1","M",IF(LEFT('（入力用）'!Z5,1)="2","T",IF(LEFT('（入力用）'!Z5,1)="3","S",IF(LEFT('（入力用）'!Z5,1)="4","H","#"))))&amp;""&amp;MID('（入力用）'!Z5,2,2)&amp;"."&amp;MID('（入力用）'!Z5,4,2)&amp;"."&amp;RIGHT('（入力用）'!Z5,2)&amp;" ")</f>
        <v xml:space="preserve">H01.05.12 </v>
      </c>
      <c r="Z7" s="115" t="str">
        <f>IF('（入力用）'!AA5="","",IF(LEFT('（入力用）'!AAI5,1)="1","M",IF(LEFT('（入力用）'!AA5,1)="2","T",IF(LEFT('（入力用）'!AA5,1)="3","S",IF(LEFT('（入力用）'!AA5,1)="4","H","R"))))&amp;""&amp;MID('（入力用）'!AA5,2,2)&amp;"."&amp;MID('（入力用）'!AA5,4,2)&amp;"."&amp;RIGHT('（入力用）'!AA5,2)&amp;" ")</f>
        <v xml:space="preserve">S36.07.07 </v>
      </c>
      <c r="AA7" s="115" t="str">
        <f>IF('（入力用）'!AB5="","",IF(LEFT('（入力用）'!AAJ5,1)="1","M",IF(LEFT('（入力用）'!AB5,1)="2","T",IF(LEFT('（入力用）'!AB5,1)="3","S",IF(LEFT('（入力用）'!AB5,1)="4","H","R"))))&amp;""&amp;MID('（入力用）'!AB5,2,2)&amp;"."&amp;MID('（入力用）'!AB5,4,2)&amp;"."&amp;RIGHT('（入力用）'!AB5,2)&amp;" ")</f>
        <v xml:space="preserve">S33.03.29 </v>
      </c>
      <c r="AB7" s="115" t="str">
        <f>IF('（入力用）'!AC5="","",IF(LEFT('（入力用）'!AAK5,1)="1","M",IF(LEFT('（入力用）'!AC5,1)="2","T",IF(LEFT('（入力用）'!AC5,1)="3","S",IF(LEFT('（入力用）'!AC5,1)="4","H","R"))))&amp;""&amp;MID('（入力用）'!AC5,2,2)&amp;"."&amp;MID('（入力用）'!AC5,4,2)&amp;"."&amp;RIGHT('（入力用）'!AC5,2)&amp;" ")</f>
        <v xml:space="preserve">S40.12.18 </v>
      </c>
      <c r="AC7" s="115" t="str">
        <f>IF('（入力用）'!AD5="","",IF(LEFT('（入力用）'!AAL5,1)="1","M",IF(LEFT('（入力用）'!AD5,1)="2","T",IF(LEFT('（入力用）'!AD5,1)="3","S",IF(LEFT('（入力用）'!AD5,1)="4","H","R"))))&amp;""&amp;MID('（入力用）'!AD5,2,2)&amp;"."&amp;MID('（入力用）'!AD5,4,2)&amp;"."&amp;RIGHT('（入力用）'!AD5,2)&amp;" ")</f>
        <v xml:space="preserve">S40.12.15 </v>
      </c>
      <c r="AD7" s="115" t="str">
        <f>IF('（入力用）'!AE5="","",IF(LEFT('（入力用）'!AAM5,1)="1","M",IF(LEFT('（入力用）'!AE5,1)="2","T",IF(LEFT('（入力用）'!AE5,1)="3","S",IF(LEFT('（入力用）'!AE5,1)="4","H","R"))))&amp;""&amp;MID('（入力用）'!AE5,2,2)&amp;"."&amp;MID('（入力用）'!AE5,4,2)&amp;"."&amp;RIGHT('（入力用）'!AE5,2)&amp;" ")</f>
        <v xml:space="preserve">S33.09.05 </v>
      </c>
      <c r="AE7" s="115" t="str">
        <f>IF('（入力用）'!AF5="","",IF(LEFT('（入力用）'!AAN5,1)="1","M",IF(LEFT('（入力用）'!AF5,1)="2","T",IF(LEFT('（入力用）'!AF5,1)="3","S",IF(LEFT('（入力用）'!AF5,1)="4","H","R"))))&amp;""&amp;MID('（入力用）'!AF5,2,2)&amp;"."&amp;MID('（入力用）'!AF5,4,2)&amp;"."&amp;RIGHT('（入力用）'!AF5,2)&amp;" ")</f>
        <v xml:space="preserve">S48.03.31 </v>
      </c>
      <c r="AF7" s="143"/>
      <c r="AG7" s="6">
        <v>1</v>
      </c>
      <c r="AH7" s="13">
        <v>1</v>
      </c>
    </row>
    <row r="8" spans="1:34" s="6" customFormat="1" ht="21.95" customHeight="1">
      <c r="A8" s="6">
        <v>1</v>
      </c>
      <c r="B8" s="13">
        <v>2</v>
      </c>
      <c r="C8" s="1457"/>
      <c r="D8" s="1458"/>
      <c r="E8" s="1423"/>
      <c r="F8" s="40" t="s">
        <v>247</v>
      </c>
      <c r="G8" s="75" t="str">
        <f>IF('（入力用）'!J6="","",IF(LEFT('（入力用）'!J6,1)="1","M",IF(LEFT('（入力用）'!J6,1)="2","T",IF(LEFT('（入力用）'!J6,1)="3","S",IF(LEFT('（入力用）'!J6,1)="4","H","#"))))&amp;""&amp;MID('（入力用）'!J6,2,2)&amp;"."&amp;MID('（入力用）'!J6,4,2)&amp;"."&amp;RIGHT('（入力用）'!J6,2)&amp;" ")</f>
        <v xml:space="preserve">M40.10.01 </v>
      </c>
      <c r="H8" s="75" t="str">
        <f>IF('（入力用）'!K6="","",IF(LEFT('（入力用）'!K6,1)="1","M",IF(LEFT('（入力用）'!K6,1)="2","T",IF(LEFT('（入力用）'!K6,1)="3","S",IF(LEFT('（入力用）'!K6,1)="4","H","#"))))&amp;""&amp;MID('（入力用）'!K6,2,2)&amp;"."&amp;MID('（入力用）'!K6,4,2)&amp;"."&amp;RIGHT('（入力用）'!K6,2)&amp;" ")</f>
        <v xml:space="preserve">S33.04.01 </v>
      </c>
      <c r="I8" s="75" t="str">
        <f>IF('（入力用）'!L6="","",IF(LEFT('（入力用）'!L6,1)="1","M",IF(LEFT('（入力用）'!L6,1)="2","T",IF(LEFT('（入力用）'!L6,1)="3","S",IF(LEFT('（入力用）'!L6,1)="4","H","#"))))&amp;""&amp;MID('（入力用）'!L6,2,2)&amp;"."&amp;MID('（入力用）'!L6,4,2)&amp;"."&amp;RIGHT('（入力用）'!L6,2)&amp;" ")</f>
        <v xml:space="preserve">S29.09.01 </v>
      </c>
      <c r="J8" s="75" t="str">
        <f>IF('（入力用）'!M6="","",IF(LEFT('（入力用）'!M6,1)="1","M",IF(LEFT('（入力用）'!M6,1)="2","T",IF(LEFT('（入力用）'!M6,1)="3","S",IF(LEFT('（入力用）'!M6,1)="4","H","#"))))&amp;""&amp;MID('（入力用）'!M6,2,2)&amp;"."&amp;MID('（入力用）'!M6,4,2)&amp;"."&amp;RIGHT('（入力用）'!M6,2)&amp;" ")</f>
        <v xml:space="preserve">S31.04.01 </v>
      </c>
      <c r="K8" s="75" t="str">
        <f>IF('（入力用）'!N6="","",IF(LEFT('（入力用）'!N6,1)="1","M",IF(LEFT('（入力用）'!N6,1)="2","T",IF(LEFT('（入力用）'!N6,1)="3","S",IF(LEFT('（入力用）'!N6,1)="4","H","#"))))&amp;""&amp;MID('（入力用）'!N6,2,2)&amp;"."&amp;MID('（入力用）'!N6,4,2)&amp;"."&amp;RIGHT('（入力用）'!N6,2)&amp;" ")</f>
        <v xml:space="preserve">S33.09.01 </v>
      </c>
      <c r="L8" s="75" t="str">
        <f>IF('（入力用）'!O6="","",IF(LEFT('（入力用）'!O6,1)="1","M",IF(LEFT('（入力用）'!O6,1)="2","T",IF(LEFT('（入力用）'!O6,1)="3","S",IF(LEFT('（入力用）'!O6,1)="4","H","#"))))&amp;""&amp;MID('（入力用）'!O6,2,2)&amp;"."&amp;MID('（入力用）'!O6,4,2)&amp;"."&amp;RIGHT('（入力用）'!O6,2)&amp;" ")</f>
        <v xml:space="preserve">S30.04.01 </v>
      </c>
      <c r="M8" s="100" t="s">
        <v>619</v>
      </c>
      <c r="N8" s="75" t="str">
        <f>IF('（入力用）'!P6="","",IF(LEFT('（入力用）'!P6,1)="1","M",IF(LEFT('（入力用）'!P6,1)="2","T",IF(LEFT('（入力用）'!P6,1)="3","S",IF(LEFT('（入力用）'!P6,1)="4","H","#"))))&amp;""&amp;MID('（入力用）'!P6,2,2)&amp;"."&amp;MID('（入力用）'!P6,4,2)&amp;"."&amp;RIGHT('（入力用）'!P6,2)&amp;" ")</f>
        <v xml:space="preserve">S45.11.01 </v>
      </c>
      <c r="O8" s="75" t="str">
        <f>IF('（入力用）'!Q6="","",IF(LEFT('（入力用）'!Q6,1)="1","M",IF(LEFT('（入力用）'!Q6,1)="2","T",IF(LEFT('（入力用）'!Q6,1)="3","S",IF(LEFT('（入力用）'!Q6,1)="4","H","#"))))&amp;""&amp;MID('（入力用）'!Q6,2,2)&amp;"."&amp;MID('（入力用）'!Q6,4,2)&amp;"."&amp;RIGHT('（入力用）'!Q6,2)&amp;" ")</f>
        <v xml:space="preserve">S18.09.30 </v>
      </c>
      <c r="P8" s="75" t="str">
        <f>IF('（入力用）'!R6="","",IF(LEFT('（入力用）'!R6,1)="1","M",IF(LEFT('（入力用）'!R6,1)="2","T",IF(LEFT('（入力用）'!R6,1)="3","S",IF(LEFT('（入力用）'!R6,1)="4","H","#"))))&amp;""&amp;MID('（入力用）'!R6,2,2)&amp;"."&amp;MID('（入力用）'!R6,4,2)&amp;"."&amp;RIGHT('（入力用）'!R6,2)&amp;" ")</f>
        <v xml:space="preserve">S29.09.01 </v>
      </c>
      <c r="Q8" s="75" t="str">
        <f>IF('（入力用）'!S6="","",IF(LEFT('（入力用）'!S6,1)="1","M",IF(LEFT('（入力用）'!S6,1)="2","T",IF(LEFT('（入力用）'!S6,1)="3","S",IF(LEFT('（入力用）'!S6,1)="4","H","#"))))&amp;""&amp;MID('（入力用）'!S6,2,2)&amp;"."&amp;MID('（入力用）'!S6,4,2)&amp;"."&amp;RIGHT('（入力用）'!S6,2)&amp;" ")</f>
        <v xml:space="preserve">S34.04.01 </v>
      </c>
      <c r="R8" s="75" t="str">
        <f>IF('（入力用）'!T6="","",IF(LEFT('（入力用）'!T6,1)="1","M",IF(LEFT('（入力用）'!T6,1)="2","T",IF(LEFT('（入力用）'!T6,1)="3","S",IF(LEFT('（入力用）'!T6,1)="4","H","#"))))&amp;""&amp;MID('（入力用）'!T6,2,2)&amp;"."&amp;MID('（入力用）'!T6,4,2)&amp;"."&amp;RIGHT('（入力用）'!T6,2)&amp;" ")</f>
        <v xml:space="preserve">S34.04.01 </v>
      </c>
      <c r="S8" s="75" t="str">
        <f>IF('（入力用）'!U6="","",IF(LEFT('（入力用）'!U6,1)="1","M",IF(LEFT('（入力用）'!U6,1)="2","T",IF(LEFT('（入力用）'!U6,1)="3","S",IF(LEFT('（入力用）'!U6,1)="4","H","#"))))&amp;""&amp;MID('（入力用）'!U6,2,2)&amp;"."&amp;MID('（入力用）'!U6,4,2)&amp;"."&amp;RIGHT('（入力用）'!U6,2)&amp;" ")</f>
        <v xml:space="preserve">S47.05.01 </v>
      </c>
      <c r="T8" s="100" t="s">
        <v>569</v>
      </c>
      <c r="U8" s="75" t="str">
        <f>IF('（入力用）'!V6="","",IF(LEFT('（入力用）'!V6,1)="1","M",IF(LEFT('（入力用）'!V6,1)="2","T",IF(LEFT('（入力用）'!V6,1)="3","S",IF(LEFT('（入力用）'!V6,1)="4","H","#"))))&amp;""&amp;MID('（入力用）'!V6,2,2)&amp;"."&amp;MID('（入力用）'!V6,4,2)&amp;"."&amp;RIGHT('（入力用）'!V6,2)&amp;" ")</f>
        <v xml:space="preserve">S29.11.25 </v>
      </c>
      <c r="V8" s="75" t="str">
        <f>IF('（入力用）'!W6="","",IF(LEFT('（入力用）'!W6,1)="1","M",IF(LEFT('（入力用）'!W6,1)="2","T",IF(LEFT('（入力用）'!W6,1)="3","S",IF(LEFT('（入力用）'!W6,1)="4","H","#"))))&amp;""&amp;MID('（入力用）'!W6,2,2)&amp;"."&amp;MID('（入力用）'!W6,4,2)&amp;"."&amp;RIGHT('（入力用）'!W6,2)&amp;" ")</f>
        <v xml:space="preserve">S31.04.01 </v>
      </c>
      <c r="W8" s="75" t="str">
        <f>IF('（入力用）'!X6="","",IF(LEFT('（入力用）'!X6,1)="1","M",IF(LEFT('（入力用）'!X6,1)="2","T",IF(LEFT('（入力用）'!X6,1)="3","S",IF(LEFT('（入力用）'!X6,1)="4","H","#"))))&amp;""&amp;MID('（入力用）'!X6,2,2)&amp;"."&amp;MID('（入力用）'!X6,4,2)&amp;"."&amp;RIGHT('（入力用）'!X6,2)&amp;" ")</f>
        <v xml:space="preserve">S29.12.05 </v>
      </c>
      <c r="X8" s="75" t="str">
        <f>IF('（入力用）'!Y6="","",IF(LEFT('（入力用）'!Y6,1)="1","M",IF(LEFT('（入力用）'!Y6,1)="2","T",IF(LEFT('（入力用）'!Y6,1)="3","S",IF(LEFT('（入力用）'!Y6,1)="4","H","#"))))&amp;""&amp;MID('（入力用）'!Y6,2,2)&amp;"."&amp;MID('（入力用）'!Y6,4,2)&amp;"."&amp;RIGHT('（入力用）'!Y6,2)&amp;" ")</f>
        <v xml:space="preserve">S37.04.01 </v>
      </c>
      <c r="Y8" s="75" t="str">
        <f>IF('（入力用）'!Z6="","",IF(LEFT('（入力用）'!Z6,1)="1","M",IF(LEFT('（入力用）'!Z6,1)="2","T",IF(LEFT('（入力用）'!Z6,1)="3","S",IF(LEFT('（入力用）'!Z6,1)="4","H","#"))))&amp;""&amp;MID('（入力用）'!Z6,2,2)&amp;"."&amp;MID('（入力用）'!Z6,4,2)&amp;"."&amp;RIGHT('（入力用）'!Z6,2)&amp;" ")</f>
        <v xml:space="preserve">H06.04.01 </v>
      </c>
      <c r="Z8" s="115" t="str">
        <f>IF('（入力用）'!AA6="","",IF(LEFT('（入力用）'!AAI6,1)="1","M",IF(LEFT('（入力用）'!AA6,1)="2","T",IF(LEFT('（入力用）'!AA6,1)="3","S",IF(LEFT('（入力用）'!AA6,1)="4","H","R"))))&amp;""&amp;MID('（入力用）'!AA6,2,2)&amp;"."&amp;MID('（入力用）'!AA6,4,2)&amp;"."&amp;RIGHT('（入力用）'!AA6,2)&amp;" ")</f>
        <v xml:space="preserve">S37.04.01 </v>
      </c>
      <c r="AA8" s="115" t="str">
        <f>IF('（入力用）'!AB6="","",IF(LEFT('（入力用）'!AAJ6,1)="1","M",IF(LEFT('（入力用）'!AB6,1)="2","T",IF(LEFT('（入力用）'!AB6,1)="3","S",IF(LEFT('（入力用）'!AB6,1)="4","H","R"))))&amp;""&amp;MID('（入力用）'!AB6,2,2)&amp;"."&amp;MID('（入力用）'!AB6,4,2)&amp;"."&amp;RIGHT('（入力用）'!AB6,2)&amp;" ")</f>
        <v xml:space="preserve">S36.01.01 </v>
      </c>
      <c r="AB8" s="115" t="str">
        <f>IF('（入力用）'!AC6="","",IF(LEFT('（入力用）'!AAK6,1)="1","M",IF(LEFT('（入力用）'!AC6,1)="2","T",IF(LEFT('（入力用）'!AC6,1)="3","S",IF(LEFT('（入力用）'!AC6,1)="4","H","R"))))&amp;""&amp;MID('（入力用）'!AC6,2,2)&amp;"."&amp;MID('（入力用）'!AC6,4,2)&amp;"."&amp;RIGHT('（入力用）'!AC6,2)&amp;" ")</f>
        <v xml:space="preserve">S41.08.01 </v>
      </c>
      <c r="AC8" s="115" t="str">
        <f>IF('（入力用）'!AD6="","",IF(LEFT('（入力用）'!AAL6,1)="1","M",IF(LEFT('（入力用）'!AD6,1)="2","T",IF(LEFT('（入力用）'!AD6,1)="3","S",IF(LEFT('（入力用）'!AD6,1)="4","H","R"))))&amp;""&amp;MID('（入力用）'!AD6,2,2)&amp;"."&amp;MID('（入力用）'!AD6,4,2)&amp;"."&amp;RIGHT('（入力用）'!AD6,2)&amp;" ")</f>
        <v xml:space="preserve">S41.04.01 </v>
      </c>
      <c r="AD8" s="115" t="str">
        <f>IF('（入力用）'!AE6="","",IF(LEFT('（入力用）'!AAM6,1)="1","M",IF(LEFT('（入力用）'!AE6,1)="2","T",IF(LEFT('（入力用）'!AE6,1)="3","S",IF(LEFT('（入力用）'!AE6,1)="4","H","R"))))&amp;""&amp;MID('（入力用）'!AE6,2,2)&amp;"."&amp;MID('（入力用）'!AE6,4,2)&amp;"."&amp;RIGHT('（入力用）'!AE6,2)&amp;" ")</f>
        <v xml:space="preserve">S34.04.01 </v>
      </c>
      <c r="AE8" s="115" t="str">
        <f>IF('（入力用）'!AF6="","",IF(LEFT('（入力用）'!AAN6,1)="1","M",IF(LEFT('（入力用）'!AF6,1)="2","T",IF(LEFT('（入力用）'!AF6,1)="3","S",IF(LEFT('（入力用）'!AF6,1)="4","H","R"))))&amp;""&amp;MID('（入力用）'!AF6,2,2)&amp;"."&amp;MID('（入力用）'!AF6,4,2)&amp;"."&amp;RIGHT('（入力用）'!AF6,2)&amp;" ")</f>
        <v xml:space="preserve">S49.11.01 </v>
      </c>
      <c r="AF8" s="143"/>
      <c r="AG8" s="6">
        <v>1</v>
      </c>
      <c r="AH8" s="13">
        <v>2</v>
      </c>
    </row>
    <row r="9" spans="1:34" s="6" customFormat="1" ht="21.95" customHeight="1">
      <c r="A9" s="6">
        <v>1</v>
      </c>
      <c r="B9" s="13">
        <v>3</v>
      </c>
      <c r="C9" s="21" t="s">
        <v>333</v>
      </c>
      <c r="D9" s="1412" t="s">
        <v>336</v>
      </c>
      <c r="E9" s="1412"/>
      <c r="F9" s="1412"/>
      <c r="G9" s="75" t="str">
        <f>IF('（入力用）'!J7="","",IF(LEFT('（入力用）'!J7,1)="1","M",IF(LEFT('（入力用）'!J7,1)="2","T",IF(LEFT('（入力用）'!J7,1)="3","S",IF(LEFT('（入力用）'!J7,1)="4","H","#"))))&amp;""&amp;MID('（入力用）'!J7,2,2)&amp;"."&amp;MID('（入力用）'!J7,4,2)&amp;"."&amp;RIGHT('（入力用）'!J7,2)&amp;" ")</f>
        <v xml:space="preserve">S27.10.01 </v>
      </c>
      <c r="H9" s="75" t="str">
        <f>IF('（入力用）'!K7="","",IF(LEFT('（入力用）'!K7,1)="1","M",IF(LEFT('（入力用）'!K7,1)="2","T",IF(LEFT('（入力用）'!K7,1)="3","S",IF(LEFT('（入力用）'!K7,1)="4","H","#"))))&amp;""&amp;MID('（入力用）'!K7,2,2)&amp;"."&amp;MID('（入力用）'!K7,4,2)&amp;"."&amp;RIGHT('（入力用）'!K7,2)&amp;" ")</f>
        <v xml:space="preserve">S37.04.01 </v>
      </c>
      <c r="I9" s="75" t="str">
        <f>IF('（入力用）'!L7="","",IF(LEFT('（入力用）'!L7,1)="1","M",IF(LEFT('（入力用）'!L7,1)="2","T",IF(LEFT('（入力用）'!L7,1)="3","S",IF(LEFT('（入力用）'!L7,1)="4","H","#"))))&amp;""&amp;MID('（入力用）'!L7,2,2)&amp;"."&amp;MID('（入力用）'!L7,4,2)&amp;"."&amp;RIGHT('（入力用）'!L7,2)&amp;" ")</f>
        <v xml:space="preserve">H17.10.01 </v>
      </c>
      <c r="J9" s="75" t="str">
        <f>IF('（入力用）'!M7="","",IF(LEFT('（入力用）'!M7,1)="1","M",IF(LEFT('（入力用）'!M7,1)="2","T",IF(LEFT('（入力用）'!M7,1)="3","S",IF(LEFT('（入力用）'!M7,1)="4","H","#"))))&amp;""&amp;MID('（入力用）'!M7,2,2)&amp;"."&amp;MID('（入力用）'!M7,4,2)&amp;"."&amp;RIGHT('（入力用）'!M7,2)&amp;" ")</f>
        <v xml:space="preserve">S34.04.01 </v>
      </c>
      <c r="K9" s="75" t="str">
        <f>IF('（入力用）'!N7="","",IF(LEFT('（入力用）'!N7,1)="1","M",IF(LEFT('（入力用）'!N7,1)="2","T",IF(LEFT('（入力用）'!N7,1)="3","S",IF(LEFT('（入力用）'!N7,1)="4","H","#"))))&amp;""&amp;MID('（入力用）'!N7,2,2)&amp;"."&amp;MID('（入力用）'!N7,4,2)&amp;"."&amp;RIGHT('（入力用）'!N7,2)&amp;" ")</f>
        <v xml:space="preserve">S41.04.01 </v>
      </c>
      <c r="L9" s="75" t="str">
        <f>IF('（入力用）'!O7="","",IF(LEFT('（入力用）'!O7,1)="1","M",IF(LEFT('（入力用）'!O7,1)="2","T",IF(LEFT('（入力用）'!O7,1)="3","S",IF(LEFT('（入力用）'!O7,1)="4","H","#"))))&amp;""&amp;MID('（入力用）'!O7,2,2)&amp;"."&amp;MID('（入力用）'!O7,4,2)&amp;"."&amp;RIGHT('（入力用）'!O7,2)&amp;" ")</f>
        <v xml:space="preserve">H17.03.22 </v>
      </c>
      <c r="M9" s="100" t="s">
        <v>1437</v>
      </c>
      <c r="N9" s="75" t="str">
        <f>IF('（入力用）'!P7="","",IF(LEFT('（入力用）'!P7,1)="1","M",IF(LEFT('（入力用）'!P7,1)="2","T",IF(LEFT('（入力用）'!P7,1)="3","S",IF(LEFT('（入力用）'!P7,1)="4","H","#"))))&amp;""&amp;MID('（入力用）'!P7,2,2)&amp;"."&amp;MID('（入力用）'!P7,4,2)&amp;"."&amp;RIGHT('（入力用）'!P7,2)&amp;" ")</f>
        <v xml:space="preserve">S44.06.11 </v>
      </c>
      <c r="O9" s="75" t="str">
        <f>IF('（入力用）'!Q7="","",IF(LEFT('（入力用）'!Q7,1)="1","M",IF(LEFT('（入力用）'!Q7,1)="2","T",IF(LEFT('（入力用）'!Q7,1)="3","S",IF(LEFT('（入力用）'!Q7,1)="4","H","#"))))&amp;""&amp;MID('（入力用）'!Q7,2,2)&amp;"."&amp;MID('（入力用）'!Q7,4,2)&amp;"."&amp;RIGHT('（入力用）'!Q7,2)&amp;" ")</f>
        <v xml:space="preserve">S37.04.01 </v>
      </c>
      <c r="P9" s="75" t="str">
        <f>IF('（入力用）'!R7="","",IF(LEFT('（入力用）'!R7,1)="1","M",IF(LEFT('（入力用）'!R7,1)="2","T",IF(LEFT('（入力用）'!R7,1)="3","S",IF(LEFT('（入力用）'!R7,1)="4","H","#"))))&amp;""&amp;MID('（入力用）'!R7,2,2)&amp;"."&amp;MID('（入力用）'!R7,4,2)&amp;"."&amp;RIGHT('（入力用）'!R7,2)&amp;" ")</f>
        <v xml:space="preserve">H17.03.22 </v>
      </c>
      <c r="Q9" s="75" t="str">
        <f>IF('（入力用）'!S7="","",IF(LEFT('（入力用）'!S7,1)="1","M",IF(LEFT('（入力用）'!S7,1)="2","T",IF(LEFT('（入力用）'!S7,1)="3","S",IF(LEFT('（入力用）'!S7,1)="4","H","#"))))&amp;""&amp;MID('（入力用）'!S7,2,2)&amp;"."&amp;MID('（入力用）'!S7,4,2)&amp;"."&amp;RIGHT('（入力用）'!S7,2)&amp;" ")</f>
        <v xml:space="preserve">S37.04.01 </v>
      </c>
      <c r="R9" s="75" t="str">
        <f>IF('（入力用）'!T7="","",IF(LEFT('（入力用）'!T7,1)="1","M",IF(LEFT('（入力用）'!T7,1)="2","T",IF(LEFT('（入力用）'!T7,1)="3","S",IF(LEFT('（入力用）'!T7,1)="4","H","#"))))&amp;""&amp;MID('（入力用）'!T7,2,2)&amp;"."&amp;MID('（入力用）'!T7,4,2)&amp;"."&amp;RIGHT('（入力用）'!T7,2)&amp;" ")</f>
        <v xml:space="preserve">H29.04.01 </v>
      </c>
      <c r="S9" s="75" t="str">
        <f>IF('（入力用）'!U7="","",IF(LEFT('（入力用）'!U7,1)="1","M",IF(LEFT('（入力用）'!U7,1)="2","T",IF(LEFT('（入力用）'!U7,1)="3","S",IF(LEFT('（入力用）'!U7,1)="4","H","#"))))&amp;""&amp;MID('（入力用）'!U7,2,2)&amp;"."&amp;MID('（入力用）'!U7,4,2)&amp;"."&amp;RIGHT('（入力用）'!U7,2)&amp;" ")</f>
        <v xml:space="preserve">S46.03.18 </v>
      </c>
      <c r="T9" s="100" t="s">
        <v>257</v>
      </c>
      <c r="U9" s="75" t="str">
        <f>IF('（入力用）'!V7="","",IF(LEFT('（入力用）'!V7,1)="1","M",IF(LEFT('（入力用）'!V7,1)="2","T",IF(LEFT('（入力用）'!V7,1)="3","S",IF(LEFT('（入力用）'!V7,1)="4","H","#"))))&amp;""&amp;MID('（入力用）'!V7,2,2)&amp;"."&amp;MID('（入力用）'!V7,4,2)&amp;"."&amp;RIGHT('（入力用）'!V7,2)&amp;" ")</f>
        <v xml:space="preserve">H17.10.01 </v>
      </c>
      <c r="V9" s="75" t="str">
        <f>IF('（入力用）'!W7="","",IF(LEFT('（入力用）'!W7,1)="1","M",IF(LEFT('（入力用）'!W7,1)="2","T",IF(LEFT('（入力用）'!W7,1)="3","S",IF(LEFT('（入力用）'!W7,1)="4","H","#"))))&amp;""&amp;MID('（入力用）'!W7,2,2)&amp;"."&amp;MID('（入力用）'!W7,4,2)&amp;"."&amp;RIGHT('（入力用）'!W7,2)&amp;" ")</f>
        <v xml:space="preserve">H17.09.20 </v>
      </c>
      <c r="W9" s="75" t="str">
        <f>IF('（入力用）'!X7="","",IF(LEFT('（入力用）'!X7,1)="1","M",IF(LEFT('（入力用）'!X7,1)="2","T",IF(LEFT('（入力用）'!X7,1)="3","S",IF(LEFT('（入力用）'!X7,1)="4","H","#"))))&amp;""&amp;MID('（入力用）'!X7,2,2)&amp;"."&amp;MID('（入力用）'!X7,4,2)&amp;"."&amp;RIGHT('（入力用）'!X7,2)&amp;" ")</f>
        <v xml:space="preserve">S43.04.01 </v>
      </c>
      <c r="X9" s="75" t="str">
        <f>IF('（入力用）'!Y7="","",IF(LEFT('（入力用）'!Y7,1)="1","M",IF(LEFT('（入力用）'!Y7,1)="2","T",IF(LEFT('（入力用）'!Y7,1)="3","S",IF(LEFT('（入力用）'!Y7,1)="4","H","R"))))&amp;""&amp;MID('（入力用）'!Y7,2,2)&amp;"."&amp;MID('（入力用）'!Y7,4,2)&amp;"."&amp;RIGHT('（入力用）'!Y7,2)&amp;" ")</f>
        <v xml:space="preserve">R01.04.01 </v>
      </c>
      <c r="Y9" s="75" t="str">
        <f>IF('（入力用）'!Z7="","",IF(LEFT('（入力用）'!Z7,1)="1","M",IF(LEFT('（入力用）'!Z7,1)="2","T",IF(LEFT('（入力用）'!Z7,1)="3","S",IF(LEFT('（入力用）'!Z7,1)="4","H","#"))))&amp;""&amp;MID('（入力用）'!Z7,2,2)&amp;"."&amp;MID('（入力用）'!Z7,4,2)&amp;"."&amp;RIGHT('（入力用）'!Z7,2)&amp;" ")</f>
        <v xml:space="preserve">H01.05.12 </v>
      </c>
      <c r="Z9" s="115" t="str">
        <f>IF('（入力用）'!AA7="","",IF(LEFT('（入力用）'!AAI7,1)="1","M",IF(LEFT('（入力用）'!AA7,1)="2","T",IF(LEFT('（入力用）'!AA7,1)="3","S",IF(LEFT('（入力用）'!AA7,1)="4","H","R"))))&amp;""&amp;MID('（入力用）'!AA7,2,2)&amp;"."&amp;MID('（入力用）'!AA7,4,2)&amp;"."&amp;RIGHT('（入力用）'!AA7,2)&amp;" ")</f>
        <v xml:space="preserve">R02.04.01 </v>
      </c>
      <c r="AA9" s="115" t="str">
        <f>IF('（入力用）'!AB7="","",IF(LEFT('（入力用）'!AAJ7,1)="1","M",IF(LEFT('（入力用）'!AB7,1)="2","T",IF(LEFT('（入力用）'!AB7,1)="3","S",IF(LEFT('（入力用）'!AB7,1)="4","H","R"))))&amp;""&amp;MID('（入力用）'!AB7,2,2)&amp;"."&amp;MID('（入力用）'!AB7,4,2)&amp;"."&amp;RIGHT('（入力用）'!AB7,2)&amp;" ")</f>
        <v xml:space="preserve">S41.12.01 </v>
      </c>
      <c r="AB9" s="115" t="str">
        <f>IF('（入力用）'!AC7="","",IF(LEFT('（入力用）'!AAK7,1)="1","M",IF(LEFT('（入力用）'!AC7,1)="2","T",IF(LEFT('（入力用）'!AC7,1)="3","S",IF(LEFT('（入力用）'!AC7,1)="4","H","R"))))&amp;""&amp;MID('（入力用）'!AC7,2,2)&amp;"."&amp;MID('（入力用）'!AC7,4,2)&amp;"."&amp;RIGHT('（入力用）'!AC7,2)&amp;" ")</f>
        <v xml:space="preserve">S43.04.01 </v>
      </c>
      <c r="AC9" s="115" t="str">
        <f>IF('（入力用）'!AD7="","",IF(LEFT('（入力用）'!AAL7,1)="1","M",IF(LEFT('（入力用）'!AD7,1)="2","T",IF(LEFT('（入力用）'!AD7,1)="3","S",IF(LEFT('（入力用）'!AD7,1)="4","H","R"))))&amp;""&amp;MID('（入力用）'!AD7,2,2)&amp;"."&amp;MID('（入力用）'!AD7,4,2)&amp;"."&amp;RIGHT('（入力用）'!AD7,2)&amp;" ")</f>
        <v xml:space="preserve">S43.04.01 </v>
      </c>
      <c r="AD9" s="115" t="str">
        <f>IF('（入力用）'!AE7="","",IF(LEFT('（入力用）'!AAM7,1)="1","M",IF(LEFT('（入力用）'!AE7,1)="2","T",IF(LEFT('（入力用）'!AE7,1)="3","S",IF(LEFT('（入力用）'!AE7,1)="4","H","R"))))&amp;""&amp;MID('（入力用）'!AE7,2,2)&amp;"."&amp;MID('（入力用）'!AE7,4,2)&amp;"."&amp;RIGHT('（入力用）'!AE7,2)&amp;" ")</f>
        <v xml:space="preserve">H29.04.01 </v>
      </c>
      <c r="AE9" s="115" t="str">
        <f>IF('（入力用）'!AF7="","",IF(LEFT('（入力用）'!AAN7,1)="1","M",IF(LEFT('（入力用）'!AF7,1)="2","T",IF(LEFT('（入力用）'!AF7,1)="3","S",IF(LEFT('（入力用）'!AF7,1)="4","H","R"))))&amp;""&amp;MID('（入力用）'!AF7,2,2)&amp;"."&amp;MID('（入力用）'!AF7,4,2)&amp;"."&amp;RIGHT('（入力用）'!AF7,2)&amp;" ")</f>
        <v xml:space="preserve">S48.04.01 </v>
      </c>
      <c r="AF9" s="144"/>
      <c r="AG9" s="6">
        <v>1</v>
      </c>
      <c r="AH9" s="13">
        <v>3</v>
      </c>
    </row>
    <row r="10" spans="1:34" s="6" customFormat="1" ht="21.95" customHeight="1">
      <c r="A10" s="6">
        <v>1</v>
      </c>
      <c r="B10" s="13">
        <v>5</v>
      </c>
      <c r="C10" s="1457" t="s">
        <v>337</v>
      </c>
      <c r="D10" s="1430" t="s">
        <v>1353</v>
      </c>
      <c r="E10" s="1425"/>
      <c r="F10" s="64" t="s">
        <v>350</v>
      </c>
      <c r="G10" s="76" t="str">
        <f>IF('（入力用）'!J9=1,"○",)</f>
        <v>○</v>
      </c>
      <c r="H10" s="76">
        <f>IF('（入力用）'!K9=1,"○",)</f>
        <v>0</v>
      </c>
      <c r="I10" s="76">
        <f>IF('（入力用）'!L9=1,"○",)</f>
        <v>0</v>
      </c>
      <c r="J10" s="76">
        <f>IF('（入力用）'!M9=1,"○",)</f>
        <v>0</v>
      </c>
      <c r="K10" s="76">
        <f>IF('（入力用）'!N9=1,"○",)</f>
        <v>0</v>
      </c>
      <c r="L10" s="76">
        <f>IF('（入力用）'!O9=1,"○",)</f>
        <v>0</v>
      </c>
      <c r="M10" s="76"/>
      <c r="N10" s="76">
        <f>IF('（入力用）'!P9=1,"○",)</f>
        <v>0</v>
      </c>
      <c r="O10" s="76" t="str">
        <f>IF('（入力用）'!Q9=1,"○",)</f>
        <v>○</v>
      </c>
      <c r="P10" s="76">
        <f>IF('（入力用）'!R9=1,"○",)</f>
        <v>0</v>
      </c>
      <c r="Q10" s="76" t="str">
        <f>IF('（入力用）'!S9=1,"○",)</f>
        <v>○</v>
      </c>
      <c r="R10" s="76" t="str">
        <f>IF('（入力用）'!T9=1,"○",)</f>
        <v>○</v>
      </c>
      <c r="S10" s="76">
        <f>IF('（入力用）'!U9=1,"○",)</f>
        <v>0</v>
      </c>
      <c r="T10" s="76"/>
      <c r="U10" s="76">
        <f>IF('（入力用）'!V9=1,"○",)</f>
        <v>0</v>
      </c>
      <c r="V10" s="76">
        <f>IF('（入力用）'!W9=1,"○",)</f>
        <v>0</v>
      </c>
      <c r="W10" s="76">
        <f>IF('（入力用）'!X9=1,"○",)</f>
        <v>0</v>
      </c>
      <c r="X10" s="76">
        <f>IF('（入力用）'!Y9=1,"○",)</f>
        <v>0</v>
      </c>
      <c r="Y10" s="80">
        <f>IF('（入力用）'!Z9=1,"○",)</f>
        <v>0</v>
      </c>
      <c r="Z10" s="116">
        <f>IF('（入力用）'!AA9=1,"○",)</f>
        <v>0</v>
      </c>
      <c r="AA10" s="116">
        <f>IF('（入力用）'!AB9=1,"○",)</f>
        <v>0</v>
      </c>
      <c r="AB10" s="116">
        <f>IF('（入力用）'!AC9=1,"○",)</f>
        <v>0</v>
      </c>
      <c r="AC10" s="116">
        <f>IF('（入力用）'!AD9=1,"○",)</f>
        <v>0</v>
      </c>
      <c r="AD10" s="116">
        <f>IF('（入力用）'!AE9=1,"○",)</f>
        <v>0</v>
      </c>
      <c r="AE10" s="140">
        <f>IF('（入力用）'!AF9=1,"○",)</f>
        <v>0</v>
      </c>
      <c r="AF10" s="145">
        <f>SUM(COUNTIF(G10:Y10,"○"),COUNTIF(AA10:AE10,"○"))</f>
        <v>4</v>
      </c>
      <c r="AG10" s="6">
        <v>1</v>
      </c>
      <c r="AH10" s="13">
        <v>5</v>
      </c>
    </row>
    <row r="11" spans="1:34" s="6" customFormat="1" ht="21.95" customHeight="1">
      <c r="B11" s="13"/>
      <c r="C11" s="1457"/>
      <c r="D11" s="1415"/>
      <c r="E11" s="1427"/>
      <c r="F11" s="65" t="s">
        <v>352</v>
      </c>
      <c r="G11" s="77">
        <f>IF('（入力用）'!J9=2,"○",)</f>
        <v>0</v>
      </c>
      <c r="H11" s="77" t="str">
        <f>IF('（入力用）'!K9=2,"○",)</f>
        <v>○</v>
      </c>
      <c r="I11" s="77" t="str">
        <f>IF('（入力用）'!L9=2,"○",)</f>
        <v>○</v>
      </c>
      <c r="J11" s="77" t="str">
        <f>IF('（入力用）'!M9=2,"○",)</f>
        <v>○</v>
      </c>
      <c r="K11" s="77" t="str">
        <f>IF('（入力用）'!N9=2,"○",)</f>
        <v>○</v>
      </c>
      <c r="L11" s="77" t="str">
        <f>IF('（入力用）'!O9=2,"○",)</f>
        <v>○</v>
      </c>
      <c r="M11" s="77" t="s">
        <v>1439</v>
      </c>
      <c r="N11" s="77" t="str">
        <f>IF('（入力用）'!P9=2,"○",)</f>
        <v>○</v>
      </c>
      <c r="O11" s="77">
        <f>IF('（入力用）'!Q9=2,"○",)</f>
        <v>0</v>
      </c>
      <c r="P11" s="77" t="str">
        <f>IF('（入力用）'!R9=2,"○",)</f>
        <v>○</v>
      </c>
      <c r="Q11" s="77">
        <f>IF('（入力用）'!S9=2,"○",)</f>
        <v>0</v>
      </c>
      <c r="R11" s="77">
        <f>IF('（入力用）'!T9=2,"○",)</f>
        <v>0</v>
      </c>
      <c r="S11" s="77" t="str">
        <f>IF('（入力用）'!U9=2,"○",)</f>
        <v>○</v>
      </c>
      <c r="T11" s="77" t="s">
        <v>1439</v>
      </c>
      <c r="U11" s="77" t="str">
        <f>IF('（入力用）'!V9=2,"○",)</f>
        <v>○</v>
      </c>
      <c r="V11" s="77" t="str">
        <f>IF('（入力用）'!W9=2,"○",)</f>
        <v>○</v>
      </c>
      <c r="W11" s="77" t="str">
        <f>IF('（入力用）'!X9=2,"○",)</f>
        <v>○</v>
      </c>
      <c r="X11" s="77" t="str">
        <f>IF('（入力用）'!Y9=2,"○",)</f>
        <v>○</v>
      </c>
      <c r="Y11" s="82" t="str">
        <f>IF('（入力用）'!Z9=2,"○",)</f>
        <v>○</v>
      </c>
      <c r="Z11" s="117" t="str">
        <f>IF('（入力用）'!AA9=2,"○",)</f>
        <v>○</v>
      </c>
      <c r="AA11" s="117" t="str">
        <f>IF('（入力用）'!AB9=2,"○",)</f>
        <v>○</v>
      </c>
      <c r="AB11" s="117" t="str">
        <f>IF('（入力用）'!AC9=2,"○",)</f>
        <v>○</v>
      </c>
      <c r="AC11" s="117" t="str">
        <f>IF('（入力用）'!AD9=2,"○",)</f>
        <v>○</v>
      </c>
      <c r="AD11" s="117" t="str">
        <f>IF('（入力用）'!AE9=2,"○",)</f>
        <v>○</v>
      </c>
      <c r="AE11" s="141" t="str">
        <f>IF('（入力用）'!AF9=2,"○",)</f>
        <v>○</v>
      </c>
      <c r="AF11" s="146">
        <f>SUM(COUNTIF(G11:Y11,"○"),COUNTIF(Z11:AE11,"○"))</f>
        <v>21</v>
      </c>
      <c r="AG11" s="6">
        <v>0</v>
      </c>
      <c r="AH11" s="13">
        <v>0</v>
      </c>
    </row>
    <row r="12" spans="1:34" s="6" customFormat="1" ht="21.95" customHeight="1">
      <c r="A12" s="6">
        <v>1</v>
      </c>
      <c r="B12" s="13">
        <v>6</v>
      </c>
      <c r="C12" s="22" t="s">
        <v>353</v>
      </c>
      <c r="D12" s="21" t="s">
        <v>346</v>
      </c>
      <c r="E12" s="1413" t="s">
        <v>8</v>
      </c>
      <c r="F12" s="1413"/>
      <c r="G12" s="78">
        <v>301573</v>
      </c>
      <c r="H12" s="78">
        <v>50012</v>
      </c>
      <c r="I12" s="78">
        <v>85253</v>
      </c>
      <c r="J12" s="78">
        <v>68728</v>
      </c>
      <c r="K12" s="78">
        <v>25264</v>
      </c>
      <c r="L12" s="78">
        <v>42120</v>
      </c>
      <c r="M12" s="78">
        <v>42120</v>
      </c>
      <c r="N12" s="78">
        <v>28933</v>
      </c>
      <c r="O12" s="78">
        <v>73548</v>
      </c>
      <c r="P12" s="78">
        <v>30693</v>
      </c>
      <c r="Q12" s="78">
        <v>77299</v>
      </c>
      <c r="R12" s="78">
        <v>77299</v>
      </c>
      <c r="S12" s="78">
        <v>29847</v>
      </c>
      <c r="T12" s="78">
        <v>29847</v>
      </c>
      <c r="U12" s="78">
        <v>23323</v>
      </c>
      <c r="V12" s="78">
        <v>24480</v>
      </c>
      <c r="W12" s="78">
        <v>4748</v>
      </c>
      <c r="X12" s="78">
        <v>2970</v>
      </c>
      <c r="Y12" s="89">
        <v>15250</v>
      </c>
      <c r="Z12" s="89">
        <v>6603</v>
      </c>
      <c r="AA12" s="89">
        <v>8530</v>
      </c>
      <c r="AB12" s="89">
        <v>5457</v>
      </c>
      <c r="AC12" s="89">
        <v>5739</v>
      </c>
      <c r="AD12" s="89">
        <v>18434</v>
      </c>
      <c r="AE12" s="89">
        <v>13869</v>
      </c>
      <c r="AF12" s="147">
        <f>SUM(G12:Y12)+SUM(Z12:AE12)</f>
        <v>1091939</v>
      </c>
      <c r="AG12" s="6">
        <v>1</v>
      </c>
      <c r="AH12" s="13">
        <v>6</v>
      </c>
    </row>
    <row r="13" spans="1:34" s="6" customFormat="1" ht="21.95" customHeight="1">
      <c r="A13" s="6">
        <v>1</v>
      </c>
      <c r="B13" s="13">
        <v>7</v>
      </c>
      <c r="C13" s="23"/>
      <c r="D13" s="43" t="s">
        <v>757</v>
      </c>
      <c r="E13" s="1412" t="s">
        <v>2</v>
      </c>
      <c r="F13" s="1412"/>
      <c r="G13" s="78">
        <v>319100</v>
      </c>
      <c r="H13" s="78">
        <v>47660</v>
      </c>
      <c r="I13" s="78">
        <v>72000</v>
      </c>
      <c r="J13" s="78">
        <v>60060</v>
      </c>
      <c r="K13" s="78">
        <v>30410</v>
      </c>
      <c r="L13" s="78">
        <v>50628</v>
      </c>
      <c r="M13" s="78">
        <v>15445</v>
      </c>
      <c r="N13" s="78">
        <v>30120</v>
      </c>
      <c r="O13" s="78">
        <v>74989</v>
      </c>
      <c r="P13" s="78">
        <v>25700</v>
      </c>
      <c r="Q13" s="78">
        <v>35441</v>
      </c>
      <c r="R13" s="78">
        <v>30395</v>
      </c>
      <c r="S13" s="78">
        <v>36194</v>
      </c>
      <c r="T13" s="78">
        <v>15287</v>
      </c>
      <c r="U13" s="78">
        <v>26127</v>
      </c>
      <c r="V13" s="78">
        <v>16557</v>
      </c>
      <c r="W13" s="78">
        <v>4810</v>
      </c>
      <c r="X13" s="78">
        <v>2969</v>
      </c>
      <c r="Y13" s="78">
        <v>12630</v>
      </c>
      <c r="Z13" s="89">
        <v>7627</v>
      </c>
      <c r="AA13" s="89">
        <v>8623</v>
      </c>
      <c r="AB13" s="89">
        <v>6910</v>
      </c>
      <c r="AC13" s="89">
        <v>7080</v>
      </c>
      <c r="AD13" s="89">
        <v>11840</v>
      </c>
      <c r="AE13" s="89">
        <v>14630</v>
      </c>
      <c r="AF13" s="147">
        <f>SUM(G13:Y13)+SUM(Z13:AE13)</f>
        <v>963232</v>
      </c>
      <c r="AG13" s="6">
        <v>1</v>
      </c>
      <c r="AH13" s="13">
        <v>7</v>
      </c>
    </row>
    <row r="14" spans="1:34" s="6" customFormat="1" ht="21.95" customHeight="1">
      <c r="A14" s="6">
        <v>1</v>
      </c>
      <c r="B14" s="13">
        <v>8</v>
      </c>
      <c r="C14" s="24"/>
      <c r="D14" s="43" t="s">
        <v>654</v>
      </c>
      <c r="E14" s="1412" t="s">
        <v>30</v>
      </c>
      <c r="F14" s="1412"/>
      <c r="G14" s="78">
        <v>300543</v>
      </c>
      <c r="H14" s="78">
        <v>41950</v>
      </c>
      <c r="I14" s="78">
        <v>70836</v>
      </c>
      <c r="J14" s="78">
        <v>57149</v>
      </c>
      <c r="K14" s="78">
        <v>24730</v>
      </c>
      <c r="L14" s="78">
        <v>36391</v>
      </c>
      <c r="M14" s="78">
        <v>8027</v>
      </c>
      <c r="N14" s="78">
        <v>25383</v>
      </c>
      <c r="O14" s="78">
        <v>72860</v>
      </c>
      <c r="P14" s="78">
        <v>28558</v>
      </c>
      <c r="Q14" s="78">
        <v>31576</v>
      </c>
      <c r="R14" s="78">
        <v>22614</v>
      </c>
      <c r="S14" s="78">
        <v>27839</v>
      </c>
      <c r="T14" s="78">
        <v>8522</v>
      </c>
      <c r="U14" s="78">
        <v>23244</v>
      </c>
      <c r="V14" s="78">
        <v>15911</v>
      </c>
      <c r="W14" s="78">
        <v>4764</v>
      </c>
      <c r="X14" s="78">
        <v>2859</v>
      </c>
      <c r="Y14" s="78">
        <v>11249</v>
      </c>
      <c r="Z14" s="89">
        <v>6203</v>
      </c>
      <c r="AA14" s="89">
        <v>8228</v>
      </c>
      <c r="AB14" s="89">
        <v>5453</v>
      </c>
      <c r="AC14" s="89">
        <v>5733</v>
      </c>
      <c r="AD14" s="89">
        <v>10844</v>
      </c>
      <c r="AE14" s="89">
        <v>9380</v>
      </c>
      <c r="AF14" s="147">
        <f>SUM(G14:Y14)+SUM(Z14:AE14)</f>
        <v>860846</v>
      </c>
      <c r="AG14" s="6">
        <v>1</v>
      </c>
      <c r="AH14" s="13">
        <v>8</v>
      </c>
    </row>
    <row r="15" spans="1:34" s="6" customFormat="1" ht="21.95" customHeight="1">
      <c r="B15" s="13">
        <v>101</v>
      </c>
      <c r="C15" s="25" t="s">
        <v>57</v>
      </c>
      <c r="D15" s="1424" t="s">
        <v>356</v>
      </c>
      <c r="E15" s="1425"/>
      <c r="F15" s="66" t="s">
        <v>58</v>
      </c>
      <c r="G15" s="79">
        <f t="shared" ref="G15:AE15" si="0">G14/G12*100</f>
        <v>99.658457487905082</v>
      </c>
      <c r="H15" s="79">
        <f t="shared" si="0"/>
        <v>83.879868831480437</v>
      </c>
      <c r="I15" s="79">
        <f t="shared" si="0"/>
        <v>83.08915815279228</v>
      </c>
      <c r="J15" s="79">
        <f t="shared" si="0"/>
        <v>83.152426958444877</v>
      </c>
      <c r="K15" s="79">
        <f t="shared" si="0"/>
        <v>97.886320455984801</v>
      </c>
      <c r="L15" s="79">
        <f t="shared" si="0"/>
        <v>86.398385565052223</v>
      </c>
      <c r="M15" s="79">
        <f t="shared" si="0"/>
        <v>19.057454890788225</v>
      </c>
      <c r="N15" s="79">
        <f t="shared" si="0"/>
        <v>87.730273390246424</v>
      </c>
      <c r="O15" s="79">
        <f t="shared" si="0"/>
        <v>99.064556480121823</v>
      </c>
      <c r="P15" s="79">
        <f t="shared" si="0"/>
        <v>93.044016551005114</v>
      </c>
      <c r="Q15" s="79">
        <f t="shared" si="0"/>
        <v>40.849170105693474</v>
      </c>
      <c r="R15" s="79">
        <f t="shared" si="0"/>
        <v>29.25522969249279</v>
      </c>
      <c r="S15" s="79">
        <f t="shared" si="0"/>
        <v>93.272355680637915</v>
      </c>
      <c r="T15" s="79">
        <f t="shared" si="0"/>
        <v>28.552283311555598</v>
      </c>
      <c r="U15" s="79">
        <f t="shared" si="0"/>
        <v>99.661278566222194</v>
      </c>
      <c r="V15" s="79">
        <f t="shared" si="0"/>
        <v>64.995915032679747</v>
      </c>
      <c r="W15" s="79">
        <f t="shared" si="0"/>
        <v>100.33698399326032</v>
      </c>
      <c r="X15" s="79">
        <f t="shared" si="0"/>
        <v>96.262626262626256</v>
      </c>
      <c r="Y15" s="79">
        <f t="shared" si="0"/>
        <v>73.763934426229511</v>
      </c>
      <c r="Z15" s="79">
        <f t="shared" si="0"/>
        <v>93.94214750870816</v>
      </c>
      <c r="AA15" s="79">
        <f t="shared" si="0"/>
        <v>96.459554513481834</v>
      </c>
      <c r="AB15" s="79">
        <f t="shared" si="0"/>
        <v>99.926699651823341</v>
      </c>
      <c r="AC15" s="79">
        <f t="shared" si="0"/>
        <v>99.895452169367488</v>
      </c>
      <c r="AD15" s="79">
        <f t="shared" si="0"/>
        <v>58.826082239340352</v>
      </c>
      <c r="AE15" s="79">
        <f t="shared" si="0"/>
        <v>67.632850241545896</v>
      </c>
      <c r="AF15" s="148">
        <f>IF(AF12=0,"",ROUND(AF14/AF12*100,1))</f>
        <v>78.8</v>
      </c>
      <c r="AG15" s="6">
        <v>0</v>
      </c>
      <c r="AH15" s="13">
        <v>101</v>
      </c>
    </row>
    <row r="16" spans="1:34" s="6" customFormat="1" ht="21.95" customHeight="1">
      <c r="B16" s="13">
        <v>102</v>
      </c>
      <c r="C16" s="24"/>
      <c r="D16" s="1426"/>
      <c r="E16" s="1427"/>
      <c r="F16" s="66" t="s">
        <v>59</v>
      </c>
      <c r="G16" s="79">
        <f t="shared" ref="G16:AE16" si="1">G14/G13*100</f>
        <v>94.184581635850833</v>
      </c>
      <c r="H16" s="79">
        <f t="shared" si="1"/>
        <v>88.019303399076804</v>
      </c>
      <c r="I16" s="79">
        <f t="shared" si="1"/>
        <v>98.38333333333334</v>
      </c>
      <c r="J16" s="79">
        <f t="shared" si="1"/>
        <v>95.153180153180145</v>
      </c>
      <c r="K16" s="79">
        <f t="shared" si="1"/>
        <v>81.321933574482074</v>
      </c>
      <c r="L16" s="79">
        <f t="shared" si="1"/>
        <v>71.87919728213636</v>
      </c>
      <c r="M16" s="79">
        <f t="shared" si="1"/>
        <v>51.971511816121719</v>
      </c>
      <c r="N16" s="79">
        <f t="shared" si="1"/>
        <v>84.272908366533855</v>
      </c>
      <c r="O16" s="79">
        <f t="shared" si="1"/>
        <v>97.160916934483723</v>
      </c>
      <c r="P16" s="79">
        <f t="shared" si="1"/>
        <v>111.12062256809338</v>
      </c>
      <c r="Q16" s="79">
        <f t="shared" si="1"/>
        <v>89.094551508140285</v>
      </c>
      <c r="R16" s="79">
        <f t="shared" si="1"/>
        <v>74.400394801776599</v>
      </c>
      <c r="S16" s="79">
        <f t="shared" si="1"/>
        <v>76.916063435928606</v>
      </c>
      <c r="T16" s="79">
        <f t="shared" si="1"/>
        <v>55.746712893308036</v>
      </c>
      <c r="U16" s="79">
        <f t="shared" si="1"/>
        <v>88.965438052589278</v>
      </c>
      <c r="V16" s="79">
        <f t="shared" si="1"/>
        <v>96.09832699160475</v>
      </c>
      <c r="W16" s="79">
        <f t="shared" si="1"/>
        <v>99.043659043659048</v>
      </c>
      <c r="X16" s="79">
        <f t="shared" si="1"/>
        <v>96.295048837992596</v>
      </c>
      <c r="Y16" s="79">
        <f t="shared" si="1"/>
        <v>89.065716547901815</v>
      </c>
      <c r="Z16" s="118">
        <f t="shared" si="1"/>
        <v>81.329487347580965</v>
      </c>
      <c r="AA16" s="79">
        <f t="shared" si="1"/>
        <v>95.419227646990606</v>
      </c>
      <c r="AB16" s="79">
        <f t="shared" si="1"/>
        <v>78.914616497829243</v>
      </c>
      <c r="AC16" s="79">
        <f t="shared" si="1"/>
        <v>80.974576271186436</v>
      </c>
      <c r="AD16" s="79">
        <f t="shared" si="1"/>
        <v>91.587837837837839</v>
      </c>
      <c r="AE16" s="79">
        <f t="shared" si="1"/>
        <v>64.114832535885171</v>
      </c>
      <c r="AF16" s="148">
        <f>IF(AF13=0,"",ROUND(AF14/AF13*100,1))</f>
        <v>89.4</v>
      </c>
      <c r="AG16" s="6">
        <v>0</v>
      </c>
      <c r="AH16" s="13">
        <v>102</v>
      </c>
    </row>
    <row r="17" spans="1:34" s="6" customFormat="1" ht="21.95" customHeight="1">
      <c r="A17" s="6">
        <v>1</v>
      </c>
      <c r="B17" s="13">
        <v>10</v>
      </c>
      <c r="C17" s="24"/>
      <c r="D17" s="22" t="s">
        <v>808</v>
      </c>
      <c r="E17" s="52" t="s">
        <v>364</v>
      </c>
      <c r="F17" s="67" t="s">
        <v>810</v>
      </c>
      <c r="G17" s="80" t="str">
        <f>IF(MID(RIGHT('（入力用）'!J14,6),1,1)="1","○",)</f>
        <v>○</v>
      </c>
      <c r="H17" s="80" t="str">
        <f>IF(MID(RIGHT('（入力用）'!K14,6),1,1)="1","○",)</f>
        <v>○</v>
      </c>
      <c r="I17" s="80" t="str">
        <f>IF(MID(RIGHT('（入力用）'!L14,6),1,1)="1","○",)</f>
        <v>○</v>
      </c>
      <c r="J17" s="80" t="str">
        <f>IF(MID(RIGHT('（入力用）'!M14,6),1,1)="1","○",)</f>
        <v>○</v>
      </c>
      <c r="K17" s="80" t="str">
        <f>IF(MID(RIGHT('（入力用）'!N14,6),1,1)="1","○",)</f>
        <v>○</v>
      </c>
      <c r="L17" s="80" t="str">
        <f>IF(MID(RIGHT('（入力用）'!O14,6),1,1)="1","○",)</f>
        <v>○</v>
      </c>
      <c r="M17" s="80" t="s">
        <v>1439</v>
      </c>
      <c r="N17" s="80" t="str">
        <f>IF(MID(RIGHT('（入力用）'!P14,6),1,1)="1","○",)</f>
        <v>○</v>
      </c>
      <c r="O17" s="80" t="str">
        <f>IF(MID(RIGHT('（入力用）'!Q14,6),1,1)="1","○",)</f>
        <v>○</v>
      </c>
      <c r="P17" s="80">
        <f>IF(MID(RIGHT('（入力用）'!R14,6),1,1)="1","○",)</f>
        <v>0</v>
      </c>
      <c r="Q17" s="80" t="str">
        <f>IF(MID(RIGHT('（入力用）'!S14,6),1,1)="1","○",)</f>
        <v>○</v>
      </c>
      <c r="R17" s="80" t="str">
        <f>IF(MID(RIGHT('（入力用）'!T14,6),1,1)="1","○",)</f>
        <v>○</v>
      </c>
      <c r="S17" s="80" t="str">
        <f>IF(MID(RIGHT('（入力用）'!U14,6),1,1)="1","○",)</f>
        <v>○</v>
      </c>
      <c r="T17" s="80" t="s">
        <v>1439</v>
      </c>
      <c r="U17" s="80" t="str">
        <f>IF(MID(RIGHT('（入力用）'!V14,6),1,1)="1","○",)</f>
        <v>○</v>
      </c>
      <c r="V17" s="80" t="str">
        <f>IF(MID(RIGHT('（入力用）'!W14,6),1,1)="1","○",)</f>
        <v>○</v>
      </c>
      <c r="W17" s="80" t="str">
        <f>IF(MID(RIGHT('（入力用）'!X14,6),1,1)="1","○",)</f>
        <v>○</v>
      </c>
      <c r="X17" s="80">
        <f>IF(MID(RIGHT('（入力用）'!Y14,6),1,1)="1","○",)</f>
        <v>0</v>
      </c>
      <c r="Y17" s="80">
        <f>IF(MID(RIGHT('（入力用）'!Z14,6),1,1)="1","○",)</f>
        <v>0</v>
      </c>
      <c r="Z17" s="80" t="str">
        <f>IF(MID(RIGHT('（入力用）'!AA14,6),1,1)="1","○",)</f>
        <v>○</v>
      </c>
      <c r="AA17" s="80" t="str">
        <f>IF(MID(RIGHT('（入力用）'!AB14,6),1,1)="1","○",)</f>
        <v>○</v>
      </c>
      <c r="AB17" s="80" t="str">
        <f>IF(MID(RIGHT('（入力用）'!AC14,6),1,1)="1","○",)</f>
        <v>○</v>
      </c>
      <c r="AC17" s="80" t="str">
        <f>IF(MID(RIGHT('（入力用）'!AD14,6),1,1)="1","○",)</f>
        <v>○</v>
      </c>
      <c r="AD17" s="80" t="str">
        <f>IF(MID(RIGHT('（入力用）'!AE14,6),1,1)="1","○",)</f>
        <v>○</v>
      </c>
      <c r="AE17" s="80">
        <f>IF(MID(RIGHT('（入力用）'!AF14,6),1,1)="1","○",)</f>
        <v>0</v>
      </c>
      <c r="AF17" s="149">
        <f t="shared" ref="AF17:AF22" si="2">SUM(COUNTIF(G17:Y17,"○"),COUNTIF(Z17:AE17,"○"))</f>
        <v>21</v>
      </c>
      <c r="AG17" s="6">
        <v>1</v>
      </c>
      <c r="AH17" s="13">
        <v>10</v>
      </c>
    </row>
    <row r="18" spans="1:34" s="6" customFormat="1" ht="21.95" customHeight="1">
      <c r="B18" s="13"/>
      <c r="C18" s="24"/>
      <c r="D18" s="24"/>
      <c r="E18" s="23"/>
      <c r="F18" s="68" t="s">
        <v>420</v>
      </c>
      <c r="G18" s="81">
        <f>IF(MID(RIGHT('（入力用）'!J14,5),1,1)="2","○",)</f>
        <v>0</v>
      </c>
      <c r="H18" s="81">
        <f>IF(MID(RIGHT('（入力用）'!K14,5),1,1)="2","○",)</f>
        <v>0</v>
      </c>
      <c r="I18" s="81" t="str">
        <f>IF(MID(RIGHT('（入力用）'!L14,5),1,1)="2","○",)</f>
        <v>○</v>
      </c>
      <c r="J18" s="81">
        <f>IF(MID(RIGHT('（入力用）'!M14,5),1,1)="2","○",)</f>
        <v>0</v>
      </c>
      <c r="K18" s="81">
        <f>IF(MID(RIGHT('（入力用）'!N14,5),1,1)="2","○",)</f>
        <v>0</v>
      </c>
      <c r="L18" s="81">
        <f>IF(MID(RIGHT('（入力用）'!O14,5),1,1)="2","○",)</f>
        <v>0</v>
      </c>
      <c r="M18" s="81">
        <v>0</v>
      </c>
      <c r="N18" s="81">
        <f>IF(MID(RIGHT('（入力用）'!P14,5),1,1)="2","○",)</f>
        <v>0</v>
      </c>
      <c r="O18" s="81" t="str">
        <f>IF(MID(RIGHT('（入力用）'!Q14,5),1,1)="2","○",)</f>
        <v>○</v>
      </c>
      <c r="P18" s="81">
        <f>IF(MID(RIGHT('（入力用）'!R14,5),1,1)="2","○",)</f>
        <v>0</v>
      </c>
      <c r="Q18" s="81">
        <f>IF(MID(RIGHT('（入力用）'!S14,5),1,1)="2","○",)</f>
        <v>0</v>
      </c>
      <c r="R18" s="81" t="str">
        <f>IF(MID(RIGHT('（入力用）'!T14,5),1,1)="2","○",)</f>
        <v>○</v>
      </c>
      <c r="S18" s="81">
        <f>IF(MID(RIGHT('（入力用）'!U14,5),1,1)="2","○",)</f>
        <v>0</v>
      </c>
      <c r="T18" s="81">
        <v>0</v>
      </c>
      <c r="U18" s="81">
        <f>IF(MID(RIGHT('（入力用）'!V14,5),1,1)="2","○",)</f>
        <v>0</v>
      </c>
      <c r="V18" s="81">
        <f>IF(MID(RIGHT('（入力用）'!W14,5),1,1)="2","○",)</f>
        <v>0</v>
      </c>
      <c r="W18" s="81" t="str">
        <f>IF(MID(RIGHT('（入力用）'!X14,5),1,1)="2","○",)</f>
        <v>○</v>
      </c>
      <c r="X18" s="81">
        <f>IF(MID(RIGHT('（入力用）'!Y14,5),1,1)="2","○",)</f>
        <v>0</v>
      </c>
      <c r="Y18" s="81">
        <f>IF(MID(RIGHT('（入力用）'!Z14,5),1,1)="2","○",)</f>
        <v>0</v>
      </c>
      <c r="Z18" s="81">
        <f>IF(MID(RIGHT('（入力用）'!AA14,5),1,1)="2","○",)</f>
        <v>0</v>
      </c>
      <c r="AA18" s="81">
        <f>IF(MID(RIGHT('（入力用）'!AB14,5),1,1)="2","○",)</f>
        <v>0</v>
      </c>
      <c r="AB18" s="81">
        <f>IF(MID(RIGHT('（入力用）'!AC14,5),1,1)="2","○",)</f>
        <v>0</v>
      </c>
      <c r="AC18" s="81" t="str">
        <f>IF(MID(RIGHT('（入力用）'!AD14,5),1,1)="2","○",)</f>
        <v>○</v>
      </c>
      <c r="AD18" s="81">
        <f>IF(MID(RIGHT('（入力用）'!AE14,5),1,1)="2","○",)</f>
        <v>0</v>
      </c>
      <c r="AE18" s="81">
        <f>IF(MID(RIGHT('（入力用）'!AF14,5),1,1)="2","○",)</f>
        <v>0</v>
      </c>
      <c r="AF18" s="150">
        <f t="shared" si="2"/>
        <v>5</v>
      </c>
      <c r="AG18" s="6">
        <v>0</v>
      </c>
      <c r="AH18" s="13">
        <v>0</v>
      </c>
    </row>
    <row r="19" spans="1:34" s="6" customFormat="1" ht="21.95" customHeight="1">
      <c r="B19" s="13"/>
      <c r="C19" s="25"/>
      <c r="D19" s="25" t="s">
        <v>366</v>
      </c>
      <c r="E19" s="25" t="s">
        <v>367</v>
      </c>
      <c r="F19" s="68" t="s">
        <v>814</v>
      </c>
      <c r="G19" s="81">
        <f>IF(MID(RIGHT('（入力用）'!J14,4),1,1)="3","○",)</f>
        <v>0</v>
      </c>
      <c r="H19" s="81">
        <f>IF(MID(RIGHT('（入力用）'!K14,4),1,1)="3","○",)</f>
        <v>0</v>
      </c>
      <c r="I19" s="81" t="str">
        <f>IF(MID(RIGHT('（入力用）'!L14,4),1,1)="3","○",)</f>
        <v>○</v>
      </c>
      <c r="J19" s="81" t="str">
        <f>IF(MID(RIGHT('（入力用）'!M14,4),1,1)="3","○",)</f>
        <v>○</v>
      </c>
      <c r="K19" s="81">
        <f>IF(MID(RIGHT('（入力用）'!N14,4),1,1)="3","○",)</f>
        <v>0</v>
      </c>
      <c r="L19" s="81" t="str">
        <f>IF(MID(RIGHT('（入力用）'!O14,4),1,1)="3","○",)</f>
        <v>○</v>
      </c>
      <c r="M19" s="81" t="s">
        <v>1439</v>
      </c>
      <c r="N19" s="81" t="str">
        <f>IF(MID(RIGHT('（入力用）'!P14,4),1,1)="3","○",)</f>
        <v>○</v>
      </c>
      <c r="O19" s="81">
        <f>IF(MID(RIGHT('（入力用）'!Q14,4),1,1)="3","○",)</f>
        <v>0</v>
      </c>
      <c r="P19" s="81">
        <f>IF(MID(RIGHT('（入力用）'!R14,4),1,1)="3","○",)</f>
        <v>0</v>
      </c>
      <c r="Q19" s="81">
        <f>IF(MID(RIGHT('（入力用）'!S14,4),1,1)="3","○",)</f>
        <v>0</v>
      </c>
      <c r="R19" s="81" t="str">
        <f>IF(MID(RIGHT('（入力用）'!T14,4),1,1)="3","○",)</f>
        <v>○</v>
      </c>
      <c r="S19" s="81" t="str">
        <f>IF(MID(RIGHT('（入力用）'!U14,4),1,1)="3","○",)</f>
        <v>○</v>
      </c>
      <c r="T19" s="81" t="s">
        <v>1439</v>
      </c>
      <c r="U19" s="81" t="str">
        <f>IF(MID(RIGHT('（入力用）'!V14,4),1,1)="3","○",)</f>
        <v>○</v>
      </c>
      <c r="V19" s="81">
        <f>IF(MID(RIGHT('（入力用）'!W14,4),1,1)="3","○",)</f>
        <v>0</v>
      </c>
      <c r="W19" s="81">
        <f>IF(MID(RIGHT('（入力用）'!X14,4),1,1)="3","○",)</f>
        <v>0</v>
      </c>
      <c r="X19" s="81" t="str">
        <f>IF(MID(RIGHT('（入力用）'!Y14,4),1,1)="3","○",)</f>
        <v>○</v>
      </c>
      <c r="Y19" s="81">
        <f>IF(MID(RIGHT('（入力用）'!Z14,4),1,1)="3","○",)</f>
        <v>0</v>
      </c>
      <c r="Z19" s="81">
        <f>IF(MID(RIGHT('（入力用）'!AA14,4),1,1)="3","○",)</f>
        <v>0</v>
      </c>
      <c r="AA19" s="81">
        <f>IF(MID(RIGHT('（入力用）'!AB14,4),1,1)="3","○",)</f>
        <v>0</v>
      </c>
      <c r="AB19" s="81">
        <f>IF(MID(RIGHT('（入力用）'!AC14,4),1,1)="3","○",)</f>
        <v>0</v>
      </c>
      <c r="AC19" s="81">
        <f>IF(MID(RIGHT('（入力用）'!AD14,4),1,1)="3","○",)</f>
        <v>0</v>
      </c>
      <c r="AD19" s="81">
        <f>IF(MID(RIGHT('（入力用）'!AE14,4),1,1)="3","○",)</f>
        <v>0</v>
      </c>
      <c r="AE19" s="81">
        <f>IF(MID(RIGHT('（入力用）'!AF14,4),1,1)="3","○",)</f>
        <v>0</v>
      </c>
      <c r="AF19" s="151">
        <f t="shared" si="2"/>
        <v>10</v>
      </c>
      <c r="AG19" s="6">
        <v>0</v>
      </c>
      <c r="AH19" s="13">
        <v>0</v>
      </c>
    </row>
    <row r="20" spans="1:34" s="6" customFormat="1" ht="21.95" customHeight="1">
      <c r="B20" s="13"/>
      <c r="C20" s="25"/>
      <c r="D20" s="25"/>
      <c r="E20" s="25"/>
      <c r="F20" s="68" t="s">
        <v>816</v>
      </c>
      <c r="G20" s="81" t="str">
        <f>IF(MID(RIGHT('（入力用）'!J14,3),1,1)="4","○",)</f>
        <v>○</v>
      </c>
      <c r="H20" s="81" t="str">
        <f>IF(MID(RIGHT('（入力用）'!K14,3),1,1)="4","○",)</f>
        <v>○</v>
      </c>
      <c r="I20" s="81" t="str">
        <f>IF(MID(RIGHT('（入力用）'!L14,3),1,1)="4","○",)</f>
        <v>○</v>
      </c>
      <c r="J20" s="81" t="str">
        <f>IF(MID(RIGHT('（入力用）'!M14,3),1,1)="4","○",)</f>
        <v>○</v>
      </c>
      <c r="K20" s="81" t="str">
        <f>IF(MID(RIGHT('（入力用）'!N14,3),1,1)="4","○",)</f>
        <v>○</v>
      </c>
      <c r="L20" s="81" t="str">
        <f>IF(MID(RIGHT('（入力用）'!O14,3),1,1)="4","○",)</f>
        <v>○</v>
      </c>
      <c r="M20" s="81" t="s">
        <v>1439</v>
      </c>
      <c r="N20" s="81">
        <f>IF(MID(RIGHT('（入力用）'!P14,3),1,1)="4","○",)</f>
        <v>0</v>
      </c>
      <c r="O20" s="81" t="str">
        <f>IF(MID(RIGHT('（入力用）'!Q14,3),1,1)="4","○",)</f>
        <v>○</v>
      </c>
      <c r="P20" s="81" t="str">
        <f>IF(MID(RIGHT('（入力用）'!R14,3),1,1)="4","○",)</f>
        <v>○</v>
      </c>
      <c r="Q20" s="81" t="str">
        <f>IF(MID(RIGHT('（入力用）'!S14,3),1,1)="4","○",)</f>
        <v>○</v>
      </c>
      <c r="R20" s="81" t="str">
        <f>IF(MID(RIGHT('（入力用）'!T14,3),1,1)="4","○",)</f>
        <v>○</v>
      </c>
      <c r="S20" s="81" t="str">
        <f>IF(MID(RIGHT('（入力用）'!U14,3),1,1)="4","○",)</f>
        <v>○</v>
      </c>
      <c r="T20" s="81" t="s">
        <v>1439</v>
      </c>
      <c r="U20" s="81" t="str">
        <f>IF(MID(RIGHT('（入力用）'!V14,3),1,1)="4","○",)</f>
        <v>○</v>
      </c>
      <c r="V20" s="81" t="str">
        <f>IF(MID(RIGHT('（入力用）'!W14,3),1,1)="4","○",)</f>
        <v>○</v>
      </c>
      <c r="W20" s="81" t="str">
        <f>IF(MID(RIGHT('（入力用）'!X14,3),1,1)="4","○",)</f>
        <v>○</v>
      </c>
      <c r="X20" s="81" t="str">
        <f>IF(MID(RIGHT('（入力用）'!Y14,3),1,1)="4","○",)</f>
        <v>○</v>
      </c>
      <c r="Y20" s="81" t="str">
        <f>IF(MID(RIGHT('（入力用）'!Z14,3),1,1)="4","○",)</f>
        <v>○</v>
      </c>
      <c r="Z20" s="81" t="str">
        <f>IF(MID(RIGHT('（入力用）'!AA14,3),1,1)="4","○",)</f>
        <v>○</v>
      </c>
      <c r="AA20" s="81" t="str">
        <f>IF(MID(RIGHT('（入力用）'!AB14,3),1,1)="4","○",)</f>
        <v>○</v>
      </c>
      <c r="AB20" s="81">
        <f>IF(MID(RIGHT('（入力用）'!AC14,3),1,1)="4","○",)</f>
        <v>0</v>
      </c>
      <c r="AC20" s="81">
        <f>IF(MID(RIGHT('（入力用）'!AD14,3),1,1)="4","○",)</f>
        <v>0</v>
      </c>
      <c r="AD20" s="81" t="str">
        <f>IF(MID(RIGHT('（入力用）'!AE14,3),1,1)="4","○",)</f>
        <v>○</v>
      </c>
      <c r="AE20" s="81" t="str">
        <f>IF(MID(RIGHT('（入力用）'!AF14,3),1,1)="4","○",)</f>
        <v>○</v>
      </c>
      <c r="AF20" s="150">
        <f t="shared" si="2"/>
        <v>22</v>
      </c>
      <c r="AG20" s="6">
        <v>0</v>
      </c>
      <c r="AH20" s="13">
        <v>0</v>
      </c>
    </row>
    <row r="21" spans="1:34" s="6" customFormat="1" ht="21.95" customHeight="1">
      <c r="B21" s="13"/>
      <c r="C21" s="25"/>
      <c r="D21" s="25" t="s">
        <v>368</v>
      </c>
      <c r="E21" s="25" t="s">
        <v>170</v>
      </c>
      <c r="F21" s="68" t="s">
        <v>532</v>
      </c>
      <c r="G21" s="81">
        <f>IF(MID(RIGHT('（入力用）'!J14,2),1,1)="5","○",)</f>
        <v>0</v>
      </c>
      <c r="H21" s="81">
        <f>IF(MID(RIGHT('（入力用）'!K14,2),1,1)="5","○",)</f>
        <v>0</v>
      </c>
      <c r="I21" s="81">
        <f>IF(MID(RIGHT('（入力用）'!L14,2),1,1)="5","○",)</f>
        <v>0</v>
      </c>
      <c r="J21" s="81">
        <f>IF(MID(RIGHT('（入力用）'!M14,2),1,1)="5","○",)</f>
        <v>0</v>
      </c>
      <c r="K21" s="81">
        <f>IF(MID(RIGHT('（入力用）'!N14,2),1,1)="5","○",)</f>
        <v>0</v>
      </c>
      <c r="L21" s="81">
        <f>IF(MID(RIGHT('（入力用）'!O14,2),1,1)="5","○",)</f>
        <v>0</v>
      </c>
      <c r="M21" s="81">
        <v>0</v>
      </c>
      <c r="N21" s="81">
        <f>IF(MID(RIGHT('（入力用）'!P14,2),1,1)="5","○",)</f>
        <v>0</v>
      </c>
      <c r="O21" s="81">
        <f>IF(MID(RIGHT('（入力用）'!Q14,2),1,1)="5","○",)</f>
        <v>0</v>
      </c>
      <c r="P21" s="81">
        <f>IF(MID(RIGHT('（入力用）'!R14,2),1,1)="5","○",)</f>
        <v>0</v>
      </c>
      <c r="Q21" s="81">
        <f>IF(MID(RIGHT('（入力用）'!S14,2),1,1)="5","○",)</f>
        <v>0</v>
      </c>
      <c r="R21" s="81">
        <f>IF(MID(RIGHT('（入力用）'!T14,2),1,1)="5","○",)</f>
        <v>0</v>
      </c>
      <c r="S21" s="81">
        <f>IF(MID(RIGHT('（入力用）'!U14,2),1,1)="5","○",)</f>
        <v>0</v>
      </c>
      <c r="T21" s="81">
        <v>0</v>
      </c>
      <c r="U21" s="81">
        <f>IF(MID(RIGHT('（入力用）'!V14,2),1,1)="5","○",)</f>
        <v>0</v>
      </c>
      <c r="V21" s="81">
        <f>IF(MID(RIGHT('（入力用）'!W14,2),1,1)="5","○",)</f>
        <v>0</v>
      </c>
      <c r="W21" s="81">
        <f>IF(MID(RIGHT('（入力用）'!X14,2),1,1)="5","○",)</f>
        <v>0</v>
      </c>
      <c r="X21" s="81">
        <f>IF(MID(RIGHT('（入力用）'!Y14,2),1,1)="5","○",)</f>
        <v>0</v>
      </c>
      <c r="Y21" s="81">
        <f>IF(MID(RIGHT('（入力用）'!Z14,2),1,1)="5","○",)</f>
        <v>0</v>
      </c>
      <c r="Z21" s="81">
        <f>IF(MID(RIGHT('（入力用）'!AA14,2),1,1)="5","○",)</f>
        <v>0</v>
      </c>
      <c r="AA21" s="81">
        <f>IF(MID(RIGHT('（入力用）'!AB14,2),1,1)="5","○",)</f>
        <v>0</v>
      </c>
      <c r="AB21" s="81">
        <f>IF(MID(RIGHT('（入力用）'!AC14,2),1,1)="5","○",)</f>
        <v>0</v>
      </c>
      <c r="AC21" s="81">
        <f>IF(MID(RIGHT('（入力用）'!AD14,2),1,1)="5","○",)</f>
        <v>0</v>
      </c>
      <c r="AD21" s="81">
        <f>IF(MID(RIGHT('（入力用）'!AE14,2),1,1)="5","○",)</f>
        <v>0</v>
      </c>
      <c r="AE21" s="81">
        <f>IF(MID(RIGHT('（入力用）'!AF14,2),1,1)="5","○",)</f>
        <v>0</v>
      </c>
      <c r="AF21" s="151">
        <f t="shared" si="2"/>
        <v>0</v>
      </c>
      <c r="AG21" s="6">
        <v>0</v>
      </c>
      <c r="AH21" s="13">
        <v>0</v>
      </c>
    </row>
    <row r="22" spans="1:34" s="6" customFormat="1" ht="21.95" customHeight="1">
      <c r="B22" s="13"/>
      <c r="C22" s="25"/>
      <c r="D22" s="26"/>
      <c r="E22" s="53"/>
      <c r="F22" s="69" t="s">
        <v>770</v>
      </c>
      <c r="G22" s="82">
        <f>IF(RIGHT('（入力用）'!J14,1)="6","○",)</f>
        <v>0</v>
      </c>
      <c r="H22" s="82">
        <f>IF(RIGHT('（入力用）'!K14,1)="6","○",)</f>
        <v>0</v>
      </c>
      <c r="I22" s="82">
        <f>IF(RIGHT('（入力用）'!L14,1)="6","○",)</f>
        <v>0</v>
      </c>
      <c r="J22" s="82" t="str">
        <f>IF(RIGHT('（入力用）'!M14,1)="6","○",)</f>
        <v>○</v>
      </c>
      <c r="K22" s="82" t="str">
        <f>IF(RIGHT('（入力用）'!N14,1)="6","○",)</f>
        <v>○</v>
      </c>
      <c r="L22" s="82" t="str">
        <f>IF(RIGHT('（入力用）'!O14,1)="6","○",)</f>
        <v>○</v>
      </c>
      <c r="M22" s="82" t="s">
        <v>1439</v>
      </c>
      <c r="N22" s="82" t="str">
        <f>IF(RIGHT('（入力用）'!P14,1)="6","○",)</f>
        <v>○</v>
      </c>
      <c r="O22" s="82" t="str">
        <f>IF(RIGHT('（入力用）'!Q14,1)="6","○",)</f>
        <v>○</v>
      </c>
      <c r="P22" s="82">
        <f>IF(RIGHT('（入力用）'!R14,1)="6","○",)</f>
        <v>0</v>
      </c>
      <c r="Q22" s="82">
        <f>IF(RIGHT('（入力用）'!S14,1)="6","○",)</f>
        <v>0</v>
      </c>
      <c r="R22" s="82" t="str">
        <f>IF(RIGHT('（入力用）'!T14,1)="6","○",)</f>
        <v>○</v>
      </c>
      <c r="S22" s="82" t="str">
        <f>IF(RIGHT('（入力用）'!U14,1)="6","○",)</f>
        <v>○</v>
      </c>
      <c r="T22" s="82" t="s">
        <v>1439</v>
      </c>
      <c r="U22" s="82" t="str">
        <f>IF(RIGHT('（入力用）'!V14,1)="6","○",)</f>
        <v>○</v>
      </c>
      <c r="V22" s="82" t="str">
        <f>IF(RIGHT('（入力用）'!W14,1)="6","○",)</f>
        <v>○</v>
      </c>
      <c r="W22" s="82" t="str">
        <f>IF(RIGHT('（入力用）'!X14,1)="6","○",)</f>
        <v>○</v>
      </c>
      <c r="X22" s="82">
        <f>IF(RIGHT('（入力用）'!Y14,1)="6","○",)</f>
        <v>0</v>
      </c>
      <c r="Y22" s="82">
        <f>IF(RIGHT('（入力用）'!Z14,1)="6","○",)</f>
        <v>0</v>
      </c>
      <c r="Z22" s="82">
        <f>IF(RIGHT('（入力用）'!AA14,1)="6","○",)</f>
        <v>0</v>
      </c>
      <c r="AA22" s="82">
        <f>IF(RIGHT('（入力用）'!AB14,1)="6","○",)</f>
        <v>0</v>
      </c>
      <c r="AB22" s="82">
        <f>IF(RIGHT('（入力用）'!AC14,1)="6","○",)</f>
        <v>0</v>
      </c>
      <c r="AC22" s="82">
        <f>IF(RIGHT('（入力用）'!AD14,1)="6","○",)</f>
        <v>0</v>
      </c>
      <c r="AD22" s="82">
        <f>IF(RIGHT('（入力用）'!AE14,1)="6","○",)</f>
        <v>0</v>
      </c>
      <c r="AE22" s="82">
        <f>IF(RIGHT('（入力用）'!AF14,1)="6","○",)</f>
        <v>0</v>
      </c>
      <c r="AF22" s="152">
        <f t="shared" si="2"/>
        <v>12</v>
      </c>
      <c r="AG22" s="6">
        <v>0</v>
      </c>
      <c r="AH22" s="13">
        <v>0</v>
      </c>
    </row>
    <row r="23" spans="1:34" s="6" customFormat="1" ht="21.95" customHeight="1">
      <c r="A23" s="6">
        <v>1</v>
      </c>
      <c r="B23" s="13">
        <v>12</v>
      </c>
      <c r="C23" s="25"/>
      <c r="D23" s="43" t="s">
        <v>693</v>
      </c>
      <c r="E23" s="1414" t="s">
        <v>1444</v>
      </c>
      <c r="F23" s="1414"/>
      <c r="G23" s="78">
        <v>157325</v>
      </c>
      <c r="H23" s="78">
        <v>27000</v>
      </c>
      <c r="I23" s="78">
        <v>31868</v>
      </c>
      <c r="J23" s="78">
        <v>32960</v>
      </c>
      <c r="K23" s="78">
        <v>17873</v>
      </c>
      <c r="L23" s="78">
        <v>12441</v>
      </c>
      <c r="M23" s="78"/>
      <c r="N23" s="78">
        <v>12170</v>
      </c>
      <c r="O23" s="78">
        <v>12406</v>
      </c>
      <c r="P23" s="78">
        <v>0</v>
      </c>
      <c r="Q23" s="78">
        <v>4233</v>
      </c>
      <c r="R23" s="78">
        <v>2917</v>
      </c>
      <c r="S23" s="78">
        <v>0</v>
      </c>
      <c r="T23" s="78"/>
      <c r="U23" s="78">
        <v>5400</v>
      </c>
      <c r="V23" s="78">
        <v>33105</v>
      </c>
      <c r="W23" s="78">
        <v>3660</v>
      </c>
      <c r="X23" s="78">
        <v>0</v>
      </c>
      <c r="Y23" s="78"/>
      <c r="Z23" s="78">
        <v>0</v>
      </c>
      <c r="AA23" s="78">
        <v>5000</v>
      </c>
      <c r="AB23" s="78">
        <v>4500</v>
      </c>
      <c r="AC23" s="78">
        <v>3200</v>
      </c>
      <c r="AD23" s="78">
        <v>0</v>
      </c>
      <c r="AE23" s="78">
        <v>0</v>
      </c>
      <c r="AF23" s="153">
        <f>SUM(G23:Y23,Z23:AE23)</f>
        <v>366058</v>
      </c>
      <c r="AG23" s="6">
        <v>1</v>
      </c>
      <c r="AH23" s="13">
        <v>12</v>
      </c>
    </row>
    <row r="24" spans="1:34" s="6" customFormat="1" ht="21.95" customHeight="1">
      <c r="A24" s="6">
        <v>1</v>
      </c>
      <c r="B24" s="13">
        <v>13</v>
      </c>
      <c r="C24" s="25"/>
      <c r="D24" s="43" t="s">
        <v>817</v>
      </c>
      <c r="E24" s="1413" t="s">
        <v>21</v>
      </c>
      <c r="F24" s="1413"/>
      <c r="G24" s="83">
        <v>2.99</v>
      </c>
      <c r="H24" s="83">
        <v>12.75</v>
      </c>
      <c r="I24" s="83">
        <v>22.97</v>
      </c>
      <c r="J24" s="83">
        <v>10.89</v>
      </c>
      <c r="K24" s="83">
        <v>33.76</v>
      </c>
      <c r="L24" s="83">
        <v>53.06</v>
      </c>
      <c r="M24" s="83">
        <v>44.74</v>
      </c>
      <c r="N24" s="83">
        <v>17.52</v>
      </c>
      <c r="O24" s="83">
        <v>105.8</v>
      </c>
      <c r="P24" s="83">
        <v>4.76</v>
      </c>
      <c r="Q24" s="83">
        <v>7.06</v>
      </c>
      <c r="R24" s="83">
        <v>27.78</v>
      </c>
      <c r="S24" s="83">
        <v>23.28</v>
      </c>
      <c r="T24" s="83">
        <v>17.57</v>
      </c>
      <c r="U24" s="83">
        <v>13.94</v>
      </c>
      <c r="V24" s="83">
        <v>39.89</v>
      </c>
      <c r="W24" s="83">
        <v>23.83</v>
      </c>
      <c r="X24" s="83">
        <v>2.0699999999999998</v>
      </c>
      <c r="Y24" s="83">
        <v>15.17</v>
      </c>
      <c r="Z24" s="83">
        <v>21.55</v>
      </c>
      <c r="AA24" s="83">
        <v>1.77</v>
      </c>
      <c r="AB24" s="83">
        <v>0.02</v>
      </c>
      <c r="AC24" s="83">
        <v>8.94</v>
      </c>
      <c r="AD24" s="83">
        <v>5.63</v>
      </c>
      <c r="AE24" s="83">
        <v>2.3199999999999998</v>
      </c>
      <c r="AF24" s="153">
        <f>(SUM(G24:Y24,Z24:AE24))/100</f>
        <v>5.2006000000000006</v>
      </c>
      <c r="AG24" s="6">
        <v>1</v>
      </c>
      <c r="AH24" s="13">
        <v>13</v>
      </c>
    </row>
    <row r="25" spans="1:34" s="6" customFormat="1" ht="21.95" customHeight="1">
      <c r="A25" s="6">
        <v>1</v>
      </c>
      <c r="B25" s="13">
        <v>14</v>
      </c>
      <c r="C25" s="25" t="s">
        <v>100</v>
      </c>
      <c r="D25" s="43" t="s">
        <v>818</v>
      </c>
      <c r="E25" s="1414" t="s">
        <v>7</v>
      </c>
      <c r="F25" s="1414"/>
      <c r="G25" s="83">
        <v>79.150000000000006</v>
      </c>
      <c r="H25" s="83">
        <v>8.34</v>
      </c>
      <c r="I25" s="83">
        <v>42.27</v>
      </c>
      <c r="J25" s="83">
        <v>50.97</v>
      </c>
      <c r="K25" s="83">
        <v>31.56</v>
      </c>
      <c r="L25" s="83">
        <v>36.450000000000003</v>
      </c>
      <c r="M25" s="83">
        <v>11.85</v>
      </c>
      <c r="N25" s="83">
        <v>34.72</v>
      </c>
      <c r="O25" s="83">
        <v>61.82</v>
      </c>
      <c r="P25" s="83">
        <v>5.59</v>
      </c>
      <c r="Q25" s="83">
        <v>0.22</v>
      </c>
      <c r="R25" s="83">
        <v>49.32</v>
      </c>
      <c r="S25" s="83">
        <v>33.909999999999997</v>
      </c>
      <c r="T25" s="83">
        <v>15.88</v>
      </c>
      <c r="U25" s="83">
        <v>50.79</v>
      </c>
      <c r="V25" s="83">
        <v>9.1199999999999992</v>
      </c>
      <c r="W25" s="83">
        <v>3.3</v>
      </c>
      <c r="X25" s="83">
        <v>9.67</v>
      </c>
      <c r="Y25" s="83">
        <v>17.21</v>
      </c>
      <c r="Z25" s="83">
        <v>2.36</v>
      </c>
      <c r="AA25" s="83">
        <v>6.51</v>
      </c>
      <c r="AB25" s="83">
        <v>3.95</v>
      </c>
      <c r="AC25" s="83">
        <v>1.49</v>
      </c>
      <c r="AD25" s="83">
        <v>23.01</v>
      </c>
      <c r="AE25" s="83">
        <v>2.2400000000000002</v>
      </c>
      <c r="AF25" s="153">
        <f>(SUM(G25:Y25,Z25:AE25))/100</f>
        <v>5.9170000000000007</v>
      </c>
      <c r="AG25" s="6">
        <v>1</v>
      </c>
      <c r="AH25" s="13">
        <v>14</v>
      </c>
    </row>
    <row r="26" spans="1:34" s="6" customFormat="1" ht="21.95" customHeight="1">
      <c r="A26" s="6">
        <v>1</v>
      </c>
      <c r="B26" s="13">
        <v>15</v>
      </c>
      <c r="C26" s="25"/>
      <c r="D26" s="43" t="s">
        <v>820</v>
      </c>
      <c r="E26" s="1414" t="s">
        <v>33</v>
      </c>
      <c r="F26" s="1414"/>
      <c r="G26" s="83">
        <v>1896.98</v>
      </c>
      <c r="H26" s="83">
        <v>355.42</v>
      </c>
      <c r="I26" s="83">
        <v>890.1</v>
      </c>
      <c r="J26" s="83">
        <v>601.95000000000005</v>
      </c>
      <c r="K26" s="83">
        <v>387.6</v>
      </c>
      <c r="L26" s="83">
        <v>489.2</v>
      </c>
      <c r="M26" s="83">
        <v>190.34</v>
      </c>
      <c r="N26" s="83">
        <v>327.91</v>
      </c>
      <c r="O26" s="83">
        <v>1062.6099999999999</v>
      </c>
      <c r="P26" s="83">
        <v>268.43</v>
      </c>
      <c r="Q26" s="83">
        <v>300.89999999999998</v>
      </c>
      <c r="R26" s="83">
        <v>591.88</v>
      </c>
      <c r="S26" s="83">
        <v>489.06</v>
      </c>
      <c r="T26" s="83">
        <v>180.19</v>
      </c>
      <c r="U26" s="83">
        <v>254.64</v>
      </c>
      <c r="V26" s="83">
        <v>328.06</v>
      </c>
      <c r="W26" s="83">
        <v>94.4</v>
      </c>
      <c r="X26" s="83">
        <v>85.39</v>
      </c>
      <c r="Y26" s="83">
        <v>157.19</v>
      </c>
      <c r="Z26" s="83">
        <v>102.74</v>
      </c>
      <c r="AA26" s="83">
        <v>111.67</v>
      </c>
      <c r="AB26" s="83">
        <v>48.61</v>
      </c>
      <c r="AC26" s="83">
        <v>62</v>
      </c>
      <c r="AD26" s="83">
        <v>261.91000000000003</v>
      </c>
      <c r="AE26" s="83">
        <v>90.44</v>
      </c>
      <c r="AF26" s="153">
        <f>(SUM(G26:Y26,Z26:AE26))/100</f>
        <v>96.296199999999985</v>
      </c>
      <c r="AG26" s="6">
        <v>1</v>
      </c>
      <c r="AH26" s="13">
        <v>15</v>
      </c>
    </row>
    <row r="27" spans="1:34" s="6" customFormat="1" ht="21.95" customHeight="1">
      <c r="A27" s="6">
        <v>1</v>
      </c>
      <c r="B27" s="13">
        <v>17</v>
      </c>
      <c r="C27" s="25"/>
      <c r="D27" s="43" t="s">
        <v>632</v>
      </c>
      <c r="E27" s="1412" t="s">
        <v>17</v>
      </c>
      <c r="F27" s="1412"/>
      <c r="G27" s="84">
        <v>5</v>
      </c>
      <c r="H27" s="84">
        <v>3</v>
      </c>
      <c r="I27" s="84">
        <v>17</v>
      </c>
      <c r="J27" s="84">
        <v>11</v>
      </c>
      <c r="K27" s="84">
        <v>13</v>
      </c>
      <c r="L27" s="84">
        <v>21</v>
      </c>
      <c r="M27" s="84">
        <v>20</v>
      </c>
      <c r="N27" s="84">
        <v>2</v>
      </c>
      <c r="O27" s="84">
        <v>35</v>
      </c>
      <c r="P27" s="84">
        <v>7</v>
      </c>
      <c r="Q27" s="84">
        <v>3</v>
      </c>
      <c r="R27" s="84">
        <v>26</v>
      </c>
      <c r="S27" s="84">
        <v>25</v>
      </c>
      <c r="T27" s="84">
        <v>20</v>
      </c>
      <c r="U27" s="84">
        <v>10</v>
      </c>
      <c r="V27" s="84">
        <v>16</v>
      </c>
      <c r="W27" s="84">
        <v>4</v>
      </c>
      <c r="X27" s="84">
        <v>7</v>
      </c>
      <c r="Y27" s="84">
        <v>7</v>
      </c>
      <c r="Z27" s="84">
        <v>5</v>
      </c>
      <c r="AA27" s="84">
        <v>3</v>
      </c>
      <c r="AB27" s="84">
        <v>1</v>
      </c>
      <c r="AC27" s="84">
        <v>1</v>
      </c>
      <c r="AD27" s="84">
        <v>8</v>
      </c>
      <c r="AE27" s="84">
        <v>2</v>
      </c>
      <c r="AF27" s="153">
        <f t="shared" ref="AF27:AF32" si="3">SUM(G27:Y27,Z27:AE27)</f>
        <v>272</v>
      </c>
      <c r="AG27" s="6">
        <v>1</v>
      </c>
      <c r="AH27" s="13">
        <v>17</v>
      </c>
    </row>
    <row r="28" spans="1:34" s="6" customFormat="1" ht="21.95" customHeight="1">
      <c r="A28" s="6">
        <v>1</v>
      </c>
      <c r="B28" s="13">
        <v>18</v>
      </c>
      <c r="C28" s="26"/>
      <c r="D28" s="43" t="s">
        <v>295</v>
      </c>
      <c r="E28" s="1412" t="s">
        <v>821</v>
      </c>
      <c r="F28" s="1412"/>
      <c r="G28" s="84">
        <v>60</v>
      </c>
      <c r="H28" s="84">
        <v>14</v>
      </c>
      <c r="I28" s="84">
        <v>57</v>
      </c>
      <c r="J28" s="84">
        <v>28</v>
      </c>
      <c r="K28" s="84">
        <v>30</v>
      </c>
      <c r="L28" s="84">
        <v>37</v>
      </c>
      <c r="M28" s="84">
        <v>26</v>
      </c>
      <c r="N28" s="84">
        <v>19</v>
      </c>
      <c r="O28" s="84">
        <v>158</v>
      </c>
      <c r="P28" s="84">
        <v>15</v>
      </c>
      <c r="Q28" s="84">
        <v>4</v>
      </c>
      <c r="R28" s="84">
        <v>42</v>
      </c>
      <c r="S28" s="84">
        <v>36</v>
      </c>
      <c r="T28" s="84">
        <v>29</v>
      </c>
      <c r="U28" s="84">
        <v>27</v>
      </c>
      <c r="V28" s="84">
        <v>29</v>
      </c>
      <c r="W28" s="84">
        <v>12</v>
      </c>
      <c r="X28" s="107">
        <v>12</v>
      </c>
      <c r="Y28" s="107">
        <v>10</v>
      </c>
      <c r="Z28" s="107">
        <v>15</v>
      </c>
      <c r="AA28" s="107">
        <v>6</v>
      </c>
      <c r="AB28" s="107">
        <v>2</v>
      </c>
      <c r="AC28" s="107">
        <v>2</v>
      </c>
      <c r="AD28" s="107">
        <v>17</v>
      </c>
      <c r="AE28" s="107">
        <v>2</v>
      </c>
      <c r="AF28" s="153">
        <f t="shared" si="3"/>
        <v>689</v>
      </c>
      <c r="AG28" s="6">
        <v>1</v>
      </c>
      <c r="AH28" s="13">
        <v>18</v>
      </c>
    </row>
    <row r="29" spans="1:34" s="6" customFormat="1" ht="21.95" customHeight="1">
      <c r="A29" s="6">
        <v>1</v>
      </c>
      <c r="B29" s="13">
        <v>21</v>
      </c>
      <c r="C29" s="27" t="s">
        <v>43</v>
      </c>
      <c r="D29" s="43" t="s">
        <v>346</v>
      </c>
      <c r="E29" s="1415" t="s">
        <v>832</v>
      </c>
      <c r="F29" s="1415"/>
      <c r="G29" s="85">
        <v>197137</v>
      </c>
      <c r="H29" s="85">
        <v>27516</v>
      </c>
      <c r="I29" s="85">
        <v>43195</v>
      </c>
      <c r="J29" s="85">
        <v>32169</v>
      </c>
      <c r="K29" s="85">
        <v>16130</v>
      </c>
      <c r="L29" s="85">
        <v>25204</v>
      </c>
      <c r="M29" s="85">
        <v>4072</v>
      </c>
      <c r="N29" s="85">
        <v>13510</v>
      </c>
      <c r="O29" s="85">
        <v>41593</v>
      </c>
      <c r="P29" s="85">
        <v>11550</v>
      </c>
      <c r="Q29" s="85">
        <v>15800</v>
      </c>
      <c r="R29" s="85">
        <v>14468</v>
      </c>
      <c r="S29" s="85">
        <v>15014</v>
      </c>
      <c r="T29" s="85">
        <v>4820</v>
      </c>
      <c r="U29" s="85">
        <v>28563</v>
      </c>
      <c r="V29" s="85">
        <v>16970</v>
      </c>
      <c r="W29" s="85">
        <v>3877</v>
      </c>
      <c r="X29" s="86">
        <v>2122</v>
      </c>
      <c r="Y29" s="86">
        <v>6854</v>
      </c>
      <c r="Z29" s="86">
        <v>3933</v>
      </c>
      <c r="AA29" s="86">
        <v>5172</v>
      </c>
      <c r="AB29" s="86">
        <v>3050</v>
      </c>
      <c r="AC29" s="86">
        <v>3100</v>
      </c>
      <c r="AD29" s="86">
        <v>4670</v>
      </c>
      <c r="AE29" s="86">
        <v>6160</v>
      </c>
      <c r="AF29" s="153">
        <f t="shared" si="3"/>
        <v>546649</v>
      </c>
      <c r="AG29" s="6">
        <v>1</v>
      </c>
      <c r="AH29" s="13">
        <v>21</v>
      </c>
    </row>
    <row r="30" spans="1:34" s="6" customFormat="1" ht="21.95" customHeight="1">
      <c r="A30" s="6">
        <v>1</v>
      </c>
      <c r="B30" s="13">
        <v>22</v>
      </c>
      <c r="C30" s="25"/>
      <c r="D30" s="43" t="s">
        <v>757</v>
      </c>
      <c r="E30" s="1412" t="s">
        <v>1368</v>
      </c>
      <c r="F30" s="1412"/>
      <c r="G30" s="86">
        <v>104470</v>
      </c>
      <c r="H30" s="86">
        <v>18053</v>
      </c>
      <c r="I30" s="86">
        <v>29941</v>
      </c>
      <c r="J30" s="86">
        <v>24323</v>
      </c>
      <c r="K30" s="86">
        <v>12101</v>
      </c>
      <c r="L30" s="86">
        <v>14240</v>
      </c>
      <c r="M30" s="86">
        <v>3612</v>
      </c>
      <c r="N30" s="86">
        <v>9288</v>
      </c>
      <c r="O30" s="86">
        <v>36551</v>
      </c>
      <c r="P30" s="86">
        <v>9688</v>
      </c>
      <c r="Q30" s="86">
        <v>14175</v>
      </c>
      <c r="R30" s="86">
        <v>9598</v>
      </c>
      <c r="S30" s="86">
        <v>14134</v>
      </c>
      <c r="T30" s="86">
        <v>4217</v>
      </c>
      <c r="U30" s="86">
        <v>14405</v>
      </c>
      <c r="V30" s="86">
        <v>14278</v>
      </c>
      <c r="W30" s="86">
        <v>1760</v>
      </c>
      <c r="X30" s="86">
        <v>1454</v>
      </c>
      <c r="Y30" s="86">
        <v>4974</v>
      </c>
      <c r="Z30" s="86">
        <v>3207</v>
      </c>
      <c r="AA30" s="86">
        <v>3803</v>
      </c>
      <c r="AB30" s="86">
        <v>2218</v>
      </c>
      <c r="AC30" s="86">
        <v>2287</v>
      </c>
      <c r="AD30" s="86">
        <v>4090</v>
      </c>
      <c r="AE30" s="86">
        <v>4799</v>
      </c>
      <c r="AF30" s="153">
        <f t="shared" si="3"/>
        <v>361666</v>
      </c>
      <c r="AG30" s="6">
        <v>1</v>
      </c>
      <c r="AH30" s="13">
        <v>22</v>
      </c>
    </row>
    <row r="31" spans="1:34" s="6" customFormat="1" ht="21.95" customHeight="1">
      <c r="A31" s="6">
        <v>1</v>
      </c>
      <c r="B31" s="13">
        <v>23</v>
      </c>
      <c r="C31" s="25" t="s">
        <v>375</v>
      </c>
      <c r="D31" s="43" t="s">
        <v>654</v>
      </c>
      <c r="E31" s="1412" t="s">
        <v>1445</v>
      </c>
      <c r="F31" s="1412"/>
      <c r="G31" s="83">
        <v>34842.5</v>
      </c>
      <c r="H31" s="83">
        <v>5453.57</v>
      </c>
      <c r="I31" s="83">
        <v>10059.57</v>
      </c>
      <c r="J31" s="83">
        <v>7750.18</v>
      </c>
      <c r="K31" s="83">
        <v>3877.7</v>
      </c>
      <c r="L31" s="83">
        <v>4445.9399999999996</v>
      </c>
      <c r="M31" s="83">
        <v>1038.6199999999999</v>
      </c>
      <c r="N31" s="83">
        <v>3118.46</v>
      </c>
      <c r="O31" s="83">
        <v>11546.02</v>
      </c>
      <c r="P31" s="83">
        <v>3042.03</v>
      </c>
      <c r="Q31" s="83">
        <v>4537.34</v>
      </c>
      <c r="R31" s="83">
        <v>2808.78</v>
      </c>
      <c r="S31" s="83">
        <v>4309.71</v>
      </c>
      <c r="T31" s="83">
        <v>1152.5</v>
      </c>
      <c r="U31" s="83">
        <v>4401.22</v>
      </c>
      <c r="V31" s="83">
        <v>3492.23</v>
      </c>
      <c r="W31" s="83">
        <v>500.75</v>
      </c>
      <c r="X31" s="83">
        <v>464.68</v>
      </c>
      <c r="Y31" s="83">
        <v>1529.74</v>
      </c>
      <c r="Z31" s="83">
        <v>926.52</v>
      </c>
      <c r="AA31" s="83">
        <v>957.81</v>
      </c>
      <c r="AB31" s="83">
        <v>665.71</v>
      </c>
      <c r="AC31" s="83">
        <v>694.84</v>
      </c>
      <c r="AD31" s="83">
        <v>1391.77</v>
      </c>
      <c r="AE31" s="83">
        <v>1106.31</v>
      </c>
      <c r="AF31" s="154">
        <f t="shared" si="3"/>
        <v>114114.5</v>
      </c>
      <c r="AG31" s="6">
        <v>1</v>
      </c>
      <c r="AH31" s="13">
        <v>23</v>
      </c>
    </row>
    <row r="32" spans="1:34" s="6" customFormat="1" ht="21.95" customHeight="1">
      <c r="A32" s="6">
        <v>1</v>
      </c>
      <c r="B32" s="13">
        <v>24</v>
      </c>
      <c r="C32" s="25"/>
      <c r="D32" s="43" t="s">
        <v>808</v>
      </c>
      <c r="E32" s="1412" t="s">
        <v>1446</v>
      </c>
      <c r="F32" s="1412"/>
      <c r="G32" s="83">
        <v>31997.17</v>
      </c>
      <c r="H32" s="83">
        <v>4315.74</v>
      </c>
      <c r="I32" s="83">
        <v>7454.35</v>
      </c>
      <c r="J32" s="83">
        <v>5577.27</v>
      </c>
      <c r="K32" s="83">
        <v>2834.9</v>
      </c>
      <c r="L32" s="83">
        <v>3728.18</v>
      </c>
      <c r="M32" s="83">
        <v>881.68</v>
      </c>
      <c r="N32" s="83">
        <v>2254.83</v>
      </c>
      <c r="O32" s="83">
        <v>9503.1</v>
      </c>
      <c r="P32" s="83">
        <v>2487.69</v>
      </c>
      <c r="Q32" s="83">
        <v>3648.25</v>
      </c>
      <c r="R32" s="83">
        <v>2206.62</v>
      </c>
      <c r="S32" s="83">
        <v>3069.81</v>
      </c>
      <c r="T32" s="83">
        <v>825.52</v>
      </c>
      <c r="U32" s="83">
        <v>3335.64</v>
      </c>
      <c r="V32" s="83">
        <v>1759.01</v>
      </c>
      <c r="W32" s="83">
        <v>429.37</v>
      </c>
      <c r="X32" s="83">
        <v>299.60000000000002</v>
      </c>
      <c r="Y32" s="83">
        <v>1187.48</v>
      </c>
      <c r="Z32" s="83">
        <v>712</v>
      </c>
      <c r="AA32" s="83">
        <v>820.25</v>
      </c>
      <c r="AB32" s="83">
        <v>509.47</v>
      </c>
      <c r="AC32" s="83">
        <v>604.70000000000005</v>
      </c>
      <c r="AD32" s="83">
        <v>1088.81</v>
      </c>
      <c r="AE32" s="83">
        <v>944.11</v>
      </c>
      <c r="AF32" s="154">
        <f t="shared" si="3"/>
        <v>92475.549999999988</v>
      </c>
      <c r="AG32" s="6">
        <v>1</v>
      </c>
      <c r="AH32" s="13">
        <v>24</v>
      </c>
    </row>
    <row r="33" spans="1:34" s="6" customFormat="1" ht="21.95" customHeight="1">
      <c r="B33" s="13">
        <v>103</v>
      </c>
      <c r="C33" s="25"/>
      <c r="D33" s="1416" t="s">
        <v>378</v>
      </c>
      <c r="E33" s="1412"/>
      <c r="F33" s="1412"/>
      <c r="G33" s="79">
        <f t="shared" ref="G33:AF33" si="4">IF(G31=0,0,ROUND(G32/G31*100,1))</f>
        <v>91.8</v>
      </c>
      <c r="H33" s="79">
        <f t="shared" si="4"/>
        <v>79.099999999999994</v>
      </c>
      <c r="I33" s="79">
        <f t="shared" si="4"/>
        <v>74.099999999999994</v>
      </c>
      <c r="J33" s="79">
        <f t="shared" si="4"/>
        <v>72</v>
      </c>
      <c r="K33" s="79">
        <f t="shared" si="4"/>
        <v>73.099999999999994</v>
      </c>
      <c r="L33" s="79">
        <f t="shared" si="4"/>
        <v>83.9</v>
      </c>
      <c r="M33" s="79">
        <f t="shared" si="4"/>
        <v>84.9</v>
      </c>
      <c r="N33" s="79">
        <f t="shared" si="4"/>
        <v>72.3</v>
      </c>
      <c r="O33" s="79">
        <f t="shared" si="4"/>
        <v>82.3</v>
      </c>
      <c r="P33" s="79">
        <f t="shared" si="4"/>
        <v>81.8</v>
      </c>
      <c r="Q33" s="79">
        <f t="shared" si="4"/>
        <v>80.400000000000006</v>
      </c>
      <c r="R33" s="79">
        <f t="shared" si="4"/>
        <v>78.599999999999994</v>
      </c>
      <c r="S33" s="79">
        <f t="shared" si="4"/>
        <v>71.2</v>
      </c>
      <c r="T33" s="79">
        <f t="shared" si="4"/>
        <v>71.599999999999994</v>
      </c>
      <c r="U33" s="79">
        <f t="shared" si="4"/>
        <v>75.8</v>
      </c>
      <c r="V33" s="79">
        <f t="shared" si="4"/>
        <v>50.4</v>
      </c>
      <c r="W33" s="79">
        <f t="shared" si="4"/>
        <v>85.7</v>
      </c>
      <c r="X33" s="79">
        <f t="shared" si="4"/>
        <v>64.5</v>
      </c>
      <c r="Y33" s="79">
        <f t="shared" si="4"/>
        <v>77.599999999999994</v>
      </c>
      <c r="Z33" s="79">
        <f t="shared" si="4"/>
        <v>76.8</v>
      </c>
      <c r="AA33" s="79">
        <f t="shared" si="4"/>
        <v>85.6</v>
      </c>
      <c r="AB33" s="79">
        <f t="shared" si="4"/>
        <v>76.5</v>
      </c>
      <c r="AC33" s="79">
        <f t="shared" si="4"/>
        <v>87</v>
      </c>
      <c r="AD33" s="79">
        <f t="shared" si="4"/>
        <v>78.2</v>
      </c>
      <c r="AE33" s="79">
        <f t="shared" si="4"/>
        <v>85.3</v>
      </c>
      <c r="AF33" s="148">
        <f t="shared" si="4"/>
        <v>81</v>
      </c>
      <c r="AG33" s="6">
        <v>0</v>
      </c>
      <c r="AH33" s="13">
        <v>103</v>
      </c>
    </row>
    <row r="34" spans="1:34" s="6" customFormat="1" ht="21.95" customHeight="1">
      <c r="B34" s="13">
        <v>104</v>
      </c>
      <c r="C34" s="25"/>
      <c r="D34" s="1416" t="s">
        <v>381</v>
      </c>
      <c r="E34" s="1412"/>
      <c r="F34" s="1412"/>
      <c r="G34" s="79">
        <f t="shared" ref="G34:AF34" si="5">IF(G29=0,0,ROUND(G30/G29*100,1))</f>
        <v>53</v>
      </c>
      <c r="H34" s="79">
        <f t="shared" si="5"/>
        <v>65.599999999999994</v>
      </c>
      <c r="I34" s="79">
        <f t="shared" si="5"/>
        <v>69.3</v>
      </c>
      <c r="J34" s="79">
        <f t="shared" si="5"/>
        <v>75.599999999999994</v>
      </c>
      <c r="K34" s="79">
        <f t="shared" si="5"/>
        <v>75</v>
      </c>
      <c r="L34" s="79">
        <f t="shared" si="5"/>
        <v>56.5</v>
      </c>
      <c r="M34" s="79">
        <f t="shared" si="5"/>
        <v>88.7</v>
      </c>
      <c r="N34" s="79">
        <f t="shared" si="5"/>
        <v>68.7</v>
      </c>
      <c r="O34" s="79">
        <f t="shared" si="5"/>
        <v>87.9</v>
      </c>
      <c r="P34" s="79">
        <f t="shared" si="5"/>
        <v>83.9</v>
      </c>
      <c r="Q34" s="79">
        <f t="shared" si="5"/>
        <v>89.7</v>
      </c>
      <c r="R34" s="79">
        <f t="shared" si="5"/>
        <v>66.3</v>
      </c>
      <c r="S34" s="79">
        <f t="shared" si="5"/>
        <v>94.1</v>
      </c>
      <c r="T34" s="79">
        <f t="shared" si="5"/>
        <v>87.5</v>
      </c>
      <c r="U34" s="79">
        <f t="shared" si="5"/>
        <v>50.4</v>
      </c>
      <c r="V34" s="79">
        <f t="shared" si="5"/>
        <v>84.1</v>
      </c>
      <c r="W34" s="79">
        <f t="shared" si="5"/>
        <v>45.4</v>
      </c>
      <c r="X34" s="79">
        <f t="shared" si="5"/>
        <v>68.5</v>
      </c>
      <c r="Y34" s="79">
        <f t="shared" si="5"/>
        <v>72.599999999999994</v>
      </c>
      <c r="Z34" s="79">
        <f t="shared" si="5"/>
        <v>81.5</v>
      </c>
      <c r="AA34" s="79">
        <f t="shared" si="5"/>
        <v>73.5</v>
      </c>
      <c r="AB34" s="79">
        <f t="shared" si="5"/>
        <v>72.7</v>
      </c>
      <c r="AC34" s="79">
        <f t="shared" si="5"/>
        <v>73.8</v>
      </c>
      <c r="AD34" s="79">
        <f t="shared" si="5"/>
        <v>87.6</v>
      </c>
      <c r="AE34" s="79">
        <f t="shared" si="5"/>
        <v>77.900000000000006</v>
      </c>
      <c r="AF34" s="148">
        <f t="shared" si="5"/>
        <v>66.2</v>
      </c>
      <c r="AG34" s="6">
        <v>0</v>
      </c>
      <c r="AH34" s="13">
        <v>104</v>
      </c>
    </row>
    <row r="35" spans="1:34" s="6" customFormat="1" ht="21.95" customHeight="1">
      <c r="B35" s="13">
        <v>105</v>
      </c>
      <c r="C35" s="25" t="s">
        <v>383</v>
      </c>
      <c r="D35" s="1416" t="s">
        <v>1417</v>
      </c>
      <c r="E35" s="1412"/>
      <c r="F35" s="1412"/>
      <c r="G35" s="79">
        <f t="shared" ref="G35:AF35" si="6">IF(G29=0,0,ROUND(G31*1000/365/G29*100,1))</f>
        <v>48.4</v>
      </c>
      <c r="H35" s="79">
        <f t="shared" si="6"/>
        <v>54.3</v>
      </c>
      <c r="I35" s="79">
        <f t="shared" si="6"/>
        <v>63.8</v>
      </c>
      <c r="J35" s="79">
        <f t="shared" si="6"/>
        <v>66</v>
      </c>
      <c r="K35" s="79">
        <f t="shared" si="6"/>
        <v>65.900000000000006</v>
      </c>
      <c r="L35" s="79">
        <f t="shared" si="6"/>
        <v>48.3</v>
      </c>
      <c r="M35" s="79">
        <f t="shared" si="6"/>
        <v>69.900000000000006</v>
      </c>
      <c r="N35" s="79">
        <f t="shared" si="6"/>
        <v>63.2</v>
      </c>
      <c r="O35" s="79">
        <f t="shared" si="6"/>
        <v>76.099999999999994</v>
      </c>
      <c r="P35" s="79">
        <f t="shared" si="6"/>
        <v>72.2</v>
      </c>
      <c r="Q35" s="79">
        <f t="shared" si="6"/>
        <v>78.7</v>
      </c>
      <c r="R35" s="79">
        <f t="shared" si="6"/>
        <v>53.2</v>
      </c>
      <c r="S35" s="79">
        <f t="shared" si="6"/>
        <v>78.599999999999994</v>
      </c>
      <c r="T35" s="79">
        <f t="shared" si="6"/>
        <v>65.5</v>
      </c>
      <c r="U35" s="79">
        <f t="shared" si="6"/>
        <v>42.2</v>
      </c>
      <c r="V35" s="79">
        <f t="shared" si="6"/>
        <v>56.4</v>
      </c>
      <c r="W35" s="79">
        <f t="shared" si="6"/>
        <v>35.4</v>
      </c>
      <c r="X35" s="79">
        <f t="shared" si="6"/>
        <v>60</v>
      </c>
      <c r="Y35" s="79">
        <f t="shared" si="6"/>
        <v>61.1</v>
      </c>
      <c r="Z35" s="79">
        <f t="shared" si="6"/>
        <v>64.5</v>
      </c>
      <c r="AA35" s="79">
        <f t="shared" si="6"/>
        <v>50.7</v>
      </c>
      <c r="AB35" s="79">
        <f t="shared" si="6"/>
        <v>59.8</v>
      </c>
      <c r="AC35" s="79">
        <f t="shared" si="6"/>
        <v>61.4</v>
      </c>
      <c r="AD35" s="79">
        <f t="shared" si="6"/>
        <v>81.7</v>
      </c>
      <c r="AE35" s="79">
        <f t="shared" si="6"/>
        <v>49.2</v>
      </c>
      <c r="AF35" s="79">
        <f t="shared" si="6"/>
        <v>57.2</v>
      </c>
      <c r="AG35" s="6">
        <v>0</v>
      </c>
      <c r="AH35" s="13">
        <v>105</v>
      </c>
    </row>
    <row r="36" spans="1:34" s="6" customFormat="1" ht="21.95" customHeight="1">
      <c r="B36" s="13">
        <v>106</v>
      </c>
      <c r="C36" s="25"/>
      <c r="D36" s="1416" t="s">
        <v>1163</v>
      </c>
      <c r="E36" s="1412"/>
      <c r="F36" s="1417"/>
      <c r="G36" s="79">
        <f t="shared" ref="G36:AF36" si="7">IF(G30=0,0,ROUND(G31*1000/365/G30*100,1))</f>
        <v>91.4</v>
      </c>
      <c r="H36" s="79">
        <f t="shared" si="7"/>
        <v>82.8</v>
      </c>
      <c r="I36" s="79">
        <f t="shared" si="7"/>
        <v>92</v>
      </c>
      <c r="J36" s="79">
        <f t="shared" si="7"/>
        <v>87.3</v>
      </c>
      <c r="K36" s="79">
        <f t="shared" si="7"/>
        <v>87.8</v>
      </c>
      <c r="L36" s="79">
        <f t="shared" si="7"/>
        <v>85.5</v>
      </c>
      <c r="M36" s="79">
        <f t="shared" si="7"/>
        <v>78.8</v>
      </c>
      <c r="N36" s="79">
        <f t="shared" si="7"/>
        <v>92</v>
      </c>
      <c r="O36" s="79">
        <f t="shared" si="7"/>
        <v>86.5</v>
      </c>
      <c r="P36" s="79">
        <f t="shared" si="7"/>
        <v>86</v>
      </c>
      <c r="Q36" s="79">
        <f t="shared" si="7"/>
        <v>87.7</v>
      </c>
      <c r="R36" s="79">
        <f t="shared" si="7"/>
        <v>80.2</v>
      </c>
      <c r="S36" s="79">
        <f t="shared" si="7"/>
        <v>83.5</v>
      </c>
      <c r="T36" s="79">
        <f t="shared" si="7"/>
        <v>74.900000000000006</v>
      </c>
      <c r="U36" s="79">
        <f t="shared" si="7"/>
        <v>83.7</v>
      </c>
      <c r="V36" s="79">
        <f t="shared" si="7"/>
        <v>67</v>
      </c>
      <c r="W36" s="79">
        <f t="shared" si="7"/>
        <v>77.900000000000006</v>
      </c>
      <c r="X36" s="79">
        <f t="shared" si="7"/>
        <v>87.6</v>
      </c>
      <c r="Y36" s="79">
        <f t="shared" si="7"/>
        <v>84.3</v>
      </c>
      <c r="Z36" s="79">
        <f t="shared" si="7"/>
        <v>79.2</v>
      </c>
      <c r="AA36" s="79">
        <f t="shared" si="7"/>
        <v>69</v>
      </c>
      <c r="AB36" s="79">
        <f t="shared" si="7"/>
        <v>82.2</v>
      </c>
      <c r="AC36" s="79">
        <f t="shared" si="7"/>
        <v>83.2</v>
      </c>
      <c r="AD36" s="79">
        <f t="shared" si="7"/>
        <v>93.2</v>
      </c>
      <c r="AE36" s="79">
        <f t="shared" si="7"/>
        <v>63.2</v>
      </c>
      <c r="AF36" s="79">
        <f t="shared" si="7"/>
        <v>86.4</v>
      </c>
      <c r="AG36" s="6">
        <v>0</v>
      </c>
      <c r="AH36" s="13">
        <v>106</v>
      </c>
    </row>
    <row r="37" spans="1:34" s="6" customFormat="1" ht="21.95" customHeight="1">
      <c r="B37" s="13">
        <v>107</v>
      </c>
      <c r="C37" s="25"/>
      <c r="D37" s="1418" t="s">
        <v>63</v>
      </c>
      <c r="E37" s="1419"/>
      <c r="F37" s="1419"/>
      <c r="G37" s="87">
        <f t="shared" ref="G37:AF37" si="8">IF((G24+G25+G26)=0,0,ROUND(G31/(G24+G25+G26),1))</f>
        <v>17.600000000000001</v>
      </c>
      <c r="H37" s="87">
        <f t="shared" si="8"/>
        <v>14.5</v>
      </c>
      <c r="I37" s="87">
        <f t="shared" si="8"/>
        <v>10.5</v>
      </c>
      <c r="J37" s="87">
        <f t="shared" si="8"/>
        <v>11.7</v>
      </c>
      <c r="K37" s="87">
        <f t="shared" si="8"/>
        <v>8.6</v>
      </c>
      <c r="L37" s="87">
        <f t="shared" si="8"/>
        <v>7.7</v>
      </c>
      <c r="M37" s="87">
        <f t="shared" si="8"/>
        <v>4.2</v>
      </c>
      <c r="N37" s="87">
        <f t="shared" si="8"/>
        <v>8.1999999999999993</v>
      </c>
      <c r="O37" s="87">
        <f t="shared" si="8"/>
        <v>9.4</v>
      </c>
      <c r="P37" s="87">
        <f t="shared" si="8"/>
        <v>10.9</v>
      </c>
      <c r="Q37" s="87">
        <f t="shared" si="8"/>
        <v>14.7</v>
      </c>
      <c r="R37" s="87">
        <f t="shared" si="8"/>
        <v>4.2</v>
      </c>
      <c r="S37" s="87">
        <f t="shared" si="8"/>
        <v>7.9</v>
      </c>
      <c r="T37" s="87">
        <f t="shared" si="8"/>
        <v>5.4</v>
      </c>
      <c r="U37" s="87">
        <f t="shared" si="8"/>
        <v>13.8</v>
      </c>
      <c r="V37" s="87">
        <f t="shared" si="8"/>
        <v>9.3000000000000007</v>
      </c>
      <c r="W37" s="87">
        <f t="shared" si="8"/>
        <v>4.0999999999999996</v>
      </c>
      <c r="X37" s="87">
        <f t="shared" si="8"/>
        <v>4.8</v>
      </c>
      <c r="Y37" s="79">
        <f t="shared" si="8"/>
        <v>8.1</v>
      </c>
      <c r="Z37" s="79">
        <f t="shared" si="8"/>
        <v>7.3</v>
      </c>
      <c r="AA37" s="79">
        <f t="shared" si="8"/>
        <v>8</v>
      </c>
      <c r="AB37" s="79">
        <f t="shared" si="8"/>
        <v>12.7</v>
      </c>
      <c r="AC37" s="79">
        <f t="shared" si="8"/>
        <v>9.6</v>
      </c>
      <c r="AD37" s="79">
        <f t="shared" si="8"/>
        <v>4.8</v>
      </c>
      <c r="AE37" s="79">
        <f t="shared" si="8"/>
        <v>11.6</v>
      </c>
      <c r="AF37" s="148">
        <f t="shared" si="8"/>
        <v>1062.4000000000001</v>
      </c>
      <c r="AG37" s="6">
        <v>0</v>
      </c>
      <c r="AH37" s="13">
        <v>107</v>
      </c>
    </row>
    <row r="38" spans="1:34" s="6" customFormat="1" ht="21.95" customHeight="1">
      <c r="A38" s="6">
        <v>1</v>
      </c>
      <c r="B38" s="13">
        <v>26</v>
      </c>
      <c r="C38" s="28" t="s">
        <v>384</v>
      </c>
      <c r="D38" s="1459" t="s">
        <v>206</v>
      </c>
      <c r="E38" s="1421"/>
      <c r="F38" s="67" t="s">
        <v>13</v>
      </c>
      <c r="G38" s="80">
        <f>IF(MID(RIGHT('（入力用）'!J30,3),1,1)="1","○",)</f>
        <v>0</v>
      </c>
      <c r="H38" s="80" t="str">
        <f>IF(MID(RIGHT('（入力用）'!K30,3),1,1)="1","○",)</f>
        <v>○</v>
      </c>
      <c r="I38" s="80" t="s">
        <v>1439</v>
      </c>
      <c r="J38" s="80">
        <f>IF(MID(RIGHT('（入力用）'!M30,3),1,1)="1","○",)</f>
        <v>0</v>
      </c>
      <c r="K38" s="80" t="str">
        <f>IF(MID(RIGHT('（入力用）'!N30,3),1,1)="1","○",)</f>
        <v>○</v>
      </c>
      <c r="L38" s="80">
        <f>IF(MID(RIGHT('（入力用）'!O30,3),1,1)="1","○",)</f>
        <v>0</v>
      </c>
      <c r="M38" s="80"/>
      <c r="N38" s="80" t="str">
        <f>IF(MID(RIGHT('（入力用）'!P30,3),1,1)="1","○",)</f>
        <v>○</v>
      </c>
      <c r="O38" s="80">
        <f>IF(MID(RIGHT('（入力用）'!Q30,3),1,1)="1","○",)</f>
        <v>0</v>
      </c>
      <c r="P38" s="80" t="str">
        <f>IF(MID(RIGHT('（入力用）'!R30,3),1,1)="1","○",)</f>
        <v>○</v>
      </c>
      <c r="Q38" s="80">
        <f>IF(MID(RIGHT('（入力用）'!S30,3),1,1)="1","○",)</f>
        <v>0</v>
      </c>
      <c r="R38" s="80">
        <f>IF(MID(RIGHT('（入力用）'!T30,3),1,1)="1","○",)</f>
        <v>0</v>
      </c>
      <c r="S38" s="80" t="str">
        <f>IF(MID(RIGHT('（入力用）'!U30,3),1,1)="1","○",)</f>
        <v>○</v>
      </c>
      <c r="T38" s="80"/>
      <c r="U38" s="80" t="str">
        <f>IF(MID(RIGHT('（入力用）'!V30,3),1,1)="1","○",)</f>
        <v>○</v>
      </c>
      <c r="V38" s="80">
        <f>IF(MID(RIGHT('（入力用）'!W30,3),1,1)="1","○",)</f>
        <v>0</v>
      </c>
      <c r="W38" s="80" t="str">
        <f>IF(MID(RIGHT('（入力用）'!X30,3),1,1)="1","○",)</f>
        <v>○</v>
      </c>
      <c r="X38" s="80" t="str">
        <f>IF(MID(RIGHT('（入力用）'!Y30,3),1,1)="1","○",)</f>
        <v>○</v>
      </c>
      <c r="Y38" s="76">
        <f>IF(MID(RIGHT('（入力用）'!Z30,3),1,1)="1","○",)</f>
        <v>0</v>
      </c>
      <c r="Z38" s="119">
        <f>IF(MID(RIGHT('（入力用）'!AA30,3),1,1)="1","○",)</f>
        <v>0</v>
      </c>
      <c r="AA38" s="76" t="str">
        <f>IF(MID(RIGHT('（入力用）'!AB30,3),1,1)="1","○",)</f>
        <v>○</v>
      </c>
      <c r="AB38" s="76" t="str">
        <f>IF(MID(RIGHT('（入力用）'!AC30,3),1,1)="1","○",)</f>
        <v>○</v>
      </c>
      <c r="AC38" s="76" t="str">
        <f>IF(MID(RIGHT('（入力用）'!AD30,3),1,1)="1","○",)</f>
        <v>○</v>
      </c>
      <c r="AD38" s="76">
        <f>IF(MID(RIGHT('（入力用）'!AE30,3),1,1)="1","○",)</f>
        <v>0</v>
      </c>
      <c r="AE38" s="76" t="str">
        <f>IF(MID(RIGHT('（入力用）'!AF30,3),1,1)="1","○",)</f>
        <v>○</v>
      </c>
      <c r="AF38" s="151">
        <f>SUM(COUNTIF(G38:Y38,"○"),COUNTIF(Z38:AE38,"○"))</f>
        <v>13</v>
      </c>
      <c r="AG38" s="6">
        <v>1</v>
      </c>
      <c r="AH38" s="13">
        <v>26</v>
      </c>
    </row>
    <row r="39" spans="1:34" s="6" customFormat="1" ht="21.95" customHeight="1">
      <c r="B39" s="13" t="s">
        <v>388</v>
      </c>
      <c r="C39" s="25"/>
      <c r="D39" s="1460"/>
      <c r="E39" s="1461"/>
      <c r="F39" s="68" t="s">
        <v>393</v>
      </c>
      <c r="G39" s="81" t="str">
        <f>IF(MID(RIGHT('（入力用）'!J30,2),1,1)="2","○",)</f>
        <v>○</v>
      </c>
      <c r="H39" s="81" t="str">
        <f>IF(MID(RIGHT('（入力用）'!K30,2),1,1)="2","○",)</f>
        <v>○</v>
      </c>
      <c r="I39" s="81" t="s">
        <v>1439</v>
      </c>
      <c r="J39" s="81" t="str">
        <f>IF(MID(RIGHT('（入力用）'!M30,2),1,1)="2","○",)</f>
        <v>○</v>
      </c>
      <c r="K39" s="81">
        <f>IF(MID(RIGHT('（入力用）'!N30,2),1,1)="2","○",)</f>
        <v>0</v>
      </c>
      <c r="L39" s="81" t="str">
        <f>IF(MID(RIGHT('（入力用）'!O30,2),1,1)="2","○",)</f>
        <v>○</v>
      </c>
      <c r="M39" s="81" t="s">
        <v>1439</v>
      </c>
      <c r="N39" s="81">
        <f>IF(MID(RIGHT('（入力用）'!P30,2),1,1)="2","○",)</f>
        <v>0</v>
      </c>
      <c r="O39" s="81" t="str">
        <f>IF(MID(RIGHT('（入力用）'!Q30,2),1,1)="2","○",)</f>
        <v>○</v>
      </c>
      <c r="P39" s="81">
        <f>IF(MID(RIGHT('（入力用）'!R30,2),1,1)="2","○",)</f>
        <v>0</v>
      </c>
      <c r="Q39" s="81" t="str">
        <f>IF(MID(RIGHT('（入力用）'!S30,2),1,1)="2","○",)</f>
        <v>○</v>
      </c>
      <c r="R39" s="81" t="str">
        <f>IF(MID(RIGHT('（入力用）'!T30,2),1,1)="2","○",)</f>
        <v>○</v>
      </c>
      <c r="S39" s="81" t="str">
        <f>IF(MID(RIGHT('（入力用）'!U30,2),1,1)="2","○",)</f>
        <v>○</v>
      </c>
      <c r="T39" s="81"/>
      <c r="U39" s="81">
        <f>IF(MID(RIGHT('（入力用）'!V30,2),1,1)="2","○",)</f>
        <v>0</v>
      </c>
      <c r="V39" s="81" t="str">
        <f>IF(MID(RIGHT('（入力用）'!W30,2),1,1)="2","○",)</f>
        <v>○</v>
      </c>
      <c r="W39" s="81">
        <f>IF(MID(RIGHT('（入力用）'!X30,2),1,1)="2","○",)</f>
        <v>0</v>
      </c>
      <c r="X39" s="81">
        <f>IF(MID(RIGHT('（入力用）'!Y30,2),1,1)="2","○",)</f>
        <v>0</v>
      </c>
      <c r="Y39" s="81" t="str">
        <f>IF(MID(RIGHT('（入力用）'!Z30,2),1,1)="2","○",)</f>
        <v>○</v>
      </c>
      <c r="Z39" s="120" t="str">
        <f>IF(MID(RIGHT('（入力用）'!AA30,2),1,1)="2","○",)</f>
        <v>○</v>
      </c>
      <c r="AA39" s="81">
        <f>IF(MID(RIGHT('（入力用）'!AB30,2),1,1)="2","○",)</f>
        <v>0</v>
      </c>
      <c r="AB39" s="81">
        <f>IF(MID(RIGHT('（入力用）'!AC30,2),1,1)="2","○",)</f>
        <v>0</v>
      </c>
      <c r="AC39" s="81">
        <f>IF(MID(RIGHT('（入力用）'!AD30,2),1,1)="2","○",)</f>
        <v>0</v>
      </c>
      <c r="AD39" s="81" t="str">
        <f>IF(MID(RIGHT('（入力用）'!AE30,2),1,1)="2","○",)</f>
        <v>○</v>
      </c>
      <c r="AE39" s="81" t="str">
        <f>IF(MID(RIGHT('（入力用）'!AF30,2),1,1)="2","○",)</f>
        <v>○</v>
      </c>
      <c r="AF39" s="152">
        <f>SUM(COUNTIF(G39:Y39,"○"),COUNTIF(Z39:AE39,"○"))</f>
        <v>15</v>
      </c>
      <c r="AG39" s="6">
        <v>0</v>
      </c>
      <c r="AH39" s="13" t="s">
        <v>388</v>
      </c>
    </row>
    <row r="40" spans="1:34" s="6" customFormat="1" ht="21.95" customHeight="1">
      <c r="B40" s="13" t="s">
        <v>388</v>
      </c>
      <c r="C40" s="25"/>
      <c r="D40" s="1462"/>
      <c r="E40" s="1463"/>
      <c r="F40" s="69" t="s">
        <v>396</v>
      </c>
      <c r="G40" s="82">
        <f>IF(MID(RIGHT('（入力用）'!J30,1),1,1)="3","○",)</f>
        <v>0</v>
      </c>
      <c r="H40" s="82">
        <f>IF(MID(RIGHT('（入力用）'!K30,1),1,1)="3","○",)</f>
        <v>0</v>
      </c>
      <c r="I40" s="82">
        <f>IF(MID(RIGHT('（入力用）'!L30,1),1,1)="3","○",)</f>
        <v>0</v>
      </c>
      <c r="J40" s="82">
        <f>IF(MID(RIGHT('（入力用）'!M30,1),1,1)="3","○",)</f>
        <v>0</v>
      </c>
      <c r="K40" s="82">
        <f>IF(MID(RIGHT('（入力用）'!N30,1),1,1)="3","○",)</f>
        <v>0</v>
      </c>
      <c r="L40" s="82">
        <f>IF(MID(RIGHT('（入力用）'!O30,1),1,1)="3","○",)</f>
        <v>0</v>
      </c>
      <c r="M40" s="82"/>
      <c r="N40" s="82">
        <f>IF(MID(RIGHT('（入力用）'!P30,1),1,1)="3","○",)</f>
        <v>0</v>
      </c>
      <c r="O40" s="82">
        <f>IF(MID(RIGHT('（入力用）'!Q30,1),1,1)="3","○",)</f>
        <v>0</v>
      </c>
      <c r="P40" s="82">
        <f>IF(MID(RIGHT('（入力用）'!R30,1),1,1)="3","○",)</f>
        <v>0</v>
      </c>
      <c r="Q40" s="82">
        <f>IF(MID(RIGHT('（入力用）'!S30,1),1,1)="3","○",)</f>
        <v>0</v>
      </c>
      <c r="R40" s="82">
        <f>IF(MID(RIGHT('（入力用）'!T30,1),1,1)="3","○",)</f>
        <v>0</v>
      </c>
      <c r="S40" s="82" t="str">
        <f>IF(MID(RIGHT('（入力用）'!U30,1),1,1)="3","○",)</f>
        <v>○</v>
      </c>
      <c r="T40" s="82" t="s">
        <v>1439</v>
      </c>
      <c r="U40" s="82">
        <f>IF(MID(RIGHT('（入力用）'!V30,1),1,1)="3","○",)</f>
        <v>0</v>
      </c>
      <c r="V40" s="82">
        <f>IF(MID(RIGHT('（入力用）'!W30,1),1,1)="3","○",)</f>
        <v>0</v>
      </c>
      <c r="W40" s="82">
        <f>IF(MID(RIGHT('（入力用）'!X30,1),1,1)="3","○",)</f>
        <v>0</v>
      </c>
      <c r="X40" s="82">
        <f>IF(MID(RIGHT('（入力用）'!Y30,1),1,1)="3","○",)</f>
        <v>0</v>
      </c>
      <c r="Y40" s="82">
        <f>IF(MID(RIGHT('（入力用）'!Z30,1),1,1)="3","○",)</f>
        <v>0</v>
      </c>
      <c r="Z40" s="121" t="str">
        <f>IF(MID(RIGHT('（入力用）'!AA30,1),1,1)="3","○",)</f>
        <v>○</v>
      </c>
      <c r="AA40" s="82">
        <f>IF(MID(RIGHT('（入力用）'!AB30,1),1,1)="3","○",)</f>
        <v>0</v>
      </c>
      <c r="AB40" s="82">
        <f>IF(MID(RIGHT('（入力用）'!AC30,1),1,1)="3","○",)</f>
        <v>0</v>
      </c>
      <c r="AC40" s="82">
        <f>IF(MID(RIGHT('（入力用）'!AD30,1),1,1)="3","○",)</f>
        <v>0</v>
      </c>
      <c r="AD40" s="82">
        <f>IF(MID(RIGHT('（入力用）'!AE30,1),1,1)="3","○",)</f>
        <v>0</v>
      </c>
      <c r="AE40" s="82">
        <f>IF(MID(RIGHT('（入力用）'!AF30,1),1,1)="3","○",)</f>
        <v>0</v>
      </c>
      <c r="AF40" s="151">
        <f>SUM(COUNTIF(G40:Y40,"○"),COUNTIF(Z40:AE40,"○"))</f>
        <v>3</v>
      </c>
      <c r="AG40" s="6">
        <v>0</v>
      </c>
      <c r="AH40" s="13" t="s">
        <v>388</v>
      </c>
    </row>
    <row r="41" spans="1:34" s="6" customFormat="1" ht="21.95" customHeight="1">
      <c r="A41" s="6">
        <v>1</v>
      </c>
      <c r="B41" s="13">
        <v>27</v>
      </c>
      <c r="C41" s="25"/>
      <c r="D41" s="1420" t="s">
        <v>397</v>
      </c>
      <c r="E41" s="1421"/>
      <c r="F41" s="41" t="s">
        <v>1447</v>
      </c>
      <c r="G41" s="78">
        <f>'（入力用）'!J31</f>
        <v>0</v>
      </c>
      <c r="H41" s="78">
        <f>'（入力用）'!K31</f>
        <v>0</v>
      </c>
      <c r="I41" s="78">
        <f>'（入力用）'!L31</f>
        <v>5</v>
      </c>
      <c r="J41" s="78">
        <f>'（入力用）'!M31</f>
        <v>0</v>
      </c>
      <c r="K41" s="78">
        <f>'（入力用）'!N31</f>
        <v>10</v>
      </c>
      <c r="L41" s="78">
        <f>'（入力用）'!O31</f>
        <v>8</v>
      </c>
      <c r="M41" s="78">
        <v>8</v>
      </c>
      <c r="N41" s="78">
        <f>'（入力用）'!P31</f>
        <v>8</v>
      </c>
      <c r="O41" s="78">
        <f>'（入力用）'!Q31</f>
        <v>0</v>
      </c>
      <c r="P41" s="78">
        <f>'（入力用）'!R31</f>
        <v>5</v>
      </c>
      <c r="Q41" s="78">
        <f>'（入力用）'!S31</f>
        <v>0</v>
      </c>
      <c r="R41" s="78">
        <f>'（入力用）'!T31</f>
        <v>0</v>
      </c>
      <c r="S41" s="78">
        <f>'（入力用）'!U31</f>
        <v>10</v>
      </c>
      <c r="T41" s="78">
        <v>10</v>
      </c>
      <c r="U41" s="78">
        <f>'（入力用）'!V31</f>
        <v>10</v>
      </c>
      <c r="V41" s="78">
        <f>'（入力用）'!W31</f>
        <v>0</v>
      </c>
      <c r="W41" s="78">
        <f>'（入力用）'!X31</f>
        <v>10</v>
      </c>
      <c r="X41" s="78">
        <f>'（入力用）'!Y31</f>
        <v>10</v>
      </c>
      <c r="Y41" s="78">
        <f>'（入力用）'!Z31</f>
        <v>8</v>
      </c>
      <c r="Z41" s="78">
        <f>'（入力用）'!AA31</f>
        <v>10</v>
      </c>
      <c r="AA41" s="78">
        <f>'（入力用）'!AB31</f>
        <v>10</v>
      </c>
      <c r="AB41" s="78">
        <f>'（入力用）'!AC31</f>
        <v>5</v>
      </c>
      <c r="AC41" s="78">
        <f>'（入力用）'!AD31</f>
        <v>10</v>
      </c>
      <c r="AD41" s="78">
        <f>'（入力用）'!AE31</f>
        <v>5</v>
      </c>
      <c r="AE41" s="78">
        <f>'（入力用）'!AF31</f>
        <v>10</v>
      </c>
      <c r="AF41" s="153"/>
      <c r="AG41" s="6">
        <v>1</v>
      </c>
      <c r="AH41" s="13">
        <v>27</v>
      </c>
    </row>
    <row r="42" spans="1:34" s="6" customFormat="1" ht="21.95" customHeight="1">
      <c r="A42" s="6">
        <v>1</v>
      </c>
      <c r="B42" s="13">
        <v>28</v>
      </c>
      <c r="C42" s="25" t="s">
        <v>37</v>
      </c>
      <c r="D42" s="1422" t="s">
        <v>208</v>
      </c>
      <c r="E42" s="1423"/>
      <c r="F42" s="42" t="s">
        <v>29</v>
      </c>
      <c r="G42" s="78">
        <f>'（入力用）'!J32</f>
        <v>770</v>
      </c>
      <c r="H42" s="78">
        <f>'（入力用）'!K32</f>
        <v>550</v>
      </c>
      <c r="I42" s="78">
        <f>'（入力用）'!L32</f>
        <v>1177</v>
      </c>
      <c r="J42" s="78">
        <f>'（入力用）'!M32</f>
        <v>704</v>
      </c>
      <c r="K42" s="78">
        <f>'（入力用）'!N32</f>
        <v>1276</v>
      </c>
      <c r="L42" s="78">
        <f>'（入力用）'!O32</f>
        <v>2095</v>
      </c>
      <c r="M42" s="78">
        <v>2095</v>
      </c>
      <c r="N42" s="78">
        <f>'（入力用）'!P32</f>
        <v>1812</v>
      </c>
      <c r="O42" s="78">
        <f>'（入力用）'!Q32</f>
        <v>880</v>
      </c>
      <c r="P42" s="78">
        <f>'（入力用）'!R32</f>
        <v>792</v>
      </c>
      <c r="Q42" s="78">
        <f>'（入力用）'!S32</f>
        <v>830</v>
      </c>
      <c r="R42" s="78">
        <f>'（入力用）'!T32</f>
        <v>830</v>
      </c>
      <c r="S42" s="78">
        <f>'（入力用）'!U32</f>
        <v>1350</v>
      </c>
      <c r="T42" s="78">
        <v>1935</v>
      </c>
      <c r="U42" s="78">
        <f>'（入力用）'!V32</f>
        <v>970</v>
      </c>
      <c r="V42" s="78">
        <f>'（入力用）'!W32</f>
        <v>1100</v>
      </c>
      <c r="W42" s="78">
        <f>'（入力用）'!X32</f>
        <v>2090</v>
      </c>
      <c r="X42" s="78">
        <f>'（入力用）'!Y32</f>
        <v>1100</v>
      </c>
      <c r="Y42" s="78">
        <f>'（入力用）'!Z32</f>
        <v>1257</v>
      </c>
      <c r="Z42" s="78">
        <f>'（入力用）'!AA32</f>
        <v>1100</v>
      </c>
      <c r="AA42" s="78">
        <f>'（入力用）'!AB32</f>
        <v>1980</v>
      </c>
      <c r="AB42" s="78">
        <f>'（入力用）'!AC32</f>
        <v>1320</v>
      </c>
      <c r="AC42" s="78">
        <f>'（入力用）'!AD32</f>
        <v>1810</v>
      </c>
      <c r="AD42" s="78">
        <f>'（入力用）'!AE32</f>
        <v>605</v>
      </c>
      <c r="AE42" s="78">
        <f>'（入力用）'!AF32</f>
        <v>1925</v>
      </c>
      <c r="AF42" s="153"/>
      <c r="AG42" s="6">
        <v>1</v>
      </c>
      <c r="AH42" s="13">
        <v>28</v>
      </c>
    </row>
    <row r="43" spans="1:34" s="6" customFormat="1" ht="21.95" customHeight="1">
      <c r="A43" s="6">
        <v>1</v>
      </c>
      <c r="B43" s="13">
        <v>29</v>
      </c>
      <c r="C43" s="27"/>
      <c r="D43" s="43"/>
      <c r="E43" s="54"/>
      <c r="F43" s="42" t="s">
        <v>1448</v>
      </c>
      <c r="G43" s="78">
        <f>'（入力用）'!J33</f>
        <v>60</v>
      </c>
      <c r="H43" s="78">
        <f>'（入力用）'!K33</f>
        <v>126</v>
      </c>
      <c r="I43" s="78">
        <f>'（入力用）'!L33</f>
        <v>99</v>
      </c>
      <c r="J43" s="78">
        <f>'（入力用）'!M33</f>
        <v>154</v>
      </c>
      <c r="K43" s="78">
        <f>'（入力用）'!N33</f>
        <v>165</v>
      </c>
      <c r="L43" s="78">
        <f>'（入力用）'!O33</f>
        <v>189</v>
      </c>
      <c r="M43" s="78">
        <v>189</v>
      </c>
      <c r="N43" s="78">
        <f>'（入力用）'!P33</f>
        <v>208</v>
      </c>
      <c r="O43" s="78">
        <f>'（入力用）'!Q33</f>
        <v>143</v>
      </c>
      <c r="P43" s="78">
        <f>'（入力用）'!R33</f>
        <v>198</v>
      </c>
      <c r="Q43" s="78">
        <f>'（入力用）'!S33</f>
        <v>74</v>
      </c>
      <c r="R43" s="78">
        <f>'（入力用）'!T33</f>
        <v>147</v>
      </c>
      <c r="S43" s="78">
        <f>'（入力用）'!U33</f>
        <v>120</v>
      </c>
      <c r="T43" s="78">
        <v>220</v>
      </c>
      <c r="U43" s="78">
        <f>'（入力用）'!V33</f>
        <v>121</v>
      </c>
      <c r="V43" s="78">
        <f>'（入力用）'!W33</f>
        <v>55</v>
      </c>
      <c r="W43" s="78">
        <f>'（入力用）'!X33</f>
        <v>319</v>
      </c>
      <c r="X43" s="78">
        <f>'（入力用）'!Y33</f>
        <v>110</v>
      </c>
      <c r="Y43" s="78">
        <f>'（入力用）'!Z33</f>
        <v>168</v>
      </c>
      <c r="Z43" s="78">
        <f>'（入力用）'!AA33</f>
        <v>143</v>
      </c>
      <c r="AA43" s="78">
        <f>'（入力用）'!AB33</f>
        <v>198</v>
      </c>
      <c r="AB43" s="78">
        <f>'（入力用）'!AC33</f>
        <v>260</v>
      </c>
      <c r="AC43" s="78">
        <f>'（入力用）'!AD33</f>
        <v>181</v>
      </c>
      <c r="AD43" s="78">
        <f>'（入力用）'!AE33</f>
        <v>187</v>
      </c>
      <c r="AE43" s="78">
        <f>'（入力用）'!AF33</f>
        <v>242</v>
      </c>
      <c r="AF43" s="153"/>
      <c r="AG43" s="6">
        <v>1</v>
      </c>
      <c r="AH43" s="13">
        <v>29</v>
      </c>
    </row>
    <row r="44" spans="1:34" s="6" customFormat="1" ht="21.95" customHeight="1">
      <c r="A44" s="6">
        <v>1</v>
      </c>
      <c r="B44" s="13">
        <v>30</v>
      </c>
      <c r="C44" s="25"/>
      <c r="D44" s="1424" t="s">
        <v>1449</v>
      </c>
      <c r="E44" s="1425"/>
      <c r="F44" s="41" t="s">
        <v>54</v>
      </c>
      <c r="G44" s="78">
        <f>'（入力用）'!J34</f>
        <v>1375</v>
      </c>
      <c r="H44" s="78">
        <f>'（入力用）'!K34</f>
        <v>1815</v>
      </c>
      <c r="I44" s="78">
        <f>'（入力用）'!L34</f>
        <v>1672</v>
      </c>
      <c r="J44" s="78">
        <f>'（入力用）'!M34</f>
        <v>2244</v>
      </c>
      <c r="K44" s="78">
        <f>'（入力用）'!N34</f>
        <v>1419</v>
      </c>
      <c r="L44" s="78">
        <f>'（入力用）'!O34</f>
        <v>2473</v>
      </c>
      <c r="M44" s="78">
        <v>2473</v>
      </c>
      <c r="N44" s="78">
        <f>'（入力用）'!P34</f>
        <v>2228</v>
      </c>
      <c r="O44" s="78">
        <f>'（入力用）'!Q34</f>
        <v>2310</v>
      </c>
      <c r="P44" s="78">
        <f>'（入力用）'!R34</f>
        <v>1881</v>
      </c>
      <c r="Q44" s="78">
        <f>'（入力用）'!S34</f>
        <v>1570</v>
      </c>
      <c r="R44" s="78">
        <f>'（入力用）'!T34</f>
        <v>2300</v>
      </c>
      <c r="S44" s="78">
        <f>'（入力用）'!U34</f>
        <v>1350</v>
      </c>
      <c r="T44" s="78">
        <v>1935</v>
      </c>
      <c r="U44" s="78">
        <f>'（入力用）'!V34</f>
        <v>970</v>
      </c>
      <c r="V44" s="78">
        <f>'（入力用）'!W34</f>
        <v>1815</v>
      </c>
      <c r="W44" s="78">
        <f>'（入力用）'!X34</f>
        <v>2266</v>
      </c>
      <c r="X44" s="78">
        <f>'（入力用）'!Y34</f>
        <v>1100</v>
      </c>
      <c r="Y44" s="78">
        <f>'（入力用）'!Z34</f>
        <v>1687</v>
      </c>
      <c r="Z44" s="78">
        <f>'（入力用）'!AA34</f>
        <v>1100</v>
      </c>
      <c r="AA44" s="78">
        <f>'（入力用）'!AB34</f>
        <v>1980</v>
      </c>
      <c r="AB44" s="78">
        <f>'（入力用）'!AC34</f>
        <v>2640</v>
      </c>
      <c r="AC44" s="78">
        <f>'（入力用）'!AD34</f>
        <v>1810</v>
      </c>
      <c r="AD44" s="78">
        <f>'（入力用）'!AE34</f>
        <v>1650</v>
      </c>
      <c r="AE44" s="78">
        <f>'（入力用）'!AF34</f>
        <v>1991</v>
      </c>
      <c r="AF44" s="153"/>
      <c r="AG44" s="6">
        <v>1</v>
      </c>
      <c r="AH44" s="13">
        <v>30</v>
      </c>
    </row>
    <row r="45" spans="1:34" s="6" customFormat="1" ht="21.95" customHeight="1">
      <c r="A45" s="6">
        <v>1</v>
      </c>
      <c r="B45" s="13">
        <v>31</v>
      </c>
      <c r="C45" s="27"/>
      <c r="D45" s="1426" t="s">
        <v>188</v>
      </c>
      <c r="E45" s="1427"/>
      <c r="F45" s="42" t="s">
        <v>32</v>
      </c>
      <c r="G45" s="78">
        <f>'（入力用）'!J35</f>
        <v>1925</v>
      </c>
      <c r="H45" s="78">
        <f>'（入力用）'!K35</f>
        <v>2200</v>
      </c>
      <c r="I45" s="78">
        <f>'（入力用）'!L35</f>
        <v>2035</v>
      </c>
      <c r="J45" s="78">
        <f>'（入力用）'!M35</f>
        <v>3465</v>
      </c>
      <c r="K45" s="78">
        <f>'（入力用）'!N35</f>
        <v>1562</v>
      </c>
      <c r="L45" s="78">
        <f>'（入力用）'!O35</f>
        <v>2473</v>
      </c>
      <c r="M45" s="78">
        <v>2473</v>
      </c>
      <c r="N45" s="78">
        <f>'（入力用）'!P35</f>
        <v>2228</v>
      </c>
      <c r="O45" s="78">
        <f>'（入力用）'!Q35</f>
        <v>2420</v>
      </c>
      <c r="P45" s="78">
        <f>'（入力用）'!R35</f>
        <v>1903</v>
      </c>
      <c r="Q45" s="78">
        <f>'（入力用）'!S35</f>
        <v>1990</v>
      </c>
      <c r="R45" s="78">
        <f>'（入力用）'!T35</f>
        <v>2720</v>
      </c>
      <c r="S45" s="78">
        <f>'（入力用）'!U35</f>
        <v>1350</v>
      </c>
      <c r="T45" s="78">
        <v>1935</v>
      </c>
      <c r="U45" s="78">
        <f>'（入力用）'!V35</f>
        <v>970</v>
      </c>
      <c r="V45" s="78">
        <f>'（入力用）'!W35</f>
        <v>2035</v>
      </c>
      <c r="W45" s="78">
        <f>'（入力用）'!X35</f>
        <v>2299</v>
      </c>
      <c r="X45" s="78">
        <f>'（入力用）'!Y35</f>
        <v>1100</v>
      </c>
      <c r="Y45" s="78">
        <f>'（入力用）'!Z35</f>
        <v>3426</v>
      </c>
      <c r="Z45" s="78">
        <f>'（入力用）'!AA35</f>
        <v>1100</v>
      </c>
      <c r="AA45" s="78">
        <f>'（入力用）'!AB35</f>
        <v>1980</v>
      </c>
      <c r="AB45" s="78">
        <f>'（入力用）'!AC35</f>
        <v>2640</v>
      </c>
      <c r="AC45" s="78">
        <f>'（入力用）'!AD35</f>
        <v>1810</v>
      </c>
      <c r="AD45" s="78">
        <f>'（入力用）'!AE35</f>
        <v>1793</v>
      </c>
      <c r="AE45" s="78">
        <f>'（入力用）'!AF35</f>
        <v>1991</v>
      </c>
      <c r="AF45" s="153"/>
      <c r="AG45" s="6">
        <v>1</v>
      </c>
      <c r="AH45" s="13">
        <v>31</v>
      </c>
    </row>
    <row r="46" spans="1:34" s="6" customFormat="1" ht="21.95" customHeight="1">
      <c r="A46" s="6">
        <v>1</v>
      </c>
      <c r="B46" s="13">
        <v>32</v>
      </c>
      <c r="C46" s="27"/>
      <c r="D46" s="1424" t="s">
        <v>1080</v>
      </c>
      <c r="E46" s="1425"/>
      <c r="F46" s="41" t="s">
        <v>54</v>
      </c>
      <c r="G46" s="78">
        <f>'（入力用）'!J36</f>
        <v>2860</v>
      </c>
      <c r="H46" s="78">
        <f>'（入力用）'!K36</f>
        <v>3685</v>
      </c>
      <c r="I46" s="78">
        <f>'（入力用）'!L36</f>
        <v>3652</v>
      </c>
      <c r="J46" s="78">
        <f>'（入力用）'!M36</f>
        <v>3949</v>
      </c>
      <c r="K46" s="78">
        <f>'（入力用）'!N36</f>
        <v>3069</v>
      </c>
      <c r="L46" s="78">
        <f>'（入力用）'!O36</f>
        <v>4363</v>
      </c>
      <c r="M46" s="78">
        <v>4363</v>
      </c>
      <c r="N46" s="78">
        <f>'（入力用）'!P36</f>
        <v>4308</v>
      </c>
      <c r="O46" s="78">
        <f>'（入力用）'!Q36</f>
        <v>3960</v>
      </c>
      <c r="P46" s="78">
        <f>'（入力用）'!R36</f>
        <v>3861</v>
      </c>
      <c r="Q46" s="78">
        <f>'（入力用）'!S36</f>
        <v>2930</v>
      </c>
      <c r="R46" s="78">
        <f>'（入力用）'!T36</f>
        <v>4500</v>
      </c>
      <c r="S46" s="78">
        <f>'（入力用）'!U36</f>
        <v>2560</v>
      </c>
      <c r="T46" s="78">
        <v>4135</v>
      </c>
      <c r="U46" s="78">
        <f>'（入力用）'!V36</f>
        <v>2180</v>
      </c>
      <c r="V46" s="78">
        <f>'（入力用）'!W36</f>
        <v>3795</v>
      </c>
      <c r="W46" s="78">
        <f>'（入力用）'!X36</f>
        <v>5456</v>
      </c>
      <c r="X46" s="78">
        <f>'（入力用）'!Y36</f>
        <v>2200</v>
      </c>
      <c r="Y46" s="78">
        <f>'（入力用）'!Z36</f>
        <v>3367</v>
      </c>
      <c r="Z46" s="78">
        <f>'（入力用）'!AA36</f>
        <v>2530</v>
      </c>
      <c r="AA46" s="78">
        <f>'（入力用）'!AB36</f>
        <v>3960</v>
      </c>
      <c r="AB46" s="78">
        <f>'（入力用）'!AC36</f>
        <v>5280</v>
      </c>
      <c r="AC46" s="78">
        <f>'（入力用）'!AD36</f>
        <v>3620</v>
      </c>
      <c r="AD46" s="78">
        <f>'（入力用）'!AE36</f>
        <v>3520</v>
      </c>
      <c r="AE46" s="78">
        <f>'（入力用）'!AF36</f>
        <v>4411</v>
      </c>
      <c r="AF46" s="153"/>
      <c r="AG46" s="6">
        <v>1</v>
      </c>
      <c r="AH46" s="13">
        <v>32</v>
      </c>
    </row>
    <row r="47" spans="1:34" s="6" customFormat="1" ht="21.95" customHeight="1">
      <c r="A47" s="6">
        <v>1</v>
      </c>
      <c r="B47" s="13">
        <v>33</v>
      </c>
      <c r="C47" s="25" t="s">
        <v>398</v>
      </c>
      <c r="D47" s="1426" t="s">
        <v>188</v>
      </c>
      <c r="E47" s="1427"/>
      <c r="F47" s="42" t="s">
        <v>32</v>
      </c>
      <c r="G47" s="78">
        <f>'（入力用）'!J37</f>
        <v>3410</v>
      </c>
      <c r="H47" s="78">
        <f>'（入力用）'!K37</f>
        <v>4070</v>
      </c>
      <c r="I47" s="78">
        <f>'（入力用）'!L37</f>
        <v>4015</v>
      </c>
      <c r="J47" s="78">
        <f>'（入力用）'!M37</f>
        <v>5170</v>
      </c>
      <c r="K47" s="78">
        <f>'（入力用）'!N37</f>
        <v>3212</v>
      </c>
      <c r="L47" s="78">
        <f>'（入力用）'!O37</f>
        <v>4363</v>
      </c>
      <c r="M47" s="78">
        <v>4363</v>
      </c>
      <c r="N47" s="78">
        <f>'（入力用）'!P37</f>
        <v>4308</v>
      </c>
      <c r="O47" s="78">
        <f>'（入力用）'!Q37</f>
        <v>4070</v>
      </c>
      <c r="P47" s="78">
        <f>'（入力用）'!R37</f>
        <v>3883</v>
      </c>
      <c r="Q47" s="78">
        <f>'（入力用）'!S37</f>
        <v>3350</v>
      </c>
      <c r="R47" s="78">
        <f>'（入力用）'!T37</f>
        <v>4920</v>
      </c>
      <c r="S47" s="78">
        <f>'（入力用）'!U37</f>
        <v>2560</v>
      </c>
      <c r="T47" s="78">
        <v>4135</v>
      </c>
      <c r="U47" s="78">
        <f>'（入力用）'!V37</f>
        <v>2180</v>
      </c>
      <c r="V47" s="78">
        <f>'（入力用）'!W37</f>
        <v>4015</v>
      </c>
      <c r="W47" s="78">
        <f>'（入力用）'!X37</f>
        <v>5489</v>
      </c>
      <c r="X47" s="78">
        <f>'（入力用）'!Y37</f>
        <v>2200</v>
      </c>
      <c r="Y47" s="78">
        <f>'（入力用）'!Z37</f>
        <v>3426</v>
      </c>
      <c r="Z47" s="78">
        <f>'（入力用）'!AA37</f>
        <v>2530</v>
      </c>
      <c r="AA47" s="78">
        <f>'（入力用）'!AB37</f>
        <v>3960</v>
      </c>
      <c r="AB47" s="78">
        <f>'（入力用）'!AC37</f>
        <v>5280</v>
      </c>
      <c r="AC47" s="78">
        <f>'（入力用）'!AD37</f>
        <v>3620</v>
      </c>
      <c r="AD47" s="78">
        <f>'（入力用）'!AE37</f>
        <v>3773</v>
      </c>
      <c r="AE47" s="78">
        <f>'（入力用）'!AF37</f>
        <v>4411</v>
      </c>
      <c r="AF47" s="153"/>
      <c r="AG47" s="6">
        <v>1</v>
      </c>
      <c r="AH47" s="13">
        <v>33</v>
      </c>
    </row>
    <row r="48" spans="1:34" s="6" customFormat="1" ht="21.95" customHeight="1">
      <c r="A48" s="6">
        <v>1</v>
      </c>
      <c r="B48" s="13">
        <v>35</v>
      </c>
      <c r="C48" s="25"/>
      <c r="D48" s="44" t="s">
        <v>521</v>
      </c>
      <c r="E48" s="1412" t="s">
        <v>822</v>
      </c>
      <c r="F48" s="1412"/>
      <c r="G48" s="88">
        <f>'（入力用）'!J39</f>
        <v>506</v>
      </c>
      <c r="H48" s="88">
        <f>'（入力用）'!K39</f>
        <v>506</v>
      </c>
      <c r="I48" s="88">
        <f>'（入力用）'!L39</f>
        <v>506</v>
      </c>
      <c r="J48" s="88">
        <f>'（入力用）'!M39</f>
        <v>506</v>
      </c>
      <c r="K48" s="88">
        <f>'（入力用）'!N39</f>
        <v>506</v>
      </c>
      <c r="L48" s="88">
        <f>'（入力用）'!O39</f>
        <v>101</v>
      </c>
      <c r="M48" s="101" t="s">
        <v>1440</v>
      </c>
      <c r="N48" s="88">
        <f>'（入力用）'!P39</f>
        <v>206</v>
      </c>
      <c r="O48" s="88">
        <f>'（入力用）'!Q39</f>
        <v>506</v>
      </c>
      <c r="P48" s="88">
        <f>'（入力用）'!R39</f>
        <v>406</v>
      </c>
      <c r="Q48" s="88">
        <f>'（入力用）'!S39</f>
        <v>506</v>
      </c>
      <c r="R48" s="88">
        <f>'（入力用）'!T39</f>
        <v>306</v>
      </c>
      <c r="S48" s="88">
        <f>'（入力用）'!U39</f>
        <v>506</v>
      </c>
      <c r="T48" s="101" t="s">
        <v>1412</v>
      </c>
      <c r="U48" s="88">
        <f>'（入力用）'!V39</f>
        <v>501</v>
      </c>
      <c r="V48" s="88">
        <f>'（入力用）'!W39</f>
        <v>103</v>
      </c>
      <c r="W48" s="88">
        <f>'（入力用）'!X39</f>
        <v>506</v>
      </c>
      <c r="X48" s="88">
        <f>'（入力用）'!Y39</f>
        <v>506</v>
      </c>
      <c r="Y48" s="88">
        <f>'（入力用）'!Z39</f>
        <v>506</v>
      </c>
      <c r="Z48" s="88">
        <f>'（入力用）'!AA39</f>
        <v>506</v>
      </c>
      <c r="AA48" s="88">
        <f>'（入力用）'!AB39</f>
        <v>506</v>
      </c>
      <c r="AB48" s="88">
        <f>'（入力用）'!AC39</f>
        <v>506</v>
      </c>
      <c r="AC48" s="88">
        <f>'（入力用）'!AD39</f>
        <v>506</v>
      </c>
      <c r="AD48" s="88">
        <f>'（入力用）'!AE39</f>
        <v>403</v>
      </c>
      <c r="AE48" s="88">
        <f>'（入力用）'!AF39</f>
        <v>506</v>
      </c>
      <c r="AF48" s="153"/>
      <c r="AG48" s="6">
        <v>1</v>
      </c>
      <c r="AH48" s="13">
        <v>35</v>
      </c>
    </row>
    <row r="49" spans="1:34" s="6" customFormat="1" ht="21.95" customHeight="1">
      <c r="A49" s="6">
        <v>1</v>
      </c>
      <c r="B49" s="13">
        <v>37</v>
      </c>
      <c r="C49" s="25"/>
      <c r="D49" s="44" t="s">
        <v>362</v>
      </c>
      <c r="E49" s="1412" t="s">
        <v>823</v>
      </c>
      <c r="F49" s="1412"/>
      <c r="G49" s="75" t="str">
        <f>IF('（入力用）'!J41="","",IF(LEFT('（入力用）'!J41,1)="1","M",IF(LEFT('（入力用）'!J41,1)="2","T",IF(LEFT('（入力用）'!J41,1)="3","S",IF(LEFT('（入力用）'!J41,1)="4","H","R"))))&amp;" "&amp;MID('（入力用）'!J41,2,2)&amp;"."&amp;MID('（入力用）'!J41,4,2)&amp;"."&amp;RIGHT('（入力用）'!J41,2)&amp;" ")</f>
        <v xml:space="preserve">R 01.10.01 </v>
      </c>
      <c r="H49" s="75" t="str">
        <f>IF('（入力用）'!K41="","",IF(LEFT('（入力用）'!K41,1)="1","M",IF(LEFT('（入力用）'!K41,1)="2","T",IF(LEFT('（入力用）'!K41,1)="3","S",IF(LEFT('（入力用）'!K41,1)="4","H","R"))))&amp;" "&amp;MID('（入力用）'!K41,2,2)&amp;"."&amp;MID('（入力用）'!K41,4,2)&amp;"."&amp;RIGHT('（入力用）'!K41,2)&amp;" ")</f>
        <v xml:space="preserve">R 01.10.01 </v>
      </c>
      <c r="I49" s="75" t="str">
        <f>IF('（入力用）'!L41="","",IF(LEFT('（入力用）'!L41,1)="1","M",IF(LEFT('（入力用）'!L41,1)="2","T",IF(LEFT('（入力用）'!L41,1)="3","S",IF(LEFT('（入力用）'!L41,1)="4","H","R"))))&amp;" "&amp;MID('（入力用）'!L41,2,2)&amp;"."&amp;MID('（入力用）'!L41,4,2)&amp;"."&amp;RIGHT('（入力用）'!L41,2)&amp;" ")</f>
        <v xml:space="preserve">R 01.10.01 </v>
      </c>
      <c r="J49" s="75" t="str">
        <f>IF('（入力用）'!M41="","",IF(LEFT('（入力用）'!M41,1)="1","M",IF(LEFT('（入力用）'!M41,1)="2","T",IF(LEFT('（入力用）'!M41,1)="3","S",IF(LEFT('（入力用）'!M41,1)="4","H","R"))))&amp;" "&amp;MID('（入力用）'!M41,2,2)&amp;"."&amp;MID('（入力用）'!M41,4,2)&amp;"."&amp;RIGHT('（入力用）'!M41,2)&amp;" ")</f>
        <v xml:space="preserve">R 01.10.01 </v>
      </c>
      <c r="K49" s="75" t="str">
        <f>IF('（入力用）'!N41="","",IF(LEFT('（入力用）'!N41,1)="1","M",IF(LEFT('（入力用）'!N41,1)="2","T",IF(LEFT('（入力用）'!N41,1)="3","S",IF(LEFT('（入力用）'!N41,1)="4","H","R"))))&amp;" "&amp;MID('（入力用）'!N41,2,2)&amp;"."&amp;MID('（入力用）'!N41,4,2)&amp;"."&amp;RIGHT('（入力用）'!N41,2)&amp;" ")</f>
        <v xml:space="preserve">R 01.10.01 </v>
      </c>
      <c r="L49" s="75" t="str">
        <f>IF('（入力用）'!O41="","",IF(LEFT('（入力用）'!O41,1)="1","M",IF(LEFT('（入力用）'!O41,1)="2","T",IF(LEFT('（入力用）'!O41,1)="3","S",IF(LEFT('（入力用）'!O41,1)="4","H","R"))))&amp;" "&amp;MID('（入力用）'!O41,2,2)&amp;"."&amp;MID('（入力用）'!O41,4,2)&amp;"."&amp;RIGHT('（入力用）'!O41,2)&amp;" ")</f>
        <v xml:space="preserve">R 01.10.01 </v>
      </c>
      <c r="M49" s="75" t="s">
        <v>1441</v>
      </c>
      <c r="N49" s="75" t="str">
        <f>IF('（入力用）'!P41="","",IF(LEFT('（入力用）'!P41,1)="1","M",IF(LEFT('（入力用）'!P41,1)="2","T",IF(LEFT('（入力用）'!P41,1)="3","S",IF(LEFT('（入力用）'!P41,1)="4","H","R"))))&amp;" "&amp;MID('（入力用）'!P41,2,2)&amp;"."&amp;MID('（入力用）'!P41,4,2)&amp;"."&amp;RIGHT('（入力用）'!P41,2)&amp;" ")</f>
        <v xml:space="preserve">R 01.10.01 </v>
      </c>
      <c r="O49" s="75" t="str">
        <f>IF('（入力用）'!Q41="","",IF(LEFT('（入力用）'!Q41,1)="1","M",IF(LEFT('（入力用）'!Q41,1)="2","T",IF(LEFT('（入力用）'!Q41,1)="3","S",IF(LEFT('（入力用）'!Q41,1)="4","H","R"))))&amp;" "&amp;MID('（入力用）'!Q41,2,2)&amp;"."&amp;MID('（入力用）'!Q41,4,2)&amp;"."&amp;RIGHT('（入力用）'!Q41,2)&amp;" ")</f>
        <v xml:space="preserve">R 01.10.01 </v>
      </c>
      <c r="P49" s="75" t="str">
        <f>IF('（入力用）'!R41="","",IF(LEFT('（入力用）'!R41,1)="1","M",IF(LEFT('（入力用）'!R41,1)="2","T",IF(LEFT('（入力用）'!R41,1)="3","S",IF(LEFT('（入力用）'!R41,1)="4","H","R"))))&amp;" "&amp;MID('（入力用）'!R41,2,2)&amp;"."&amp;MID('（入力用）'!R41,4,2)&amp;"."&amp;RIGHT('（入力用）'!R41,2)&amp;" ")</f>
        <v xml:space="preserve">R 01.10.01 </v>
      </c>
      <c r="Q49" s="75" t="str">
        <f>IF('（入力用）'!S41="","",IF(LEFT('（入力用）'!S41,1)="1","M",IF(LEFT('（入力用）'!S41,1)="2","T",IF(LEFT('（入力用）'!S41,1)="3","S",IF(LEFT('（入力用）'!S41,1)="4","H","R"))))&amp;" "&amp;MID('（入力用）'!S41,2,2)&amp;"."&amp;MID('（入力用）'!S41,4,2)&amp;"."&amp;RIGHT('（入力用）'!S41,2)&amp;" ")</f>
        <v xml:space="preserve">R 01.10.01 </v>
      </c>
      <c r="R49" s="75" t="str">
        <f>IF('（入力用）'!T41="","",IF(LEFT('（入力用）'!T41,1)="1","M",IF(LEFT('（入力用）'!T41,1)="2","T",IF(LEFT('（入力用）'!T41,1)="3","S",IF(LEFT('（入力用）'!T41,1)="4","H","R"))))&amp;" "&amp;MID('（入力用）'!T41,2,2)&amp;"."&amp;MID('（入力用）'!T41,4,2)&amp;"."&amp;RIGHT('（入力用）'!T41,2)&amp;" ")</f>
        <v xml:space="preserve">R 01.10.01 </v>
      </c>
      <c r="S49" s="75" t="str">
        <f>IF('（入力用）'!U41="","",IF(LEFT('（入力用）'!U41,1)="1","M",IF(LEFT('（入力用）'!U41,1)="2","T",IF(LEFT('（入力用）'!U41,1)="3","S",IF(LEFT('（入力用）'!U41,1)="4","H","R"))))&amp;" "&amp;MID('（入力用）'!U41,2,2)&amp;"."&amp;MID('（入力用）'!U41,4,2)&amp;"."&amp;RIGHT('（入力用）'!U41,2)&amp;" ")</f>
        <v xml:space="preserve">R 01.10.01 </v>
      </c>
      <c r="T49" s="103" t="s">
        <v>338</v>
      </c>
      <c r="U49" s="75" t="str">
        <f>IF('（入力用）'!V41="","",IF(LEFT('（入力用）'!V41,1)="1","M",IF(LEFT('（入力用）'!V41,1)="2","T",IF(LEFT('（入力用）'!V41,1)="3","S",IF(LEFT('（入力用）'!V41,1)="4","H","R"))))&amp;" "&amp;MID('（入力用）'!V41,2,2)&amp;"."&amp;MID('（入力用）'!V41,4,2)&amp;"."&amp;RIGHT('（入力用）'!V41,2)&amp;" ")</f>
        <v xml:space="preserve">R 01.10.01 </v>
      </c>
      <c r="V49" s="75" t="str">
        <f>IF('（入力用）'!W41="","",IF(LEFT('（入力用）'!W41,1)="1","M",IF(LEFT('（入力用）'!W41,1)="2","T",IF(LEFT('（入力用）'!W41,1)="3","S",IF(LEFT('（入力用）'!W41,1)="4","H","R"))))&amp;" "&amp;MID('（入力用）'!W41,2,2)&amp;"."&amp;MID('（入力用）'!W41,4,2)&amp;"."&amp;RIGHT('（入力用）'!W41,2)&amp;" ")</f>
        <v xml:space="preserve">R 01.10.01 </v>
      </c>
      <c r="W49" s="75" t="str">
        <f>IF('（入力用）'!X41="","",IF(LEFT('（入力用）'!X41,1)="1","M",IF(LEFT('（入力用）'!X41,1)="2","T",IF(LEFT('（入力用）'!X41,1)="3","S",IF(LEFT('（入力用）'!X41,1)="4","H","R"))))&amp;" "&amp;MID('（入力用）'!X41,2,2)&amp;"."&amp;MID('（入力用）'!X41,4,2)&amp;"."&amp;RIGHT('（入力用）'!X41,2)&amp;" ")</f>
        <v xml:space="preserve">R 01.10.01 </v>
      </c>
      <c r="X49" s="75" t="str">
        <f>IF('（入力用）'!Y41="","",IF(LEFT('（入力用）'!Y41,1)="1","M",IF(LEFT('（入力用）'!Y41,1)="2","T",IF(LEFT('（入力用）'!Y41,1)="3","S",IF(LEFT('（入力用）'!Y41,1)="4","H","R"))))&amp;" "&amp;MID('（入力用）'!Y41,2,2)&amp;"."&amp;MID('（入力用）'!Y41,4,2)&amp;"."&amp;RIGHT('（入力用）'!Y41,2)&amp;" ")</f>
        <v xml:space="preserve">R 01.10.01 </v>
      </c>
      <c r="Y49" s="75" t="str">
        <f>IF('（入力用）'!Z41="","",IF(LEFT('（入力用）'!Z41,1)="1","M",IF(LEFT('（入力用）'!Z41,1)="2","T",IF(LEFT('（入力用）'!Z41,1)="3","S",IF(LEFT('（入力用）'!Z41,1)="4","H","R"))))&amp;" "&amp;MID('（入力用）'!Z41,2,2)&amp;"."&amp;MID('（入力用）'!Z41,4,2)&amp;"."&amp;RIGHT('（入力用）'!Z41,2)&amp;" ")</f>
        <v xml:space="preserve">R 01.10.01 </v>
      </c>
      <c r="Z49" s="122" t="str">
        <f>IF('（入力用）'!AA41="","",IF(LEFT('（入力用）'!AA41,1)="1","M",IF(LEFT('（入力用）'!AA41,1)="2","T",IF(LEFT('（入力用）'!AA41,1)="3","S",IF(LEFT('（入力用）'!AA41,1)="4","H","R"))))&amp;""&amp;MID('（入力用）'!AA41,2,2)&amp;"."&amp;MID('（入力用）'!AA41,4,2)&amp;"."&amp;RIGHT('（入力用）'!AA41,2)&amp;" ")</f>
        <v xml:space="preserve">R01.10.01 </v>
      </c>
      <c r="AA49" s="75" t="str">
        <f>IF('（入力用）'!AB41="","",IF(LEFT('（入力用）'!AB41,1)="1","M",IF(LEFT('（入力用）'!AB41,1)="2","T",IF(LEFT('（入力用）'!AB41,1)="3","S",IF(LEFT('（入力用）'!AB41,1)="4","H","R"))))&amp;" "&amp;MID('（入力用）'!AB41,2,2)&amp;"."&amp;MID('（入力用）'!AB41,4,2)&amp;"."&amp;RIGHT('（入力用）'!AB41,2)&amp;" ")</f>
        <v xml:space="preserve">R 01.10.01 </v>
      </c>
      <c r="AB49" s="75" t="str">
        <f>IF('（入力用）'!AC41="","",IF(LEFT('（入力用）'!AC41,1)="1","M",IF(LEFT('（入力用）'!AC41,1)="2","T",IF(LEFT('（入力用）'!AC41,1)="3","S",IF(LEFT('（入力用）'!AC41,1)="4","H","R"))))&amp;" "&amp;MID('（入力用）'!AC41,2,2)&amp;"."&amp;MID('（入力用）'!AC41,4,2)&amp;"."&amp;RIGHT('（入力用）'!AC41,2)&amp;" ")</f>
        <v xml:space="preserve">R 01.10.01 </v>
      </c>
      <c r="AC49" s="75" t="str">
        <f>IF('（入力用）'!AD41="","",IF(LEFT('（入力用）'!AD41,1)="1","M",IF(LEFT('（入力用）'!AD41,1)="2","T",IF(LEFT('（入力用）'!AD41,1)="3","S",IF(LEFT('（入力用）'!AD41,1)="4","H","R"))))&amp;" "&amp;MID('（入力用）'!AD41,2,2)&amp;"."&amp;MID('（入力用）'!AD41,4,2)&amp;"."&amp;RIGHT('（入力用）'!AD41,2)&amp;" ")</f>
        <v xml:space="preserve">R 01.10.01 </v>
      </c>
      <c r="AD49" s="75" t="str">
        <f>IF('（入力用）'!AE41="","",IF(LEFT('（入力用）'!AE41,1)="1","M",IF(LEFT('（入力用）'!AE41,1)="2","T",IF(LEFT('（入力用）'!AE41,1)="3","S",IF(LEFT('（入力用）'!AE41,1)="4","H","R"))))&amp;" "&amp;MID('（入力用）'!AE41,2,2)&amp;"."&amp;MID('（入力用）'!AE41,4,2)&amp;"."&amp;RIGHT('（入力用）'!AE41,2)&amp;" ")</f>
        <v xml:space="preserve">R 01.10.01 </v>
      </c>
      <c r="AE49" s="75" t="str">
        <f>IF('（入力用）'!AF41="","",IF(LEFT('（入力用）'!AF41,1)="1","M",IF(LEFT('（入力用）'!AF41,1)="2","T",IF(LEFT('（入力用）'!AF41,1)="3","S",IF(LEFT('（入力用）'!AF41,1)="4","H","R"))))&amp;" "&amp;MID('（入力用）'!AF41,2,2)&amp;"."&amp;MID('（入力用）'!AF41,4,2)&amp;"."&amp;RIGHT('（入力用）'!AF41,2)&amp;" ")</f>
        <v xml:space="preserve">R 01.10.01 </v>
      </c>
      <c r="AF49" s="153"/>
      <c r="AG49" s="6">
        <v>1</v>
      </c>
      <c r="AH49" s="13">
        <v>37</v>
      </c>
    </row>
    <row r="50" spans="1:34" s="6" customFormat="1" ht="21.95" customHeight="1">
      <c r="A50" s="6">
        <v>1</v>
      </c>
      <c r="B50" s="13">
        <v>38</v>
      </c>
      <c r="C50" s="25"/>
      <c r="D50" s="1424" t="s">
        <v>1003</v>
      </c>
      <c r="E50" s="1425"/>
      <c r="F50" s="41" t="s">
        <v>658</v>
      </c>
      <c r="G50" s="79">
        <f>'（入力用）'!J42/10</f>
        <v>0</v>
      </c>
      <c r="H50" s="79">
        <f>'（入力用）'!K42/10</f>
        <v>0</v>
      </c>
      <c r="I50" s="79">
        <f>'（入力用）'!L42/10</f>
        <v>0</v>
      </c>
      <c r="J50" s="79">
        <f>'（入力用）'!M42/10</f>
        <v>0</v>
      </c>
      <c r="K50" s="79">
        <f>'（入力用）'!N42/10</f>
        <v>0</v>
      </c>
      <c r="L50" s="79">
        <f>'（入力用）'!O42/10</f>
        <v>0</v>
      </c>
      <c r="M50" s="79"/>
      <c r="N50" s="79">
        <f>'（入力用）'!P42/10</f>
        <v>0</v>
      </c>
      <c r="O50" s="79">
        <f>'（入力用）'!Q42/10</f>
        <v>0</v>
      </c>
      <c r="P50" s="79">
        <f>'（入力用）'!R42/10</f>
        <v>0</v>
      </c>
      <c r="Q50" s="79">
        <f>'（入力用）'!S42/10</f>
        <v>0</v>
      </c>
      <c r="R50" s="79">
        <f>'（入力用）'!T42/10</f>
        <v>0</v>
      </c>
      <c r="S50" s="79">
        <f>'（入力用）'!U42/10</f>
        <v>0</v>
      </c>
      <c r="T50" s="79"/>
      <c r="U50" s="79">
        <f>'（入力用）'!V42/10</f>
        <v>0</v>
      </c>
      <c r="V50" s="79">
        <f>'（入力用）'!W42/10</f>
        <v>0</v>
      </c>
      <c r="W50" s="79">
        <f>'（入力用）'!X42/10</f>
        <v>0</v>
      </c>
      <c r="X50" s="79">
        <f>'（入力用）'!Y42/10</f>
        <v>0</v>
      </c>
      <c r="Y50" s="79">
        <f>'（入力用）'!Z42/10</f>
        <v>0</v>
      </c>
      <c r="Z50" s="79">
        <f>'（入力用）'!AA42/10</f>
        <v>0</v>
      </c>
      <c r="AA50" s="79">
        <f>'（入力用）'!AB42/10</f>
        <v>0</v>
      </c>
      <c r="AB50" s="79">
        <f>'（入力用）'!AC42/10</f>
        <v>0</v>
      </c>
      <c r="AC50" s="79">
        <f>'（入力用）'!AD42/10</f>
        <v>0</v>
      </c>
      <c r="AD50" s="79">
        <f>'（入力用）'!AE42/10</f>
        <v>0</v>
      </c>
      <c r="AE50" s="79">
        <f>'（入力用）'!AF42/10</f>
        <v>0</v>
      </c>
      <c r="AF50" s="153"/>
      <c r="AG50" s="6">
        <v>1</v>
      </c>
      <c r="AH50" s="13">
        <v>38</v>
      </c>
    </row>
    <row r="51" spans="1:34" s="6" customFormat="1" ht="21.95" customHeight="1">
      <c r="A51" s="6">
        <v>1</v>
      </c>
      <c r="B51" s="13">
        <v>39</v>
      </c>
      <c r="C51" s="26"/>
      <c r="D51" s="1428" t="s">
        <v>432</v>
      </c>
      <c r="E51" s="1429"/>
      <c r="F51" s="70" t="s">
        <v>210</v>
      </c>
      <c r="G51" s="79">
        <f>'（入力用）'!J43/10</f>
        <v>0</v>
      </c>
      <c r="H51" s="79">
        <f>'（入力用）'!K43/10</f>
        <v>0</v>
      </c>
      <c r="I51" s="79">
        <f>'（入力用）'!L43/10</f>
        <v>0</v>
      </c>
      <c r="J51" s="79">
        <f>'（入力用）'!M43/10</f>
        <v>0</v>
      </c>
      <c r="K51" s="79">
        <f>'（入力用）'!N43/10</f>
        <v>0</v>
      </c>
      <c r="L51" s="79">
        <f>'（入力用）'!O43/10</f>
        <v>0</v>
      </c>
      <c r="M51" s="79"/>
      <c r="N51" s="79">
        <f>'（入力用）'!P43/10</f>
        <v>0</v>
      </c>
      <c r="O51" s="79">
        <f>'（入力用）'!Q43/10</f>
        <v>0</v>
      </c>
      <c r="P51" s="79">
        <f>'（入力用）'!R43/10</f>
        <v>0</v>
      </c>
      <c r="Q51" s="79">
        <f>'（入力用）'!S43/10</f>
        <v>0</v>
      </c>
      <c r="R51" s="79">
        <f>'（入力用）'!T43/10</f>
        <v>0</v>
      </c>
      <c r="S51" s="79">
        <f>'（入力用）'!U43/10</f>
        <v>0</v>
      </c>
      <c r="T51" s="79"/>
      <c r="U51" s="79">
        <f>'（入力用）'!V43/10</f>
        <v>0</v>
      </c>
      <c r="V51" s="79">
        <f>'（入力用）'!W43/10</f>
        <v>0</v>
      </c>
      <c r="W51" s="79">
        <f>'（入力用）'!X43/10</f>
        <v>0</v>
      </c>
      <c r="X51" s="87">
        <f>'（入力用）'!Y43/10</f>
        <v>0</v>
      </c>
      <c r="Y51" s="87">
        <f>'（入力用）'!Z43/10</f>
        <v>0</v>
      </c>
      <c r="Z51" s="87">
        <f>'（入力用）'!AA43/10</f>
        <v>0</v>
      </c>
      <c r="AA51" s="87">
        <f>'（入力用）'!AB43/10</f>
        <v>0</v>
      </c>
      <c r="AB51" s="87">
        <f>'（入力用）'!AC43/10</f>
        <v>0</v>
      </c>
      <c r="AC51" s="87">
        <f>'（入力用）'!AD43/10</f>
        <v>0</v>
      </c>
      <c r="AD51" s="87">
        <f>'（入力用）'!AE43/10</f>
        <v>0</v>
      </c>
      <c r="AE51" s="87">
        <f>'（入力用）'!AF43/10</f>
        <v>0</v>
      </c>
      <c r="AF51" s="155"/>
      <c r="AG51" s="6">
        <v>1</v>
      </c>
      <c r="AH51" s="13">
        <v>39</v>
      </c>
    </row>
    <row r="52" spans="1:34" s="6" customFormat="1" ht="21.95" customHeight="1">
      <c r="A52" s="6">
        <v>1</v>
      </c>
      <c r="B52" s="13">
        <v>41</v>
      </c>
      <c r="C52" s="27" t="s">
        <v>285</v>
      </c>
      <c r="D52" s="43" t="s">
        <v>409</v>
      </c>
      <c r="E52" s="1415" t="s">
        <v>824</v>
      </c>
      <c r="F52" s="1415"/>
      <c r="G52" s="89">
        <v>105</v>
      </c>
      <c r="H52" s="89">
        <v>4</v>
      </c>
      <c r="I52" s="89">
        <v>37</v>
      </c>
      <c r="J52" s="89">
        <v>30</v>
      </c>
      <c r="K52" s="89">
        <v>11</v>
      </c>
      <c r="L52" s="89">
        <v>7</v>
      </c>
      <c r="M52" s="89">
        <v>3</v>
      </c>
      <c r="N52" s="89">
        <v>6</v>
      </c>
      <c r="O52" s="89">
        <v>31</v>
      </c>
      <c r="P52" s="89">
        <v>7</v>
      </c>
      <c r="Q52" s="89">
        <v>21</v>
      </c>
      <c r="R52" s="89">
        <v>8</v>
      </c>
      <c r="S52" s="89">
        <v>12</v>
      </c>
      <c r="T52" s="89">
        <v>2</v>
      </c>
      <c r="U52" s="89">
        <v>8</v>
      </c>
      <c r="V52" s="89">
        <v>8</v>
      </c>
      <c r="W52" s="89">
        <v>1</v>
      </c>
      <c r="X52" s="78">
        <v>1</v>
      </c>
      <c r="Y52" s="78">
        <v>3</v>
      </c>
      <c r="Z52" s="78">
        <v>3</v>
      </c>
      <c r="AA52" s="78">
        <v>3</v>
      </c>
      <c r="AB52" s="78">
        <v>7</v>
      </c>
      <c r="AC52" s="78">
        <v>4</v>
      </c>
      <c r="AD52" s="78">
        <v>4</v>
      </c>
      <c r="AE52" s="78">
        <v>8</v>
      </c>
      <c r="AF52" s="153">
        <f t="shared" ref="AF52:AF60" si="9">SUM(G52:Y52,Z52:AE52)</f>
        <v>334</v>
      </c>
      <c r="AG52" s="6">
        <v>1</v>
      </c>
      <c r="AH52" s="13">
        <v>41</v>
      </c>
    </row>
    <row r="53" spans="1:34" s="6" customFormat="1" ht="21.95" customHeight="1">
      <c r="A53" s="6">
        <v>1</v>
      </c>
      <c r="B53" s="13">
        <v>42</v>
      </c>
      <c r="C53" s="25"/>
      <c r="D53" s="45"/>
      <c r="E53" s="1416" t="s">
        <v>825</v>
      </c>
      <c r="F53" s="1412"/>
      <c r="G53" s="78">
        <v>13</v>
      </c>
      <c r="H53" s="78">
        <v>0</v>
      </c>
      <c r="I53" s="78">
        <v>1</v>
      </c>
      <c r="J53" s="78">
        <v>2</v>
      </c>
      <c r="K53" s="78">
        <v>2</v>
      </c>
      <c r="L53" s="78">
        <v>0</v>
      </c>
      <c r="M53" s="78"/>
      <c r="N53" s="78">
        <v>0</v>
      </c>
      <c r="O53" s="78">
        <v>1</v>
      </c>
      <c r="P53" s="78">
        <v>1</v>
      </c>
      <c r="Q53" s="78">
        <v>0</v>
      </c>
      <c r="R53" s="78"/>
      <c r="S53" s="78">
        <v>2</v>
      </c>
      <c r="T53" s="78"/>
      <c r="U53" s="78">
        <v>1</v>
      </c>
      <c r="V53" s="78">
        <v>1</v>
      </c>
      <c r="W53" s="78">
        <v>0</v>
      </c>
      <c r="X53" s="78"/>
      <c r="Y53" s="78">
        <v>0</v>
      </c>
      <c r="Z53" s="78"/>
      <c r="AA53" s="78">
        <v>0</v>
      </c>
      <c r="AB53" s="78">
        <v>0</v>
      </c>
      <c r="AC53" s="78">
        <v>0</v>
      </c>
      <c r="AD53" s="78">
        <v>0</v>
      </c>
      <c r="AE53" s="78">
        <v>2</v>
      </c>
      <c r="AF53" s="153">
        <f t="shared" si="9"/>
        <v>26</v>
      </c>
      <c r="AG53" s="6">
        <v>1</v>
      </c>
      <c r="AH53" s="13">
        <v>42</v>
      </c>
    </row>
    <row r="54" spans="1:34" s="6" customFormat="1" ht="21.95" customHeight="1">
      <c r="A54" s="6">
        <v>1</v>
      </c>
      <c r="B54" s="13">
        <v>43</v>
      </c>
      <c r="C54" s="25" t="s">
        <v>400</v>
      </c>
      <c r="D54" s="25" t="s">
        <v>116</v>
      </c>
      <c r="E54" s="1416" t="s">
        <v>445</v>
      </c>
      <c r="F54" s="1412"/>
      <c r="G54" s="78">
        <v>27</v>
      </c>
      <c r="H54" s="78">
        <v>0</v>
      </c>
      <c r="I54" s="78">
        <v>13</v>
      </c>
      <c r="J54" s="78">
        <v>4</v>
      </c>
      <c r="K54" s="78">
        <v>4</v>
      </c>
      <c r="L54" s="78">
        <v>0</v>
      </c>
      <c r="M54" s="78"/>
      <c r="N54" s="78">
        <v>2</v>
      </c>
      <c r="O54" s="78">
        <v>2</v>
      </c>
      <c r="P54" s="78">
        <v>2</v>
      </c>
      <c r="Q54" s="78">
        <v>9</v>
      </c>
      <c r="R54" s="78">
        <v>3</v>
      </c>
      <c r="S54" s="78">
        <v>2</v>
      </c>
      <c r="T54" s="78"/>
      <c r="U54" s="78">
        <v>1</v>
      </c>
      <c r="V54" s="78">
        <v>0</v>
      </c>
      <c r="W54" s="78">
        <v>0</v>
      </c>
      <c r="X54" s="78"/>
      <c r="Y54" s="78"/>
      <c r="Z54" s="78">
        <v>2</v>
      </c>
      <c r="AA54" s="78">
        <v>1</v>
      </c>
      <c r="AB54" s="78">
        <v>5</v>
      </c>
      <c r="AC54" s="78">
        <v>0</v>
      </c>
      <c r="AD54" s="78">
        <v>0</v>
      </c>
      <c r="AE54" s="78">
        <v>0</v>
      </c>
      <c r="AF54" s="153">
        <f t="shared" si="9"/>
        <v>77</v>
      </c>
      <c r="AG54" s="6">
        <v>1</v>
      </c>
      <c r="AH54" s="13">
        <v>43</v>
      </c>
    </row>
    <row r="55" spans="1:34" s="6" customFormat="1" ht="21.95" customHeight="1">
      <c r="A55" s="6">
        <v>1</v>
      </c>
      <c r="B55" s="13">
        <v>44</v>
      </c>
      <c r="C55" s="25" t="s">
        <v>402</v>
      </c>
      <c r="D55" s="25"/>
      <c r="E55" s="1416" t="s">
        <v>487</v>
      </c>
      <c r="F55" s="1412"/>
      <c r="G55" s="78">
        <v>52</v>
      </c>
      <c r="H55" s="78">
        <v>0</v>
      </c>
      <c r="I55" s="78">
        <v>15</v>
      </c>
      <c r="J55" s="78">
        <v>24</v>
      </c>
      <c r="K55" s="78">
        <v>5</v>
      </c>
      <c r="L55" s="78">
        <v>1</v>
      </c>
      <c r="M55" s="78">
        <v>1</v>
      </c>
      <c r="N55" s="78">
        <v>4</v>
      </c>
      <c r="O55" s="78">
        <v>28</v>
      </c>
      <c r="P55" s="78">
        <v>4</v>
      </c>
      <c r="Q55" s="78">
        <v>12</v>
      </c>
      <c r="R55" s="78">
        <v>5</v>
      </c>
      <c r="S55" s="78">
        <v>4</v>
      </c>
      <c r="T55" s="78"/>
      <c r="U55" s="78">
        <v>6</v>
      </c>
      <c r="V55" s="78">
        <v>7</v>
      </c>
      <c r="W55" s="78">
        <v>1</v>
      </c>
      <c r="X55" s="78">
        <v>1</v>
      </c>
      <c r="Y55" s="78">
        <v>3</v>
      </c>
      <c r="Z55" s="78">
        <v>1</v>
      </c>
      <c r="AA55" s="78">
        <v>1</v>
      </c>
      <c r="AB55" s="78">
        <v>2</v>
      </c>
      <c r="AC55" s="78">
        <v>4</v>
      </c>
      <c r="AD55" s="78">
        <v>4</v>
      </c>
      <c r="AE55" s="78">
        <v>6</v>
      </c>
      <c r="AF55" s="153">
        <f t="shared" si="9"/>
        <v>191</v>
      </c>
      <c r="AG55" s="6">
        <v>1</v>
      </c>
      <c r="AH55" s="13">
        <v>44</v>
      </c>
    </row>
    <row r="56" spans="1:34" s="6" customFormat="1" ht="21.95" customHeight="1">
      <c r="A56" s="6">
        <v>1</v>
      </c>
      <c r="B56" s="13">
        <v>45</v>
      </c>
      <c r="C56" s="25" t="s">
        <v>751</v>
      </c>
      <c r="D56" s="25" t="s">
        <v>216</v>
      </c>
      <c r="E56" s="1416" t="s">
        <v>852</v>
      </c>
      <c r="F56" s="1412"/>
      <c r="G56" s="78">
        <v>8</v>
      </c>
      <c r="H56" s="78"/>
      <c r="I56" s="78"/>
      <c r="J56" s="78"/>
      <c r="K56" s="78"/>
      <c r="L56" s="78">
        <v>8</v>
      </c>
      <c r="M56" s="78"/>
      <c r="N56" s="78"/>
      <c r="O56" s="78"/>
      <c r="P56" s="78"/>
      <c r="Q56" s="78"/>
      <c r="R56" s="78"/>
      <c r="S56" s="78"/>
      <c r="T56" s="78"/>
      <c r="U56" s="78"/>
      <c r="V56" s="78"/>
      <c r="W56" s="78"/>
      <c r="X56" s="78"/>
      <c r="Y56" s="78"/>
      <c r="Z56" s="78"/>
      <c r="AA56" s="78">
        <v>1</v>
      </c>
      <c r="AB56" s="78"/>
      <c r="AC56" s="78"/>
      <c r="AD56" s="78"/>
      <c r="AE56" s="78"/>
      <c r="AF56" s="153">
        <f t="shared" si="9"/>
        <v>17</v>
      </c>
      <c r="AG56" s="6">
        <v>1</v>
      </c>
      <c r="AH56" s="13">
        <v>45</v>
      </c>
    </row>
    <row r="57" spans="1:34" s="6" customFormat="1" ht="21.95" customHeight="1">
      <c r="A57" s="6">
        <v>1</v>
      </c>
      <c r="B57" s="13">
        <v>46</v>
      </c>
      <c r="C57" s="29" t="s">
        <v>854</v>
      </c>
      <c r="D57" s="26"/>
      <c r="E57" s="1416" t="s">
        <v>593</v>
      </c>
      <c r="F57" s="1412"/>
      <c r="G57" s="78">
        <v>5</v>
      </c>
      <c r="H57" s="78"/>
      <c r="I57" s="78"/>
      <c r="J57" s="78"/>
      <c r="K57" s="78"/>
      <c r="L57" s="78"/>
      <c r="M57" s="78"/>
      <c r="N57" s="78"/>
      <c r="O57" s="78"/>
      <c r="P57" s="78"/>
      <c r="Q57" s="78"/>
      <c r="R57" s="78"/>
      <c r="S57" s="78"/>
      <c r="T57" s="78"/>
      <c r="U57" s="78"/>
      <c r="V57" s="78"/>
      <c r="W57" s="78"/>
      <c r="X57" s="78"/>
      <c r="Y57" s="78"/>
      <c r="Z57" s="78"/>
      <c r="AA57" s="78"/>
      <c r="AB57" s="78"/>
      <c r="AC57" s="78"/>
      <c r="AD57" s="78"/>
      <c r="AE57" s="78"/>
      <c r="AF57" s="153">
        <f t="shared" si="9"/>
        <v>5</v>
      </c>
      <c r="AG57" s="6">
        <v>1</v>
      </c>
      <c r="AH57" s="13">
        <v>46</v>
      </c>
    </row>
    <row r="58" spans="1:34" s="6" customFormat="1" ht="21.95" customHeight="1">
      <c r="A58" s="6">
        <v>1</v>
      </c>
      <c r="B58" s="13">
        <v>47</v>
      </c>
      <c r="C58" s="25" t="s">
        <v>131</v>
      </c>
      <c r="D58" s="21" t="s">
        <v>519</v>
      </c>
      <c r="E58" s="1412" t="s">
        <v>805</v>
      </c>
      <c r="F58" s="1412"/>
      <c r="G58" s="78">
        <v>24</v>
      </c>
      <c r="H58" s="78">
        <v>5</v>
      </c>
      <c r="I58" s="78"/>
      <c r="J58" s="78">
        <v>3</v>
      </c>
      <c r="K58" s="78">
        <v>2</v>
      </c>
      <c r="L58" s="78">
        <v>3</v>
      </c>
      <c r="M58" s="78">
        <v>1</v>
      </c>
      <c r="N58" s="78">
        <v>1</v>
      </c>
      <c r="O58" s="78">
        <v>6</v>
      </c>
      <c r="P58" s="78"/>
      <c r="Q58" s="78"/>
      <c r="R58" s="78"/>
      <c r="S58" s="78">
        <v>2</v>
      </c>
      <c r="T58" s="78">
        <v>1</v>
      </c>
      <c r="U58" s="78">
        <v>1</v>
      </c>
      <c r="V58" s="78"/>
      <c r="W58" s="78"/>
      <c r="X58" s="78"/>
      <c r="Y58" s="78"/>
      <c r="Z58" s="78"/>
      <c r="AA58" s="78"/>
      <c r="AB58" s="78"/>
      <c r="AC58" s="78"/>
      <c r="AD58" s="78"/>
      <c r="AE58" s="78"/>
      <c r="AF58" s="153">
        <f t="shared" si="9"/>
        <v>49</v>
      </c>
      <c r="AG58" s="6">
        <v>1</v>
      </c>
      <c r="AH58" s="13">
        <v>47</v>
      </c>
    </row>
    <row r="59" spans="1:34" s="6" customFormat="1" ht="21.95" customHeight="1">
      <c r="A59" s="6">
        <v>1</v>
      </c>
      <c r="B59" s="13">
        <v>48</v>
      </c>
      <c r="C59" s="29" t="s">
        <v>857</v>
      </c>
      <c r="D59" s="1424" t="s">
        <v>406</v>
      </c>
      <c r="E59" s="1430"/>
      <c r="F59" s="1430"/>
      <c r="G59" s="78">
        <v>129</v>
      </c>
      <c r="H59" s="78">
        <v>9</v>
      </c>
      <c r="I59" s="78">
        <v>37</v>
      </c>
      <c r="J59" s="78">
        <v>33</v>
      </c>
      <c r="K59" s="78">
        <v>13</v>
      </c>
      <c r="L59" s="78">
        <v>10</v>
      </c>
      <c r="M59" s="78">
        <v>4</v>
      </c>
      <c r="N59" s="78">
        <v>7</v>
      </c>
      <c r="O59" s="78">
        <v>37</v>
      </c>
      <c r="P59" s="78">
        <v>7</v>
      </c>
      <c r="Q59" s="78">
        <v>21</v>
      </c>
      <c r="R59" s="78">
        <v>8</v>
      </c>
      <c r="S59" s="78">
        <v>14</v>
      </c>
      <c r="T59" s="78">
        <v>3</v>
      </c>
      <c r="U59" s="78">
        <v>9</v>
      </c>
      <c r="V59" s="78">
        <v>8</v>
      </c>
      <c r="W59" s="78">
        <v>1</v>
      </c>
      <c r="X59" s="78">
        <v>1</v>
      </c>
      <c r="Y59" s="78">
        <v>3</v>
      </c>
      <c r="Z59" s="78">
        <v>3</v>
      </c>
      <c r="AA59" s="78">
        <v>3</v>
      </c>
      <c r="AB59" s="78">
        <v>7</v>
      </c>
      <c r="AC59" s="78">
        <v>4</v>
      </c>
      <c r="AD59" s="78">
        <v>4</v>
      </c>
      <c r="AE59" s="78">
        <v>8</v>
      </c>
      <c r="AF59" s="153">
        <f t="shared" si="9"/>
        <v>383</v>
      </c>
      <c r="AG59" s="6">
        <v>1</v>
      </c>
      <c r="AH59" s="13">
        <v>48</v>
      </c>
    </row>
    <row r="60" spans="1:34" s="6" customFormat="1" ht="21.95" customHeight="1">
      <c r="A60" s="6">
        <v>1</v>
      </c>
      <c r="B60" s="13">
        <v>53</v>
      </c>
      <c r="C60" s="1416" t="s">
        <v>212</v>
      </c>
      <c r="D60" s="1412"/>
      <c r="E60" s="1412"/>
      <c r="F60" s="1412"/>
      <c r="G60" s="90">
        <f>'（入力用）'!J57/100</f>
        <v>0</v>
      </c>
      <c r="H60" s="90">
        <f>'（入力用）'!K57/100</f>
        <v>0</v>
      </c>
      <c r="I60" s="90">
        <f>'（入力用）'!L57/100</f>
        <v>0</v>
      </c>
      <c r="J60" s="90">
        <f>'（入力用）'!M57/100</f>
        <v>0</v>
      </c>
      <c r="K60" s="90">
        <f>'（入力用）'!N57/100</f>
        <v>0</v>
      </c>
      <c r="L60" s="90">
        <v>881.68</v>
      </c>
      <c r="M60" s="90">
        <v>881.68</v>
      </c>
      <c r="N60" s="90">
        <f>'（入力用）'!P57/100</f>
        <v>0</v>
      </c>
      <c r="O60" s="90">
        <f>'（入力用）'!Q57/100</f>
        <v>0</v>
      </c>
      <c r="P60" s="90">
        <f>'（入力用）'!R57/100</f>
        <v>0</v>
      </c>
      <c r="Q60" s="90">
        <f>'（入力用）'!S57/100</f>
        <v>0</v>
      </c>
      <c r="R60" s="90">
        <f>'（入力用）'!T57/100</f>
        <v>2218.94</v>
      </c>
      <c r="S60" s="90">
        <f>'（入力用）'!U57/100</f>
        <v>843.64</v>
      </c>
      <c r="T60" s="90">
        <v>825.52</v>
      </c>
      <c r="U60" s="90">
        <f>'（入力用）'!V57/100</f>
        <v>0</v>
      </c>
      <c r="V60" s="90">
        <f>'（入力用）'!W57/100</f>
        <v>0</v>
      </c>
      <c r="W60" s="90">
        <f>'（入力用）'!X57/100</f>
        <v>0</v>
      </c>
      <c r="X60" s="108">
        <f>'（入力用）'!Y57/100</f>
        <v>311.29000000000002</v>
      </c>
      <c r="Y60" s="108">
        <f>'（入力用）'!Z57/100</f>
        <v>0</v>
      </c>
      <c r="Z60" s="123">
        <f>'（入力用）'!AI57/100</f>
        <v>0</v>
      </c>
      <c r="AA60" s="108">
        <f>'（入力用）'!AB57/100</f>
        <v>0</v>
      </c>
      <c r="AB60" s="108">
        <f>'（入力用）'!AC57/100</f>
        <v>0</v>
      </c>
      <c r="AC60" s="108">
        <f>'（入力用）'!AD57/100</f>
        <v>0</v>
      </c>
      <c r="AD60" s="108">
        <f>'（入力用）'!AE57/100</f>
        <v>0</v>
      </c>
      <c r="AE60" s="108">
        <f>'（入力用）'!AF57/100</f>
        <v>0</v>
      </c>
      <c r="AF60" s="156">
        <f t="shared" si="9"/>
        <v>5962.7500000000009</v>
      </c>
      <c r="AG60" s="6">
        <v>1</v>
      </c>
      <c r="AH60" s="13">
        <v>53</v>
      </c>
    </row>
    <row r="61" spans="1:34" s="6" customFormat="1" ht="21.95" customHeight="1">
      <c r="A61" s="6">
        <v>1</v>
      </c>
      <c r="B61" s="13">
        <v>54</v>
      </c>
      <c r="C61" s="27" t="s">
        <v>3</v>
      </c>
      <c r="D61" s="24" t="s">
        <v>409</v>
      </c>
      <c r="E61" s="55" t="s">
        <v>229</v>
      </c>
      <c r="F61" s="64" t="s">
        <v>413</v>
      </c>
      <c r="G61" s="76" t="str">
        <f>IF('（入力用）'!J58=1,"○",)</f>
        <v>○</v>
      </c>
      <c r="H61" s="76" t="str">
        <f>IF('（入力用）'!K58=1,"○",)</f>
        <v>○</v>
      </c>
      <c r="I61" s="76" t="str">
        <f>IF('（入力用）'!L58=1,"○",)</f>
        <v>○</v>
      </c>
      <c r="J61" s="76" t="str">
        <f>IF('（入力用）'!M58=1,"○",)</f>
        <v>○</v>
      </c>
      <c r="K61" s="76" t="str">
        <f>IF('（入力用）'!N58=1,"○",)</f>
        <v>○</v>
      </c>
      <c r="L61" s="76" t="str">
        <f>IF('（入力用）'!O58=1,"○",)</f>
        <v>○</v>
      </c>
      <c r="M61" s="76" t="s">
        <v>1439</v>
      </c>
      <c r="N61" s="76" t="str">
        <f>IF('（入力用）'!P58=1,"○",)</f>
        <v>○</v>
      </c>
      <c r="O61" s="76" t="str">
        <f>IF('（入力用）'!Q58=1,"○",)</f>
        <v>○</v>
      </c>
      <c r="P61" s="76" t="str">
        <f>IF('（入力用）'!R58=1,"○",)</f>
        <v>○</v>
      </c>
      <c r="Q61" s="76" t="str">
        <f>IF('（入力用）'!S58=1,"○",)</f>
        <v>○</v>
      </c>
      <c r="R61" s="76">
        <f>IF('（入力用）'!T58=1,"○",)</f>
        <v>0</v>
      </c>
      <c r="S61" s="76" t="str">
        <f>IF('（入力用）'!U58=1,"○",)</f>
        <v>○</v>
      </c>
      <c r="T61" s="76"/>
      <c r="U61" s="76" t="str">
        <f>IF('（入力用）'!V58=1,"○",)</f>
        <v>○</v>
      </c>
      <c r="V61" s="76" t="str">
        <f>IF('（入力用）'!W58=1,"○",)</f>
        <v>○</v>
      </c>
      <c r="W61" s="76" t="str">
        <f>IF('（入力用）'!X58=1,"○",)</f>
        <v>○</v>
      </c>
      <c r="X61" s="80">
        <f>IF('（入力用）'!Y58=1,"○",)</f>
        <v>0</v>
      </c>
      <c r="Y61" s="80" t="str">
        <f>IF('（入力用）'!Z58=1,"○",)</f>
        <v>○</v>
      </c>
      <c r="Z61" s="124">
        <f>IF('（入力用）'!AA58=1,"○",)</f>
        <v>0</v>
      </c>
      <c r="AA61" s="80" t="str">
        <f>IF('（入力用）'!AB58=1,"○",)</f>
        <v>○</v>
      </c>
      <c r="AB61" s="80" t="str">
        <f>IF('（入力用）'!AC58=1,"○",)</f>
        <v>○</v>
      </c>
      <c r="AC61" s="80" t="str">
        <f>IF('（入力用）'!AD58=1,"○",)</f>
        <v>○</v>
      </c>
      <c r="AD61" s="80" t="str">
        <f>IF('（入力用）'!AE58=1,"○",)</f>
        <v>○</v>
      </c>
      <c r="AE61" s="80" t="str">
        <f>IF('（入力用）'!AF58=1,"○",)</f>
        <v>○</v>
      </c>
      <c r="AF61" s="149">
        <f t="shared" ref="AF61:AF73" si="10">SUM(COUNTIF(G61:Y61,"○"),COUNTIF(Z61:AE61,"○"))</f>
        <v>21</v>
      </c>
      <c r="AG61" s="6">
        <v>1</v>
      </c>
      <c r="AH61" s="13">
        <v>54</v>
      </c>
    </row>
    <row r="62" spans="1:34" s="6" customFormat="1" ht="21.95" customHeight="1">
      <c r="B62" s="13"/>
      <c r="C62" s="25" t="s">
        <v>415</v>
      </c>
      <c r="D62" s="1464" t="s">
        <v>93</v>
      </c>
      <c r="E62" s="56" t="s">
        <v>231</v>
      </c>
      <c r="F62" s="69" t="s">
        <v>98</v>
      </c>
      <c r="G62" s="82">
        <f>IF('（入力用）'!J58=2,"○",)</f>
        <v>0</v>
      </c>
      <c r="H62" s="82">
        <f>IF('（入力用）'!K58=2,"○",)</f>
        <v>0</v>
      </c>
      <c r="I62" s="82">
        <f>IF('（入力用）'!L58=2,"○",)</f>
        <v>0</v>
      </c>
      <c r="J62" s="82">
        <f>IF('（入力用）'!M58=2,"○",)</f>
        <v>0</v>
      </c>
      <c r="K62" s="82">
        <f>IF('（入力用）'!N58=2,"○",)</f>
        <v>0</v>
      </c>
      <c r="L62" s="82">
        <f>IF('（入力用）'!O58=2,"○",)</f>
        <v>0</v>
      </c>
      <c r="M62" s="82"/>
      <c r="N62" s="82">
        <f>IF('（入力用）'!P58=2,"○",)</f>
        <v>0</v>
      </c>
      <c r="O62" s="82">
        <f>IF('（入力用）'!Q58=2,"○",)</f>
        <v>0</v>
      </c>
      <c r="P62" s="82">
        <f>IF('（入力用）'!R58=2,"○",)</f>
        <v>0</v>
      </c>
      <c r="Q62" s="82">
        <f>IF('（入力用）'!S58=2,"○",)</f>
        <v>0</v>
      </c>
      <c r="R62" s="82">
        <f>IF('（入力用）'!T58=2,"○",)</f>
        <v>0</v>
      </c>
      <c r="S62" s="82">
        <f>IF('（入力用）'!U58=2,"○",)</f>
        <v>0</v>
      </c>
      <c r="T62" s="82"/>
      <c r="U62" s="82">
        <f>IF('（入力用）'!V58=2,"○",)</f>
        <v>0</v>
      </c>
      <c r="V62" s="82">
        <f>IF('（入力用）'!W58=2,"○",)</f>
        <v>0</v>
      </c>
      <c r="W62" s="82">
        <f>IF('（入力用）'!X58=2,"○",)</f>
        <v>0</v>
      </c>
      <c r="X62" s="82">
        <f>IF('（入力用）'!Y58=2,"○",)</f>
        <v>0</v>
      </c>
      <c r="Y62" s="82">
        <f>IF('（入力用）'!Z58=2,"○",)</f>
        <v>0</v>
      </c>
      <c r="Z62" s="125">
        <f>IF('（入力用）'!AA58=2,"○",)</f>
        <v>0</v>
      </c>
      <c r="AA62" s="82">
        <f>IF('（入力用）'!AB58=2,"○",)</f>
        <v>0</v>
      </c>
      <c r="AB62" s="82">
        <f>IF('（入力用）'!AC58=2,"○",)</f>
        <v>0</v>
      </c>
      <c r="AC62" s="82">
        <f>IF('（入力用）'!AD58=2,"○",)</f>
        <v>0</v>
      </c>
      <c r="AD62" s="82">
        <f>IF('（入力用）'!AE58=2,"○",)</f>
        <v>0</v>
      </c>
      <c r="AE62" s="82">
        <f>IF('（入力用）'!AF58=2,"○",)</f>
        <v>0</v>
      </c>
      <c r="AF62" s="157">
        <f t="shared" si="10"/>
        <v>0</v>
      </c>
      <c r="AG62" s="6">
        <v>0</v>
      </c>
      <c r="AH62" s="13">
        <v>0</v>
      </c>
    </row>
    <row r="63" spans="1:34" s="6" customFormat="1" ht="21.95" customHeight="1">
      <c r="B63" s="13"/>
      <c r="C63" s="25" t="s">
        <v>366</v>
      </c>
      <c r="D63" s="1464"/>
      <c r="E63" s="55" t="s">
        <v>234</v>
      </c>
      <c r="F63" s="67" t="s">
        <v>416</v>
      </c>
      <c r="G63" s="80">
        <f>IF('（入力用）'!J58=3,"○",)</f>
        <v>0</v>
      </c>
      <c r="H63" s="80">
        <f>IF('（入力用）'!K58=3,"○",)</f>
        <v>0</v>
      </c>
      <c r="I63" s="80">
        <f>IF('（入力用）'!L58=3,"○",)</f>
        <v>0</v>
      </c>
      <c r="J63" s="80">
        <f>IF('（入力用）'!M58=3,"○",)</f>
        <v>0</v>
      </c>
      <c r="K63" s="80">
        <f>IF('（入力用）'!N58=3,"○",)</f>
        <v>0</v>
      </c>
      <c r="L63" s="80">
        <f>IF('（入力用）'!O58=3,"○",)</f>
        <v>0</v>
      </c>
      <c r="M63" s="80"/>
      <c r="N63" s="80">
        <f>IF('（入力用）'!P58=3,"○",)</f>
        <v>0</v>
      </c>
      <c r="O63" s="80">
        <f>IF('（入力用）'!Q58=3,"○",)</f>
        <v>0</v>
      </c>
      <c r="P63" s="80">
        <f>IF('（入力用）'!R58=3,"○",)</f>
        <v>0</v>
      </c>
      <c r="Q63" s="80">
        <f>IF('（入力用）'!S58=3,"○",)</f>
        <v>0</v>
      </c>
      <c r="R63" s="80">
        <f>IF('（入力用）'!T58=3,"○",)</f>
        <v>0</v>
      </c>
      <c r="S63" s="80">
        <f>IF('（入力用）'!U58=3,"○",)</f>
        <v>0</v>
      </c>
      <c r="T63" s="80"/>
      <c r="U63" s="80">
        <f>IF('（入力用）'!V58=3,"○",)</f>
        <v>0</v>
      </c>
      <c r="V63" s="80">
        <f>IF('（入力用）'!W58=3,"○",)</f>
        <v>0</v>
      </c>
      <c r="W63" s="80">
        <f>IF('（入力用）'!X58=3,"○",)</f>
        <v>0</v>
      </c>
      <c r="X63" s="80">
        <f>IF('（入力用）'!Y58=3,"○",)</f>
        <v>0</v>
      </c>
      <c r="Y63" s="80">
        <f>IF('（入力用）'!Z58=3,"○",)</f>
        <v>0</v>
      </c>
      <c r="Z63" s="126">
        <f>IF('（入力用）'!AA58=3,"○",)</f>
        <v>0</v>
      </c>
      <c r="AA63" s="80">
        <f>IF('（入力用）'!AB58=3,"○",)</f>
        <v>0</v>
      </c>
      <c r="AB63" s="80">
        <f>IF('（入力用）'!AC58=3,"○",)</f>
        <v>0</v>
      </c>
      <c r="AC63" s="80">
        <f>IF('（入力用）'!AD58=3,"○",)</f>
        <v>0</v>
      </c>
      <c r="AD63" s="80">
        <f>IF('（入力用）'!AE58=3,"○",)</f>
        <v>0</v>
      </c>
      <c r="AE63" s="80">
        <f>IF('（入力用）'!AF58=3,"○",)</f>
        <v>0</v>
      </c>
      <c r="AF63" s="149">
        <f t="shared" si="10"/>
        <v>0</v>
      </c>
      <c r="AG63" s="6">
        <v>0</v>
      </c>
      <c r="AH63" s="13">
        <v>0</v>
      </c>
    </row>
    <row r="64" spans="1:34" s="6" customFormat="1" ht="21.95" customHeight="1">
      <c r="B64" s="13"/>
      <c r="C64" s="25" t="s">
        <v>133</v>
      </c>
      <c r="D64" s="1465"/>
      <c r="E64" s="56" t="s">
        <v>241</v>
      </c>
      <c r="F64" s="69" t="s">
        <v>419</v>
      </c>
      <c r="G64" s="82">
        <f>IF('（入力用）'!J58=4,"○",)</f>
        <v>0</v>
      </c>
      <c r="H64" s="82">
        <f>IF('（入力用）'!K58=4,"○",)</f>
        <v>0</v>
      </c>
      <c r="I64" s="82">
        <f>IF('（入力用）'!L58=4,"○",)</f>
        <v>0</v>
      </c>
      <c r="J64" s="82">
        <f>IF('（入力用）'!M58=4,"○",)</f>
        <v>0</v>
      </c>
      <c r="K64" s="82">
        <f>IF('（入力用）'!N58=4,"○",)</f>
        <v>0</v>
      </c>
      <c r="L64" s="82">
        <f>IF('（入力用）'!O58=4,"○",)</f>
        <v>0</v>
      </c>
      <c r="M64" s="82"/>
      <c r="N64" s="82">
        <f>IF('（入力用）'!P58=4,"○",)</f>
        <v>0</v>
      </c>
      <c r="O64" s="82">
        <f>IF('（入力用）'!Q58=4,"○",)</f>
        <v>0</v>
      </c>
      <c r="P64" s="82">
        <f>IF('（入力用）'!R58=4,"○",)</f>
        <v>0</v>
      </c>
      <c r="Q64" s="82">
        <f>IF('（入力用）'!S58=4,"○",)</f>
        <v>0</v>
      </c>
      <c r="R64" s="82">
        <f>IF('（入力用）'!T58=4,"○",)</f>
        <v>0</v>
      </c>
      <c r="S64" s="82">
        <f>IF('（入力用）'!U58=4,"○",)</f>
        <v>0</v>
      </c>
      <c r="T64" s="82"/>
      <c r="U64" s="82">
        <f>IF('（入力用）'!V58=4,"○",)</f>
        <v>0</v>
      </c>
      <c r="V64" s="82">
        <f>IF('（入力用）'!W58=4,"○",)</f>
        <v>0</v>
      </c>
      <c r="W64" s="82">
        <f>IF('（入力用）'!X58=4,"○",)</f>
        <v>0</v>
      </c>
      <c r="X64" s="82">
        <f>IF('（入力用）'!Y58=4,"○",)</f>
        <v>0</v>
      </c>
      <c r="Y64" s="82">
        <f>IF('（入力用）'!Z58=4,"○",)</f>
        <v>0</v>
      </c>
      <c r="Z64" s="125">
        <f>IF('（入力用）'!AA58=4,"○",)</f>
        <v>0</v>
      </c>
      <c r="AA64" s="82">
        <f>IF('（入力用）'!AB58=4,"○",)</f>
        <v>0</v>
      </c>
      <c r="AB64" s="82">
        <f>IF('（入力用）'!AC58=4,"○",)</f>
        <v>0</v>
      </c>
      <c r="AC64" s="82">
        <f>IF('（入力用）'!AD58=4,"○",)</f>
        <v>0</v>
      </c>
      <c r="AD64" s="82">
        <f>IF('（入力用）'!AE58=4,"○",)</f>
        <v>0</v>
      </c>
      <c r="AE64" s="82">
        <f>IF('（入力用）'!AF58=4,"○",)</f>
        <v>0</v>
      </c>
      <c r="AF64" s="157">
        <f t="shared" si="10"/>
        <v>0</v>
      </c>
      <c r="AG64" s="6">
        <v>0</v>
      </c>
      <c r="AH64" s="13">
        <v>0</v>
      </c>
    </row>
    <row r="65" spans="1:34" s="6" customFormat="1" ht="21.95" customHeight="1">
      <c r="B65" s="13"/>
      <c r="C65" s="25" t="s">
        <v>19</v>
      </c>
      <c r="D65" s="1420" t="s">
        <v>993</v>
      </c>
      <c r="E65" s="1421"/>
      <c r="F65" s="67" t="s">
        <v>286</v>
      </c>
      <c r="G65" s="80">
        <f>IF('（入力用）'!J58=5,"○",)</f>
        <v>0</v>
      </c>
      <c r="H65" s="80">
        <f>IF('（入力用）'!K58=5,"○",)</f>
        <v>0</v>
      </c>
      <c r="I65" s="80">
        <f>IF('（入力用）'!L58=5,"○",)</f>
        <v>0</v>
      </c>
      <c r="J65" s="80">
        <f>IF('（入力用）'!M58=5,"○",)</f>
        <v>0</v>
      </c>
      <c r="K65" s="80">
        <f>IF('（入力用）'!N58=5,"○",)</f>
        <v>0</v>
      </c>
      <c r="L65" s="80">
        <f>IF('（入力用）'!O58=5,"○",)</f>
        <v>0</v>
      </c>
      <c r="M65" s="80"/>
      <c r="N65" s="80">
        <f>IF('（入力用）'!P58=5,"○",)</f>
        <v>0</v>
      </c>
      <c r="O65" s="80">
        <f>IF('（入力用）'!Q58=5,"○",)</f>
        <v>0</v>
      </c>
      <c r="P65" s="80">
        <f>IF('（入力用）'!R58=5,"○",)</f>
        <v>0</v>
      </c>
      <c r="Q65" s="80">
        <f>IF('（入力用）'!S58=5,"○",)</f>
        <v>0</v>
      </c>
      <c r="R65" s="80" t="str">
        <f>IF('（入力用）'!T58=5,"○",)</f>
        <v>○</v>
      </c>
      <c r="S65" s="80">
        <f>IF('（入力用）'!U58=5,"○",)</f>
        <v>0</v>
      </c>
      <c r="T65" s="80" t="s">
        <v>1439</v>
      </c>
      <c r="U65" s="80">
        <f>IF('（入力用）'!V58=5,"○",)</f>
        <v>0</v>
      </c>
      <c r="V65" s="80">
        <f>IF('（入力用）'!W58=5,"○",)</f>
        <v>0</v>
      </c>
      <c r="W65" s="80">
        <f>IF('（入力用）'!X58=5,"○",)</f>
        <v>0</v>
      </c>
      <c r="X65" s="80" t="str">
        <f>IF('（入力用）'!Y58=5,"○",)</f>
        <v>○</v>
      </c>
      <c r="Y65" s="80">
        <f>IF('（入力用）'!Z58=5,"○",)</f>
        <v>0</v>
      </c>
      <c r="Z65" s="126" t="str">
        <f>IF('（入力用）'!AA58=5,"○",)</f>
        <v>○</v>
      </c>
      <c r="AA65" s="80">
        <f>IF('（入力用）'!AB58=5,"○",)</f>
        <v>0</v>
      </c>
      <c r="AB65" s="80">
        <f>IF('（入力用）'!AC58=5,"○",)</f>
        <v>0</v>
      </c>
      <c r="AC65" s="80">
        <f>IF('（入力用）'!AD58=5,"○",)</f>
        <v>0</v>
      </c>
      <c r="AD65" s="80">
        <f>IF('（入力用）'!AE58=5,"○",)</f>
        <v>0</v>
      </c>
      <c r="AE65" s="80">
        <f>IF('（入力用）'!AF58=5,"○",)</f>
        <v>0</v>
      </c>
      <c r="AF65" s="149">
        <f t="shared" si="10"/>
        <v>4</v>
      </c>
      <c r="AG65" s="6">
        <v>0</v>
      </c>
      <c r="AH65" s="13">
        <v>0</v>
      </c>
    </row>
    <row r="66" spans="1:34" s="6" customFormat="1" ht="21.95" customHeight="1">
      <c r="B66" s="13"/>
      <c r="C66" s="27"/>
      <c r="D66" s="1431" t="s">
        <v>500</v>
      </c>
      <c r="E66" s="1432"/>
      <c r="F66" s="65" t="s">
        <v>424</v>
      </c>
      <c r="G66" s="77">
        <f>IF('（入力用）'!J58=6,"○",)</f>
        <v>0</v>
      </c>
      <c r="H66" s="77">
        <f>IF('（入力用）'!K58=6,"○",)</f>
        <v>0</v>
      </c>
      <c r="I66" s="77">
        <f>IF('（入力用）'!L58=6,"○",)</f>
        <v>0</v>
      </c>
      <c r="J66" s="77">
        <f>IF('（入力用）'!M58=6,"○",)</f>
        <v>0</v>
      </c>
      <c r="K66" s="77">
        <f>IF('（入力用）'!N58=6,"○",)</f>
        <v>0</v>
      </c>
      <c r="L66" s="77">
        <f>IF('（入力用）'!O58=6,"○",)</f>
        <v>0</v>
      </c>
      <c r="M66" s="77"/>
      <c r="N66" s="77">
        <f>IF('（入力用）'!P58=6,"○",)</f>
        <v>0</v>
      </c>
      <c r="O66" s="77">
        <f>IF('（入力用）'!Q58=6,"○",)</f>
        <v>0</v>
      </c>
      <c r="P66" s="77">
        <f>IF('（入力用）'!R58=6,"○",)</f>
        <v>0</v>
      </c>
      <c r="Q66" s="77">
        <f>IF('（入力用）'!S58=6,"○",)</f>
        <v>0</v>
      </c>
      <c r="R66" s="77">
        <f>IF('（入力用）'!T58=6,"○",)</f>
        <v>0</v>
      </c>
      <c r="S66" s="77">
        <f>IF('（入力用）'!U58=6,"○",)</f>
        <v>0</v>
      </c>
      <c r="T66" s="77"/>
      <c r="U66" s="77">
        <f>IF('（入力用）'!V58=6,"○",)</f>
        <v>0</v>
      </c>
      <c r="V66" s="77">
        <f>IF('（入力用）'!W58=6,"○",)</f>
        <v>0</v>
      </c>
      <c r="W66" s="77">
        <f>IF('（入力用）'!X58=6,"○",)</f>
        <v>0</v>
      </c>
      <c r="X66" s="77">
        <f>IF('（入力用）'!Y58=6,"○",)</f>
        <v>0</v>
      </c>
      <c r="Y66" s="82">
        <f>IF('（入力用）'!Z58=6,"○",)</f>
        <v>0</v>
      </c>
      <c r="Z66" s="127">
        <f>IF('（入力用）'!AA58=6,"○",)</f>
        <v>0</v>
      </c>
      <c r="AA66" s="82">
        <f>IF('（入力用）'!AB58=6,"○",)</f>
        <v>0</v>
      </c>
      <c r="AB66" s="82">
        <f>IF('（入力用）'!AC58=6,"○",)</f>
        <v>0</v>
      </c>
      <c r="AC66" s="82">
        <f>IF('（入力用）'!AD58=6,"○",)</f>
        <v>0</v>
      </c>
      <c r="AD66" s="82">
        <f>IF('（入力用）'!AE58=6,"○",)</f>
        <v>0</v>
      </c>
      <c r="AE66" s="82">
        <f>IF('（入力用）'!AF58=6,"○",)</f>
        <v>0</v>
      </c>
      <c r="AF66" s="157">
        <f t="shared" si="10"/>
        <v>0</v>
      </c>
      <c r="AG66" s="6">
        <v>0</v>
      </c>
      <c r="AH66" s="13">
        <v>0</v>
      </c>
    </row>
    <row r="67" spans="1:34" s="6" customFormat="1" ht="21.95" customHeight="1">
      <c r="A67" s="6">
        <v>1</v>
      </c>
      <c r="B67" s="13">
        <v>57</v>
      </c>
      <c r="C67" s="1433" t="s">
        <v>217</v>
      </c>
      <c r="D67" s="1434"/>
      <c r="E67" s="57" t="s">
        <v>859</v>
      </c>
      <c r="F67" s="30" t="s">
        <v>11</v>
      </c>
      <c r="G67" s="91" t="str">
        <f>IF('（入力用）'!J61=1,"○",)</f>
        <v>○</v>
      </c>
      <c r="H67" s="91" t="str">
        <f>IF('（入力用）'!K61=1,"○",)</f>
        <v>○</v>
      </c>
      <c r="I67" s="91" t="str">
        <f>IF('（入力用）'!L61=1,"○",)</f>
        <v>○</v>
      </c>
      <c r="J67" s="91" t="str">
        <f>IF('（入力用）'!M61=1,"○",)</f>
        <v>○</v>
      </c>
      <c r="K67" s="91" t="str">
        <f>IF('（入力用）'!N61=1,"○",)</f>
        <v>○</v>
      </c>
      <c r="L67" s="91" t="str">
        <f>IF('（入力用）'!O61=1,"○",)</f>
        <v>○</v>
      </c>
      <c r="M67" s="91" t="s">
        <v>1439</v>
      </c>
      <c r="N67" s="91" t="str">
        <f>IF('（入力用）'!P61=1,"○",)</f>
        <v>○</v>
      </c>
      <c r="O67" s="91" t="str">
        <f>IF('（入力用）'!Q61=1,"○",)</f>
        <v>○</v>
      </c>
      <c r="P67" s="91" t="str">
        <f>IF('（入力用）'!R61=1,"○",)</f>
        <v>○</v>
      </c>
      <c r="Q67" s="91" t="str">
        <f>IF('（入力用）'!S61=1,"○",)</f>
        <v>○</v>
      </c>
      <c r="R67" s="91">
        <f>IF('（入力用）'!T61=1,"○",)</f>
        <v>0</v>
      </c>
      <c r="S67" s="91" t="str">
        <f>IF('（入力用）'!U61=1,"○",)</f>
        <v>○</v>
      </c>
      <c r="T67" s="91"/>
      <c r="U67" s="91" t="str">
        <f>IF('（入力用）'!V61=1,"○",)</f>
        <v>○</v>
      </c>
      <c r="V67" s="91" t="str">
        <f>IF('（入力用）'!W61=1,"○",)</f>
        <v>○</v>
      </c>
      <c r="W67" s="91" t="str">
        <f>IF('（入力用）'!X61=1,"○",)</f>
        <v>○</v>
      </c>
      <c r="X67" s="91">
        <f>IF('（入力用）'!Y61=1,"○",)</f>
        <v>0</v>
      </c>
      <c r="Y67" s="112" t="str">
        <f>IF('（入力用）'!Z61=1,"○",)</f>
        <v>○</v>
      </c>
      <c r="Z67" s="123">
        <f>IF('（入力用）'!AA61=1,"○",)</f>
        <v>0</v>
      </c>
      <c r="AA67" s="112" t="str">
        <f>IF('（入力用）'!AB61=1,"○",)</f>
        <v>○</v>
      </c>
      <c r="AB67" s="112" t="str">
        <f>IF('（入力用）'!AC61=1,"○",)</f>
        <v>○</v>
      </c>
      <c r="AC67" s="112" t="str">
        <f>IF('（入力用）'!AD61=1,"○",)</f>
        <v>○</v>
      </c>
      <c r="AD67" s="112" t="str">
        <f>IF('（入力用）'!AE61=1,"○",)</f>
        <v>○</v>
      </c>
      <c r="AE67" s="112" t="str">
        <f>IF('（入力用）'!AF61=1,"○",)</f>
        <v>○</v>
      </c>
      <c r="AF67" s="158">
        <f t="shared" si="10"/>
        <v>21</v>
      </c>
      <c r="AG67" s="6">
        <v>1</v>
      </c>
      <c r="AH67" s="13">
        <v>57</v>
      </c>
    </row>
    <row r="68" spans="1:34" s="6" customFormat="1" ht="21.95" customHeight="1">
      <c r="B68" s="14"/>
      <c r="C68" s="1431" t="s">
        <v>220</v>
      </c>
      <c r="D68" s="1432"/>
      <c r="E68" s="1466" t="s">
        <v>223</v>
      </c>
      <c r="F68" s="67" t="s">
        <v>860</v>
      </c>
      <c r="G68" s="80">
        <f>IF('（入力用）'!J61=2,"○",)</f>
        <v>0</v>
      </c>
      <c r="H68" s="80">
        <f>IF('（入力用）'!K61=2,"○",)</f>
        <v>0</v>
      </c>
      <c r="I68" s="80">
        <f>IF('（入力用）'!L61=2,"○",)</f>
        <v>0</v>
      </c>
      <c r="J68" s="80">
        <f>IF('（入力用）'!M61=2,"○",)</f>
        <v>0</v>
      </c>
      <c r="K68" s="80">
        <f>IF('（入力用）'!N61=2,"○",)</f>
        <v>0</v>
      </c>
      <c r="L68" s="80">
        <f>IF('（入力用）'!O61=2,"○",)</f>
        <v>0</v>
      </c>
      <c r="M68" s="80"/>
      <c r="N68" s="80">
        <f>IF('（入力用）'!P61=2,"○",)</f>
        <v>0</v>
      </c>
      <c r="O68" s="80">
        <f>IF('（入力用）'!Q61=2,"○",)</f>
        <v>0</v>
      </c>
      <c r="P68" s="80">
        <f>IF('（入力用）'!R61=2,"○",)</f>
        <v>0</v>
      </c>
      <c r="Q68" s="80">
        <f>IF('（入力用）'!S61=2,"○",)</f>
        <v>0</v>
      </c>
      <c r="R68" s="80" t="str">
        <f>IF('（入力用）'!T61=2,"○",)</f>
        <v>○</v>
      </c>
      <c r="S68" s="80">
        <f>IF('（入力用）'!U61=2,"○",)</f>
        <v>0</v>
      </c>
      <c r="T68" s="80" t="s">
        <v>1439</v>
      </c>
      <c r="U68" s="80">
        <f>IF('（入力用）'!V61=2,"○",)</f>
        <v>0</v>
      </c>
      <c r="V68" s="80">
        <f>IF('（入力用）'!W61=2,"○",)</f>
        <v>0</v>
      </c>
      <c r="W68" s="80">
        <f>IF('（入力用）'!X61=2,"○",)</f>
        <v>0</v>
      </c>
      <c r="X68" s="80">
        <f>IF('（入力用）'!Y61=2,"○",)</f>
        <v>0</v>
      </c>
      <c r="Y68" s="80">
        <f>IF('（入力用）'!Z61=2,"○",)</f>
        <v>0</v>
      </c>
      <c r="Z68" s="128">
        <f>IF('（入力用）'!AA61=2,"○",)</f>
        <v>0</v>
      </c>
      <c r="AA68" s="80">
        <f>IF('（入力用）'!AB61=2,"○",)</f>
        <v>0</v>
      </c>
      <c r="AB68" s="80">
        <f>IF('（入力用）'!AC61=2,"○",)</f>
        <v>0</v>
      </c>
      <c r="AC68" s="80">
        <f>IF('（入力用）'!AD61=2,"○",)</f>
        <v>0</v>
      </c>
      <c r="AD68" s="80">
        <f>IF('（入力用）'!AE61=2,"○",)</f>
        <v>0</v>
      </c>
      <c r="AE68" s="80">
        <f>IF('（入力用）'!AF61=2,"○",)</f>
        <v>0</v>
      </c>
      <c r="AF68" s="159">
        <f t="shared" si="10"/>
        <v>2</v>
      </c>
      <c r="AG68" s="6">
        <v>0</v>
      </c>
      <c r="AH68" s="13">
        <v>0</v>
      </c>
    </row>
    <row r="69" spans="1:34" s="6" customFormat="1" ht="21.95" customHeight="1">
      <c r="B69" s="13"/>
      <c r="C69" s="1435" t="s">
        <v>166</v>
      </c>
      <c r="D69" s="1436"/>
      <c r="E69" s="1467"/>
      <c r="F69" s="69" t="s">
        <v>861</v>
      </c>
      <c r="G69" s="82">
        <f>IF('（入力用）'!J61=3,"○",)</f>
        <v>0</v>
      </c>
      <c r="H69" s="82">
        <f>IF('（入力用）'!K61=3,"○",)</f>
        <v>0</v>
      </c>
      <c r="I69" s="82">
        <f>IF('（入力用）'!L61=3,"○",)</f>
        <v>0</v>
      </c>
      <c r="J69" s="82">
        <f>IF('（入力用）'!M61=3,"○",)</f>
        <v>0</v>
      </c>
      <c r="K69" s="82">
        <f>IF('（入力用）'!N61=3,"○",)</f>
        <v>0</v>
      </c>
      <c r="L69" s="82">
        <f>IF('（入力用）'!O61=3,"○",)</f>
        <v>0</v>
      </c>
      <c r="M69" s="82"/>
      <c r="N69" s="82">
        <f>IF('（入力用）'!P61=3,"○",)</f>
        <v>0</v>
      </c>
      <c r="O69" s="82">
        <f>IF('（入力用）'!Q61=3,"○",)</f>
        <v>0</v>
      </c>
      <c r="P69" s="82">
        <f>IF('（入力用）'!R61=3,"○",)</f>
        <v>0</v>
      </c>
      <c r="Q69" s="82">
        <f>IF('（入力用）'!S61=3,"○",)</f>
        <v>0</v>
      </c>
      <c r="R69" s="82">
        <f>IF('（入力用）'!T61=3,"○",)</f>
        <v>0</v>
      </c>
      <c r="S69" s="82">
        <f>IF('（入力用）'!U61=3,"○",)</f>
        <v>0</v>
      </c>
      <c r="T69" s="82"/>
      <c r="U69" s="82">
        <f>IF('（入力用）'!V61=3,"○",)</f>
        <v>0</v>
      </c>
      <c r="V69" s="82">
        <f>IF('（入力用）'!W61=3,"○",)</f>
        <v>0</v>
      </c>
      <c r="W69" s="82">
        <f>IF('（入力用）'!X61=3,"○",)</f>
        <v>0</v>
      </c>
      <c r="X69" s="82" t="str">
        <f>IF('（入力用）'!Y61=3,"○",)</f>
        <v>○</v>
      </c>
      <c r="Y69" s="77">
        <f>IF('（入力用）'!Z61=3,"○",)</f>
        <v>0</v>
      </c>
      <c r="Z69" s="129" t="str">
        <f>IF('（入力用）'!AA61=3,"○",)</f>
        <v>○</v>
      </c>
      <c r="AA69" s="77">
        <f>IF('（入力用）'!AB61=3,"○",)</f>
        <v>0</v>
      </c>
      <c r="AB69" s="77">
        <f>IF('（入力用）'!AC61=3,"○",)</f>
        <v>0</v>
      </c>
      <c r="AC69" s="77">
        <f>IF('（入力用）'!AD61=3,"○",)</f>
        <v>0</v>
      </c>
      <c r="AD69" s="77">
        <f>IF('（入力用）'!AE61=3,"○",)</f>
        <v>0</v>
      </c>
      <c r="AE69" s="77">
        <f>IF('（入力用）'!AF61=3,"○",)</f>
        <v>0</v>
      </c>
      <c r="AF69" s="146">
        <f t="shared" si="10"/>
        <v>2</v>
      </c>
      <c r="AG69" s="6">
        <v>0</v>
      </c>
      <c r="AH69" s="13">
        <v>0</v>
      </c>
    </row>
    <row r="70" spans="1:34" s="6" customFormat="1" ht="21.95" customHeight="1">
      <c r="A70" s="6">
        <v>1</v>
      </c>
      <c r="B70" s="13">
        <v>58</v>
      </c>
      <c r="C70" s="1433" t="s">
        <v>214</v>
      </c>
      <c r="D70" s="1434"/>
      <c r="E70" s="1437" t="s">
        <v>293</v>
      </c>
      <c r="F70" s="1438"/>
      <c r="G70" s="76">
        <f>IF(MID('（入力用）'!J62,1,1)="1","○",)</f>
        <v>0</v>
      </c>
      <c r="H70" s="76">
        <f>IF(MID('（入力用）'!K62,1,1)="1","○",)</f>
        <v>0</v>
      </c>
      <c r="I70" s="76">
        <f>IF(MID('（入力用）'!L62,1,1)="1","○",)</f>
        <v>0</v>
      </c>
      <c r="J70" s="76">
        <f>IF(MID('（入力用）'!M62,1,1)="1","○",)</f>
        <v>0</v>
      </c>
      <c r="K70" s="76">
        <f>IF(MID('（入力用）'!N62,1,1)="1","○",)</f>
        <v>0</v>
      </c>
      <c r="L70" s="76">
        <f>IF(MID('（入力用）'!O62,1,1)="1","○",)</f>
        <v>0</v>
      </c>
      <c r="M70" s="76"/>
      <c r="N70" s="76">
        <f>IF(MID('（入力用）'!P62,1,1)="1","○",)</f>
        <v>0</v>
      </c>
      <c r="O70" s="76">
        <f>IF(MID('（入力用）'!Q62,1,1)="1","○",)</f>
        <v>0</v>
      </c>
      <c r="P70" s="76">
        <f>IF(MID('（入力用）'!R62,1,1)="1","○",)</f>
        <v>0</v>
      </c>
      <c r="Q70" s="76">
        <f>IF(MID('（入力用）'!S62,1,1)="1","○",)</f>
        <v>0</v>
      </c>
      <c r="R70" s="76">
        <f>IF(MID('（入力用）'!T62,1,1)="1","○",)</f>
        <v>0</v>
      </c>
      <c r="S70" s="76">
        <f>IF(MID('（入力用）'!U62,1,1)="1","○",)</f>
        <v>0</v>
      </c>
      <c r="T70" s="76"/>
      <c r="U70" s="76">
        <f>IF(MID('（入力用）'!V62,1,1)="1","○",)</f>
        <v>0</v>
      </c>
      <c r="V70" s="76">
        <f>IF(MID('（入力用）'!W62,1,1)="1","○",)</f>
        <v>0</v>
      </c>
      <c r="W70" s="76">
        <f>IF(MID('（入力用）'!X62,1,1)="1","○",)</f>
        <v>0</v>
      </c>
      <c r="X70" s="76">
        <f>IF(MID('（入力用）'!Y62,1,1)="1","○",)</f>
        <v>0</v>
      </c>
      <c r="Y70" s="80">
        <f>IF(MID('（入力用）'!Z62,1,1)="1","○",)</f>
        <v>0</v>
      </c>
      <c r="Z70" s="130">
        <f>IF(MID('（入力用）'!AI62,1,1)="1","○",)</f>
        <v>0</v>
      </c>
      <c r="AA70" s="80">
        <f>IF(MID('（入力用）'!AB62,1,1)="1","○",)</f>
        <v>0</v>
      </c>
      <c r="AB70" s="80">
        <f>IF(MID('（入力用）'!AC62,1,1)="1","○",)</f>
        <v>0</v>
      </c>
      <c r="AC70" s="80">
        <f>IF(MID('（入力用）'!AD62,1,1)="1","○",)</f>
        <v>0</v>
      </c>
      <c r="AD70" s="80">
        <f>IF(MID('（入力用）'!AE62,1,1)="1","○",)</f>
        <v>0</v>
      </c>
      <c r="AE70" s="80">
        <f>IF(MID('（入力用）'!AF62,1,1)="1","○",)</f>
        <v>0</v>
      </c>
      <c r="AF70" s="145">
        <f t="shared" si="10"/>
        <v>0</v>
      </c>
      <c r="AG70" s="8">
        <v>1</v>
      </c>
      <c r="AH70" s="14">
        <v>58</v>
      </c>
    </row>
    <row r="71" spans="1:34" s="6" customFormat="1" ht="21.95" customHeight="1">
      <c r="B71" s="13"/>
      <c r="C71" s="1422" t="s">
        <v>215</v>
      </c>
      <c r="D71" s="1423"/>
      <c r="E71" s="1439" t="s">
        <v>597</v>
      </c>
      <c r="F71" s="1440"/>
      <c r="G71" s="81">
        <f>IF(MID('（入力用）'!J62,2,1)="2","○",)</f>
        <v>0</v>
      </c>
      <c r="H71" s="81">
        <f>IF(MID('（入力用）'!K62,2,1)="2","○",)</f>
        <v>0</v>
      </c>
      <c r="I71" s="81">
        <f>IF(MID('（入力用）'!L62,2,1)="2","○",)</f>
        <v>0</v>
      </c>
      <c r="J71" s="81">
        <f>IF(MID('（入力用）'!M62,2,1)="2","○",)</f>
        <v>0</v>
      </c>
      <c r="K71" s="81">
        <f>IF(MID('（入力用）'!N62,2,1)="2","○",)</f>
        <v>0</v>
      </c>
      <c r="L71" s="81">
        <f>IF(MID('（入力用）'!O62,2,1)="2","○",)</f>
        <v>0</v>
      </c>
      <c r="M71" s="81"/>
      <c r="N71" s="81">
        <f>IF(MID('（入力用）'!P62,2,1)="2","○",)</f>
        <v>0</v>
      </c>
      <c r="O71" s="81">
        <f>IF(MID('（入力用）'!Q62,2,1)="2","○",)</f>
        <v>0</v>
      </c>
      <c r="P71" s="81">
        <f>IF(MID('（入力用）'!R62,2,1)="2","○",)</f>
        <v>0</v>
      </c>
      <c r="Q71" s="81">
        <f>IF(MID('（入力用）'!S62,2,1)="2","○",)</f>
        <v>0</v>
      </c>
      <c r="R71" s="81">
        <f>IF(MID('（入力用）'!T62,2,1)="2","○",)</f>
        <v>0</v>
      </c>
      <c r="S71" s="81">
        <f>IF(MID('（入力用）'!U62,2,1)="2","○",)</f>
        <v>0</v>
      </c>
      <c r="T71" s="81"/>
      <c r="U71" s="81">
        <f>IF(MID('（入力用）'!V62,2,1)="2","○",)</f>
        <v>0</v>
      </c>
      <c r="V71" s="81">
        <f>IF(MID('（入力用）'!W62,2,1)="2","○",)</f>
        <v>0</v>
      </c>
      <c r="W71" s="81">
        <f>IF(MID('（入力用）'!X62,2,1)="2","○",)</f>
        <v>0</v>
      </c>
      <c r="X71" s="81">
        <f>IF(MID('（入力用）'!Y62,2,1)="2","○",)</f>
        <v>0</v>
      </c>
      <c r="Y71" s="81">
        <f>IF(MID('（入力用）'!Z62,2,1)="2","○",)</f>
        <v>0</v>
      </c>
      <c r="Z71" s="131">
        <f>IF(MID('（入力用）'!AI62,2,1)="2","○",)</f>
        <v>0</v>
      </c>
      <c r="AA71" s="81">
        <f>IF(MID('（入力用）'!AB62,2,1)="2","○",)</f>
        <v>0</v>
      </c>
      <c r="AB71" s="81">
        <f>IF(MID('（入力用）'!AC62,2,1)="2","○",)</f>
        <v>0</v>
      </c>
      <c r="AC71" s="81">
        <f>IF(MID('（入力用）'!AD62,2,1)="2","○",)</f>
        <v>0</v>
      </c>
      <c r="AD71" s="81">
        <f>IF(MID('（入力用）'!AE62,2,1)="2","○",)</f>
        <v>0</v>
      </c>
      <c r="AE71" s="81">
        <f>IF(MID('（入力用）'!AF62,2,1)="2","○",)</f>
        <v>0</v>
      </c>
      <c r="AF71" s="150">
        <f t="shared" si="10"/>
        <v>0</v>
      </c>
      <c r="AG71" s="8">
        <v>0</v>
      </c>
      <c r="AH71" s="14">
        <v>0</v>
      </c>
    </row>
    <row r="72" spans="1:34" s="6" customFormat="1" ht="21.95" customHeight="1">
      <c r="B72" s="13"/>
      <c r="C72" s="1441" t="s">
        <v>360</v>
      </c>
      <c r="D72" s="1442"/>
      <c r="E72" s="1439" t="s">
        <v>879</v>
      </c>
      <c r="F72" s="1440"/>
      <c r="G72" s="81">
        <f>IF(MID('（入力用）'!J62,3,1)="3","○",)</f>
        <v>0</v>
      </c>
      <c r="H72" s="81">
        <f>IF(MID('（入力用）'!K62,3,1)="3","○",)</f>
        <v>0</v>
      </c>
      <c r="I72" s="81">
        <f>IF(MID('（入力用）'!L62,3,1)="3","○",)</f>
        <v>0</v>
      </c>
      <c r="J72" s="81">
        <f>IF(MID('（入力用）'!M62,3,1)="3","○",)</f>
        <v>0</v>
      </c>
      <c r="K72" s="81">
        <f>IF(MID('（入力用）'!N62,3,1)="3","○",)</f>
        <v>0</v>
      </c>
      <c r="L72" s="81">
        <f>IF(MID('（入力用）'!O62,3,1)="3","○",)</f>
        <v>0</v>
      </c>
      <c r="M72" s="81"/>
      <c r="N72" s="81">
        <f>IF(MID('（入力用）'!P62,3,1)="3","○",)</f>
        <v>0</v>
      </c>
      <c r="O72" s="81">
        <f>IF(MID('（入力用）'!Q62,3,1)="3","○",)</f>
        <v>0</v>
      </c>
      <c r="P72" s="81">
        <f>IF(MID('（入力用）'!R62,3,1)="3","○",)</f>
        <v>0</v>
      </c>
      <c r="Q72" s="81">
        <f>IF(MID('（入力用）'!S62,3,1)="3","○",)</f>
        <v>0</v>
      </c>
      <c r="R72" s="81">
        <f>IF(MID('（入力用）'!T62,3,1)="3","○",)</f>
        <v>0</v>
      </c>
      <c r="S72" s="81">
        <f>IF(MID('（入力用）'!U62,3,1)="3","○",)</f>
        <v>0</v>
      </c>
      <c r="T72" s="81"/>
      <c r="U72" s="81">
        <f>IF(MID('（入力用）'!V62,3,1)="3","○",)</f>
        <v>0</v>
      </c>
      <c r="V72" s="81">
        <f>IF(MID('（入力用）'!W62,3,1)="3","○",)</f>
        <v>0</v>
      </c>
      <c r="W72" s="81">
        <f>IF(MID('（入力用）'!X62,3,1)="3","○",)</f>
        <v>0</v>
      </c>
      <c r="X72" s="81">
        <f>IF(MID('（入力用）'!Y62,3,1)="3","○",)</f>
        <v>0</v>
      </c>
      <c r="Y72" s="81">
        <f>IF(MID('（入力用）'!Z62,3,1)="3","○",)</f>
        <v>0</v>
      </c>
      <c r="Z72" s="131">
        <f>IF(MID('（入力用）'!AI62,3,1)="3","○",)</f>
        <v>0</v>
      </c>
      <c r="AA72" s="81">
        <f>IF(MID('（入力用）'!AB62,3,1)="3","○",)</f>
        <v>0</v>
      </c>
      <c r="AB72" s="81">
        <f>IF(MID('（入力用）'!AC62,3,1)="3","○",)</f>
        <v>0</v>
      </c>
      <c r="AC72" s="81">
        <f>IF(MID('（入力用）'!AD62,3,1)="3","○",)</f>
        <v>0</v>
      </c>
      <c r="AD72" s="81">
        <f>IF(MID('（入力用）'!AE62,3,1)="3","○",)</f>
        <v>0</v>
      </c>
      <c r="AE72" s="81">
        <f>IF(MID('（入力用）'!AF62,3,1)="3","○",)</f>
        <v>0</v>
      </c>
      <c r="AF72" s="150">
        <f t="shared" si="10"/>
        <v>0</v>
      </c>
      <c r="AG72" s="6">
        <v>0</v>
      </c>
      <c r="AH72" s="13">
        <v>0</v>
      </c>
    </row>
    <row r="73" spans="1:34" s="6" customFormat="1" ht="21.95" customHeight="1">
      <c r="B73" s="13"/>
      <c r="C73" s="31"/>
      <c r="D73" s="46"/>
      <c r="E73" s="1443" t="s">
        <v>880</v>
      </c>
      <c r="F73" s="1444"/>
      <c r="G73" s="77">
        <f>IF(MID('（入力用）'!J62,4,1)="4","○",)</f>
        <v>0</v>
      </c>
      <c r="H73" s="77">
        <f>IF(MID('（入力用）'!K62,4,1)="4","○",)</f>
        <v>0</v>
      </c>
      <c r="I73" s="77">
        <f>IF(MID('（入力用）'!L62,4,1)="4","○",)</f>
        <v>0</v>
      </c>
      <c r="J73" s="77">
        <f>IF(MID('（入力用）'!M62,4,1)="4","○",)</f>
        <v>0</v>
      </c>
      <c r="K73" s="77">
        <f>IF(MID('（入力用）'!N62,4,1)="4","○",)</f>
        <v>0</v>
      </c>
      <c r="L73" s="77">
        <f>IF(MID('（入力用）'!O62,4,1)="4","○",)</f>
        <v>0</v>
      </c>
      <c r="M73" s="77"/>
      <c r="N73" s="77">
        <f>IF(MID('（入力用）'!P62,4,1)="4","○",)</f>
        <v>0</v>
      </c>
      <c r="O73" s="77">
        <f>IF(MID('（入力用）'!Q62,4,1)="4","○",)</f>
        <v>0</v>
      </c>
      <c r="P73" s="77">
        <f>IF(MID('（入力用）'!R62,4,1)="4","○",)</f>
        <v>0</v>
      </c>
      <c r="Q73" s="77">
        <f>IF(MID('（入力用）'!S62,4,1)="4","○",)</f>
        <v>0</v>
      </c>
      <c r="R73" s="77">
        <f>IF(MID('（入力用）'!T62,4,1)="4","○",)</f>
        <v>0</v>
      </c>
      <c r="S73" s="77">
        <f>IF(MID('（入力用）'!U62,4,1)="4","○",)</f>
        <v>0</v>
      </c>
      <c r="T73" s="77"/>
      <c r="U73" s="77">
        <f>IF(MID('（入力用）'!V62,4,1)="4","○",)</f>
        <v>0</v>
      </c>
      <c r="V73" s="77">
        <f>IF(MID('（入力用）'!W62,4,1)="4","○",)</f>
        <v>0</v>
      </c>
      <c r="W73" s="77">
        <f>IF(MID('（入力用）'!X62,4,1)="4","○",)</f>
        <v>0</v>
      </c>
      <c r="X73" s="77">
        <f>IF(MID('（入力用）'!Y62,4,1)="4","○",)</f>
        <v>0</v>
      </c>
      <c r="Y73" s="82">
        <f>IF(MID('（入力用）'!Z62,4,1)="4","○",)</f>
        <v>0</v>
      </c>
      <c r="Z73" s="132">
        <f>IF(MID('（入力用）'!AI62,4,1)="4","○",)</f>
        <v>0</v>
      </c>
      <c r="AA73" s="82">
        <f>IF(MID('（入力用）'!AB62,4,1)="4","○",)</f>
        <v>0</v>
      </c>
      <c r="AB73" s="82">
        <f>IF(MID('（入力用）'!AC62,4,1)="4","○",)</f>
        <v>0</v>
      </c>
      <c r="AC73" s="82">
        <f>IF(MID('（入力用）'!AD62,4,1)="4","○",)</f>
        <v>0</v>
      </c>
      <c r="AD73" s="82">
        <f>IF(MID('（入力用）'!AE62,4,1)="4","○",)</f>
        <v>0</v>
      </c>
      <c r="AE73" s="82">
        <f>IF(MID('（入力用）'!AF62,4,1)="4","○",)</f>
        <v>0</v>
      </c>
      <c r="AF73" s="146">
        <f t="shared" si="10"/>
        <v>0</v>
      </c>
      <c r="AG73" s="6">
        <v>0</v>
      </c>
      <c r="AH73" s="13">
        <v>0</v>
      </c>
    </row>
    <row r="74" spans="1:34" s="6" customFormat="1" ht="21.95" customHeight="1">
      <c r="A74" s="6">
        <v>1</v>
      </c>
      <c r="B74" s="13">
        <v>59</v>
      </c>
      <c r="C74" s="32" t="s">
        <v>862</v>
      </c>
      <c r="D74" s="1412" t="s">
        <v>865</v>
      </c>
      <c r="E74" s="1412"/>
      <c r="F74" s="1412"/>
      <c r="G74" s="78">
        <v>214247</v>
      </c>
      <c r="H74" s="78">
        <v>0</v>
      </c>
      <c r="I74" s="78">
        <v>19239</v>
      </c>
      <c r="J74" s="78">
        <v>13960</v>
      </c>
      <c r="K74" s="78">
        <v>0</v>
      </c>
      <c r="L74" s="78">
        <v>11639</v>
      </c>
      <c r="M74" s="78">
        <v>1931</v>
      </c>
      <c r="N74" s="78">
        <v>0</v>
      </c>
      <c r="O74" s="78">
        <v>0</v>
      </c>
      <c r="P74" s="78">
        <v>18930</v>
      </c>
      <c r="Q74" s="78">
        <v>0</v>
      </c>
      <c r="R74" s="78"/>
      <c r="S74" s="78">
        <v>5577</v>
      </c>
      <c r="T74" s="78">
        <v>858</v>
      </c>
      <c r="U74" s="78"/>
      <c r="V74" s="78"/>
      <c r="W74" s="78"/>
      <c r="X74" s="78">
        <v>265</v>
      </c>
      <c r="Y74" s="89"/>
      <c r="Z74" s="78">
        <v>30</v>
      </c>
      <c r="AA74" s="89">
        <v>0</v>
      </c>
      <c r="AB74" s="89">
        <v>0</v>
      </c>
      <c r="AC74" s="89">
        <v>0</v>
      </c>
      <c r="AD74" s="89">
        <v>2223</v>
      </c>
      <c r="AE74" s="89">
        <v>0</v>
      </c>
      <c r="AF74" s="160">
        <f t="shared" ref="AF74:AF80" si="11">SUM(G74:Y74,Z74:AE74)</f>
        <v>288899</v>
      </c>
      <c r="AG74" s="6">
        <v>1</v>
      </c>
      <c r="AH74" s="13">
        <v>59</v>
      </c>
    </row>
    <row r="75" spans="1:34" s="6" customFormat="1" ht="21.95" customHeight="1">
      <c r="A75" s="6">
        <v>1</v>
      </c>
      <c r="B75" s="13">
        <v>60</v>
      </c>
      <c r="C75" s="1468" t="s">
        <v>1331</v>
      </c>
      <c r="D75" s="1469"/>
      <c r="E75" s="1470"/>
      <c r="F75" s="42" t="s">
        <v>270</v>
      </c>
      <c r="G75" s="90">
        <f>75/100</f>
        <v>0.75</v>
      </c>
      <c r="H75" s="90">
        <f>422/100</f>
        <v>4.22</v>
      </c>
      <c r="I75" s="90">
        <f>600/100</f>
        <v>6</v>
      </c>
      <c r="J75" s="90">
        <f>348/100</f>
        <v>3.48</v>
      </c>
      <c r="K75" s="90">
        <f>1211/100</f>
        <v>12.11</v>
      </c>
      <c r="L75" s="90">
        <f>478/100</f>
        <v>4.78</v>
      </c>
      <c r="M75" s="90">
        <f>391/100</f>
        <v>3.91</v>
      </c>
      <c r="N75" s="90">
        <f>61/100</f>
        <v>0.61</v>
      </c>
      <c r="O75" s="90">
        <f>1252/100</f>
        <v>12.52</v>
      </c>
      <c r="P75" s="90">
        <v>0</v>
      </c>
      <c r="Q75" s="90">
        <f>349/100</f>
        <v>3.49</v>
      </c>
      <c r="R75" s="90"/>
      <c r="S75" s="90">
        <f>1241/100</f>
        <v>12.41</v>
      </c>
      <c r="T75" s="90">
        <f>849/100</f>
        <v>8.49</v>
      </c>
      <c r="U75" s="90">
        <f>316/100</f>
        <v>3.16</v>
      </c>
      <c r="V75" s="90">
        <f>1888/100</f>
        <v>18.88</v>
      </c>
      <c r="W75" s="90">
        <v>0</v>
      </c>
      <c r="X75" s="109">
        <f>207/100</f>
        <v>2.0699999999999998</v>
      </c>
      <c r="Y75" s="109"/>
      <c r="Z75" s="109"/>
      <c r="AA75" s="109">
        <v>0</v>
      </c>
      <c r="AB75" s="109">
        <v>2</v>
      </c>
      <c r="AC75" s="109">
        <f>300/100</f>
        <v>3</v>
      </c>
      <c r="AD75" s="109">
        <v>0</v>
      </c>
      <c r="AE75" s="109">
        <f>205/100</f>
        <v>2.0499999999999998</v>
      </c>
      <c r="AF75" s="161">
        <f t="shared" si="11"/>
        <v>103.92999999999998</v>
      </c>
      <c r="AG75" s="6">
        <v>1</v>
      </c>
      <c r="AH75" s="13">
        <v>60</v>
      </c>
    </row>
    <row r="76" spans="1:34" s="6" customFormat="1" ht="21.95" customHeight="1">
      <c r="A76" s="6">
        <v>1</v>
      </c>
      <c r="B76" s="13">
        <v>61</v>
      </c>
      <c r="C76" s="1471"/>
      <c r="D76" s="1472"/>
      <c r="E76" s="1473"/>
      <c r="F76" s="42" t="s">
        <v>1307</v>
      </c>
      <c r="G76" s="90">
        <f>955/100</f>
        <v>9.5500000000000007</v>
      </c>
      <c r="H76" s="90">
        <f>300/100</f>
        <v>3</v>
      </c>
      <c r="I76" s="90">
        <f>97/100</f>
        <v>0.97</v>
      </c>
      <c r="J76" s="90">
        <f>1861/100</f>
        <v>18.61</v>
      </c>
      <c r="K76" s="90">
        <f>1058/100</f>
        <v>10.58</v>
      </c>
      <c r="L76" s="90">
        <f>152/100</f>
        <v>1.52</v>
      </c>
      <c r="M76" s="90"/>
      <c r="N76" s="90">
        <f>664/100</f>
        <v>6.64</v>
      </c>
      <c r="O76" s="90">
        <f>407/100</f>
        <v>4.07</v>
      </c>
      <c r="P76" s="90">
        <f>177/100</f>
        <v>1.77</v>
      </c>
      <c r="Q76" s="90">
        <v>0</v>
      </c>
      <c r="R76" s="90">
        <f>692/100</f>
        <v>6.92</v>
      </c>
      <c r="S76" s="90">
        <f>1109/100</f>
        <v>11.09</v>
      </c>
      <c r="T76" s="90">
        <f>391/100</f>
        <v>3.91</v>
      </c>
      <c r="U76" s="90">
        <f>202/100</f>
        <v>2.02</v>
      </c>
      <c r="V76" s="90">
        <f>59/100</f>
        <v>0.59</v>
      </c>
      <c r="W76" s="90">
        <v>0</v>
      </c>
      <c r="X76" s="109">
        <f>39/100</f>
        <v>0.39</v>
      </c>
      <c r="Y76" s="109"/>
      <c r="Z76" s="109"/>
      <c r="AA76" s="109">
        <v>0</v>
      </c>
      <c r="AB76" s="109">
        <f>49/100</f>
        <v>0.49</v>
      </c>
      <c r="AC76" s="109">
        <v>0</v>
      </c>
      <c r="AD76" s="109">
        <v>0</v>
      </c>
      <c r="AE76" s="109">
        <v>0</v>
      </c>
      <c r="AF76" s="161">
        <f t="shared" si="11"/>
        <v>82.12</v>
      </c>
      <c r="AG76" s="6">
        <v>1</v>
      </c>
      <c r="AH76" s="13">
        <v>61</v>
      </c>
    </row>
    <row r="77" spans="1:34" s="6" customFormat="1" ht="21.95" customHeight="1">
      <c r="A77" s="6">
        <v>1</v>
      </c>
      <c r="B77" s="13">
        <v>62</v>
      </c>
      <c r="C77" s="1474"/>
      <c r="D77" s="1475"/>
      <c r="E77" s="1476"/>
      <c r="F77" s="42" t="s">
        <v>1026</v>
      </c>
      <c r="G77" s="90">
        <f>19041/100</f>
        <v>190.41</v>
      </c>
      <c r="H77" s="90">
        <f>6094/100</f>
        <v>60.94</v>
      </c>
      <c r="I77" s="90">
        <f>9995/100</f>
        <v>99.95</v>
      </c>
      <c r="J77" s="90">
        <f>13442/100</f>
        <v>134.41999999999999</v>
      </c>
      <c r="K77" s="90">
        <f>6034/100</f>
        <v>60.34</v>
      </c>
      <c r="L77" s="90">
        <f>3027/100</f>
        <v>30.27</v>
      </c>
      <c r="M77" s="90"/>
      <c r="N77" s="90">
        <f>6510/100</f>
        <v>65.099999999999994</v>
      </c>
      <c r="O77" s="90">
        <f>12264/100</f>
        <v>122.64</v>
      </c>
      <c r="P77" s="90">
        <f>2952/100</f>
        <v>29.52</v>
      </c>
      <c r="Q77" s="90">
        <f>7697/100</f>
        <v>76.97</v>
      </c>
      <c r="R77" s="90">
        <f>4058/100</f>
        <v>40.58</v>
      </c>
      <c r="S77" s="90">
        <f>16773/100</f>
        <v>167.73</v>
      </c>
      <c r="T77" s="90">
        <f>7693/100</f>
        <v>76.930000000000007</v>
      </c>
      <c r="U77" s="90">
        <f>3405/100</f>
        <v>34.049999999999997</v>
      </c>
      <c r="V77" s="90">
        <f>11017/100</f>
        <v>110.17</v>
      </c>
      <c r="W77" s="90">
        <v>0</v>
      </c>
      <c r="X77" s="109"/>
      <c r="Y77" s="109"/>
      <c r="Z77" s="109"/>
      <c r="AA77" s="109">
        <f>297/100</f>
        <v>2.97</v>
      </c>
      <c r="AB77" s="109">
        <f>1313/100</f>
        <v>13.13</v>
      </c>
      <c r="AC77" s="109">
        <f>567/100</f>
        <v>5.67</v>
      </c>
      <c r="AD77" s="109">
        <f>1717/100</f>
        <v>17.170000000000002</v>
      </c>
      <c r="AE77" s="109">
        <f>4675/100</f>
        <v>46.75</v>
      </c>
      <c r="AF77" s="161">
        <f t="shared" si="11"/>
        <v>1385.7100000000005</v>
      </c>
      <c r="AG77" s="6">
        <v>1</v>
      </c>
      <c r="AH77" s="13">
        <v>62</v>
      </c>
    </row>
    <row r="78" spans="1:34" s="6" customFormat="1" ht="21.95" customHeight="1">
      <c r="A78" s="6">
        <v>1</v>
      </c>
      <c r="B78" s="13">
        <v>63</v>
      </c>
      <c r="C78" s="1468" t="s">
        <v>1330</v>
      </c>
      <c r="D78" s="1469"/>
      <c r="E78" s="1470"/>
      <c r="F78" s="42" t="s">
        <v>270</v>
      </c>
      <c r="G78" s="90"/>
      <c r="H78" s="90"/>
      <c r="I78" s="90">
        <f>18/100</f>
        <v>0.18</v>
      </c>
      <c r="J78" s="90"/>
      <c r="K78" s="90"/>
      <c r="L78" s="90">
        <f>95/100</f>
        <v>0.95</v>
      </c>
      <c r="M78" s="90">
        <f>95/100</f>
        <v>0.95</v>
      </c>
      <c r="N78" s="90">
        <f>85/100</f>
        <v>0.85</v>
      </c>
      <c r="O78" s="90"/>
      <c r="P78" s="90"/>
      <c r="Q78" s="90"/>
      <c r="R78" s="90"/>
      <c r="S78" s="90"/>
      <c r="T78" s="90"/>
      <c r="U78" s="90"/>
      <c r="V78" s="90">
        <f>13/100</f>
        <v>0.13</v>
      </c>
      <c r="W78" s="90"/>
      <c r="X78" s="109"/>
      <c r="Y78" s="109"/>
      <c r="Z78" s="109"/>
      <c r="AA78" s="109"/>
      <c r="AB78" s="109"/>
      <c r="AC78" s="109"/>
      <c r="AD78" s="109"/>
      <c r="AE78" s="109"/>
      <c r="AF78" s="161">
        <f t="shared" si="11"/>
        <v>3.06</v>
      </c>
      <c r="AG78" s="6">
        <v>1</v>
      </c>
      <c r="AH78" s="13">
        <v>63</v>
      </c>
    </row>
    <row r="79" spans="1:34" s="6" customFormat="1" ht="21.95" customHeight="1">
      <c r="A79" s="6">
        <v>1</v>
      </c>
      <c r="B79" s="13">
        <v>64</v>
      </c>
      <c r="C79" s="1471"/>
      <c r="D79" s="1472"/>
      <c r="E79" s="1473"/>
      <c r="F79" s="42" t="s">
        <v>1307</v>
      </c>
      <c r="G79" s="90">
        <f>23/100</f>
        <v>0.23</v>
      </c>
      <c r="H79" s="90"/>
      <c r="I79" s="90"/>
      <c r="J79" s="90"/>
      <c r="K79" s="90"/>
      <c r="L79" s="90">
        <f>9/100</f>
        <v>0.09</v>
      </c>
      <c r="M79" s="90"/>
      <c r="N79" s="90"/>
      <c r="O79" s="90"/>
      <c r="P79" s="90"/>
      <c r="Q79" s="90"/>
      <c r="R79" s="90"/>
      <c r="S79" s="90"/>
      <c r="T79" s="90"/>
      <c r="U79" s="90"/>
      <c r="V79" s="90"/>
      <c r="W79" s="90"/>
      <c r="X79" s="109"/>
      <c r="Y79" s="109"/>
      <c r="Z79" s="133"/>
      <c r="AA79" s="109"/>
      <c r="AB79" s="109">
        <f>31/100</f>
        <v>0.31</v>
      </c>
      <c r="AC79" s="109"/>
      <c r="AD79" s="109"/>
      <c r="AE79" s="109"/>
      <c r="AF79" s="161">
        <f t="shared" si="11"/>
        <v>0.63</v>
      </c>
      <c r="AG79" s="6">
        <v>1</v>
      </c>
      <c r="AH79" s="13">
        <v>64</v>
      </c>
    </row>
    <row r="80" spans="1:34" s="6" customFormat="1" ht="21.95" customHeight="1">
      <c r="A80" s="6">
        <v>1</v>
      </c>
      <c r="B80" s="13">
        <v>65</v>
      </c>
      <c r="C80" s="1474"/>
      <c r="D80" s="1475"/>
      <c r="E80" s="1476"/>
      <c r="F80" s="42" t="s">
        <v>1026</v>
      </c>
      <c r="G80" s="90">
        <f>2094/100</f>
        <v>20.94</v>
      </c>
      <c r="H80" s="90">
        <f>109/100</f>
        <v>1.0900000000000001</v>
      </c>
      <c r="I80" s="90">
        <f>344/100</f>
        <v>3.44</v>
      </c>
      <c r="J80" s="90">
        <f>61/100</f>
        <v>0.61</v>
      </c>
      <c r="K80" s="90">
        <f>175/100</f>
        <v>1.75</v>
      </c>
      <c r="L80" s="90">
        <f>201/100</f>
        <v>2.0099999999999998</v>
      </c>
      <c r="M80" s="90">
        <f>92/100</f>
        <v>0.92</v>
      </c>
      <c r="N80" s="90">
        <f>50/100</f>
        <v>0.5</v>
      </c>
      <c r="O80" s="90">
        <f>622/100</f>
        <v>6.22</v>
      </c>
      <c r="P80" s="90">
        <v>0</v>
      </c>
      <c r="Q80" s="90">
        <f>42/100</f>
        <v>0.42</v>
      </c>
      <c r="R80" s="90">
        <f>166/100</f>
        <v>1.66</v>
      </c>
      <c r="S80" s="90">
        <f>55/100</f>
        <v>0.55000000000000004</v>
      </c>
      <c r="T80" s="90">
        <f>42/100</f>
        <v>0.42</v>
      </c>
      <c r="U80" s="90">
        <f>23/100</f>
        <v>0.23</v>
      </c>
      <c r="V80" s="90">
        <f>351/100</f>
        <v>3.51</v>
      </c>
      <c r="W80" s="90">
        <f>103/100</f>
        <v>1.03</v>
      </c>
      <c r="X80" s="109"/>
      <c r="Y80" s="109">
        <f>47/100</f>
        <v>0.47</v>
      </c>
      <c r="Z80" s="109">
        <f>18/100</f>
        <v>0.18</v>
      </c>
      <c r="AA80" s="109">
        <v>0</v>
      </c>
      <c r="AB80" s="109">
        <f>17/100</f>
        <v>0.17</v>
      </c>
      <c r="AC80" s="109">
        <v>0</v>
      </c>
      <c r="AD80" s="109">
        <v>0</v>
      </c>
      <c r="AE80" s="109">
        <f>6/100</f>
        <v>0.06</v>
      </c>
      <c r="AF80" s="161">
        <f t="shared" si="11"/>
        <v>46.18</v>
      </c>
      <c r="AG80" s="6">
        <v>1</v>
      </c>
      <c r="AH80" s="13">
        <v>65</v>
      </c>
    </row>
    <row r="81" spans="1:34" s="6" customFormat="1" ht="21.95" customHeight="1">
      <c r="A81" s="6">
        <v>1</v>
      </c>
      <c r="B81" s="13">
        <v>66</v>
      </c>
      <c r="C81" s="33" t="s">
        <v>545</v>
      </c>
      <c r="D81" s="47" t="s">
        <v>726</v>
      </c>
      <c r="E81" s="1445" t="s">
        <v>1350</v>
      </c>
      <c r="F81" s="1445"/>
      <c r="G81" s="76" t="s">
        <v>1439</v>
      </c>
      <c r="H81" s="76"/>
      <c r="I81" s="76"/>
      <c r="J81" s="76"/>
      <c r="K81" s="76"/>
      <c r="L81" s="76"/>
      <c r="M81" s="76"/>
      <c r="N81" s="76"/>
      <c r="O81" s="76" t="s">
        <v>1439</v>
      </c>
      <c r="P81" s="76"/>
      <c r="Q81" s="76" t="s">
        <v>1439</v>
      </c>
      <c r="R81" s="76" t="s">
        <v>1439</v>
      </c>
      <c r="S81" s="76"/>
      <c r="T81" s="76"/>
      <c r="U81" s="76"/>
      <c r="V81" s="76"/>
      <c r="W81" s="76"/>
      <c r="X81" s="76"/>
      <c r="Y81" s="76"/>
      <c r="Z81" s="134"/>
      <c r="AA81" s="76"/>
      <c r="AB81" s="76"/>
      <c r="AC81" s="76"/>
      <c r="AD81" s="76"/>
      <c r="AE81" s="76"/>
      <c r="AF81" s="162">
        <f>SUM(COUNTIF(G81:Y81,"○"),COUNTIF(Z81:AE81,"○"))</f>
        <v>4</v>
      </c>
      <c r="AG81" s="1">
        <v>1</v>
      </c>
      <c r="AH81" s="164">
        <v>66</v>
      </c>
    </row>
    <row r="82" spans="1:34" s="6" customFormat="1" ht="21.95" customHeight="1">
      <c r="B82" s="13"/>
      <c r="C82" s="1477" t="s">
        <v>642</v>
      </c>
      <c r="D82" s="48" t="s">
        <v>906</v>
      </c>
      <c r="E82" s="1446" t="s">
        <v>685</v>
      </c>
      <c r="F82" s="1446"/>
      <c r="G82" s="76"/>
      <c r="H82" s="76"/>
      <c r="I82" s="76"/>
      <c r="J82" s="76"/>
      <c r="K82" s="76"/>
      <c r="L82" s="76"/>
      <c r="M82" s="76"/>
      <c r="N82" s="76"/>
      <c r="O82" s="76"/>
      <c r="P82" s="76"/>
      <c r="Q82" s="76"/>
      <c r="R82" s="76"/>
      <c r="S82" s="76"/>
      <c r="T82" s="76"/>
      <c r="U82" s="76"/>
      <c r="V82" s="76"/>
      <c r="W82" s="76"/>
      <c r="X82" s="76"/>
      <c r="Y82" s="76"/>
      <c r="Z82" s="134"/>
      <c r="AA82" s="76"/>
      <c r="AB82" s="76"/>
      <c r="AC82" s="76"/>
      <c r="AD82" s="76"/>
      <c r="AE82" s="76"/>
      <c r="AF82" s="81">
        <f>SUM(COUNTIF(G82:Y82,"○"),COUNTIF(Z82:AE82,"○"))</f>
        <v>0</v>
      </c>
      <c r="AH82" s="13"/>
    </row>
    <row r="83" spans="1:34" s="6" customFormat="1" ht="21.95" customHeight="1">
      <c r="B83" s="13"/>
      <c r="C83" s="1477"/>
      <c r="D83" s="48" t="s">
        <v>962</v>
      </c>
      <c r="E83" s="1446" t="s">
        <v>1351</v>
      </c>
      <c r="F83" s="1446"/>
      <c r="G83" s="76"/>
      <c r="H83" s="76"/>
      <c r="I83" s="76"/>
      <c r="J83" s="76"/>
      <c r="K83" s="76"/>
      <c r="L83" s="76"/>
      <c r="M83" s="76"/>
      <c r="N83" s="76"/>
      <c r="O83" s="76"/>
      <c r="P83" s="76"/>
      <c r="Q83" s="76"/>
      <c r="R83" s="76"/>
      <c r="S83" s="76"/>
      <c r="T83" s="76"/>
      <c r="U83" s="76"/>
      <c r="V83" s="76"/>
      <c r="W83" s="76"/>
      <c r="X83" s="76"/>
      <c r="Y83" s="76"/>
      <c r="Z83" s="134"/>
      <c r="AA83" s="76"/>
      <c r="AB83" s="76"/>
      <c r="AC83" s="76"/>
      <c r="AD83" s="76"/>
      <c r="AE83" s="76"/>
      <c r="AF83" s="81">
        <f>SUM(COUNTIF(G83:Y83,"○"),COUNTIF(Z83:AE83,"○"))</f>
        <v>0</v>
      </c>
      <c r="AH83" s="13"/>
    </row>
    <row r="84" spans="1:34" s="6" customFormat="1" ht="21.95" customHeight="1">
      <c r="B84" s="13"/>
      <c r="C84" s="1478"/>
      <c r="D84" s="49" t="s">
        <v>1109</v>
      </c>
      <c r="E84" s="1447" t="s">
        <v>819</v>
      </c>
      <c r="F84" s="1447"/>
      <c r="G84" s="82"/>
      <c r="H84" s="82"/>
      <c r="I84" s="82"/>
      <c r="J84" s="82"/>
      <c r="K84" s="82"/>
      <c r="L84" s="82"/>
      <c r="M84" s="82"/>
      <c r="N84" s="82"/>
      <c r="O84" s="82"/>
      <c r="P84" s="82"/>
      <c r="Q84" s="82"/>
      <c r="R84" s="82"/>
      <c r="S84" s="82"/>
      <c r="T84" s="82"/>
      <c r="U84" s="82"/>
      <c r="V84" s="82"/>
      <c r="W84" s="82"/>
      <c r="X84" s="82"/>
      <c r="Y84" s="82"/>
      <c r="Z84" s="135"/>
      <c r="AA84" s="82"/>
      <c r="AB84" s="82"/>
      <c r="AC84" s="82"/>
      <c r="AD84" s="82"/>
      <c r="AE84" s="82"/>
      <c r="AF84" s="82">
        <f>SUM(COUNTIF(G84:Y84,"○"),COUNTIF(Z84:AE84,"○"))</f>
        <v>0</v>
      </c>
      <c r="AH84" s="13"/>
    </row>
    <row r="85" spans="1:34" s="6" customFormat="1" ht="21.95" customHeight="1">
      <c r="A85" s="6">
        <v>1</v>
      </c>
      <c r="B85" s="13">
        <v>67</v>
      </c>
      <c r="C85" s="1479" t="s">
        <v>1373</v>
      </c>
      <c r="D85" s="1480"/>
      <c r="E85" s="1448" t="s">
        <v>1338</v>
      </c>
      <c r="F85" s="1449"/>
      <c r="G85" s="92">
        <v>94</v>
      </c>
      <c r="H85" s="92">
        <v>4</v>
      </c>
      <c r="I85" s="92">
        <v>21</v>
      </c>
      <c r="J85" s="92">
        <v>22</v>
      </c>
      <c r="K85" s="92">
        <v>11</v>
      </c>
      <c r="L85" s="92">
        <v>6</v>
      </c>
      <c r="M85" s="92">
        <v>3</v>
      </c>
      <c r="N85" s="92">
        <v>6</v>
      </c>
      <c r="O85" s="92">
        <v>31</v>
      </c>
      <c r="P85" s="92">
        <v>7</v>
      </c>
      <c r="Q85" s="92">
        <v>13</v>
      </c>
      <c r="R85" s="92">
        <v>8</v>
      </c>
      <c r="S85" s="92">
        <v>8</v>
      </c>
      <c r="T85" s="104">
        <v>2</v>
      </c>
      <c r="U85" s="94">
        <v>7</v>
      </c>
      <c r="V85" s="92">
        <v>7</v>
      </c>
      <c r="W85" s="92">
        <v>1</v>
      </c>
      <c r="X85" s="92">
        <v>1</v>
      </c>
      <c r="Y85" s="92">
        <v>3</v>
      </c>
      <c r="Z85" s="136">
        <v>2</v>
      </c>
      <c r="AA85" s="136">
        <v>2</v>
      </c>
      <c r="AB85" s="136">
        <v>2</v>
      </c>
      <c r="AC85" s="136">
        <v>3</v>
      </c>
      <c r="AD85" s="136">
        <v>4</v>
      </c>
      <c r="AE85" s="136">
        <v>6</v>
      </c>
      <c r="AF85" s="136">
        <f t="shared" ref="AF85:AF90" si="12">SUM(G85:Y85,Z85:AE85)</f>
        <v>274</v>
      </c>
      <c r="AG85" s="1">
        <v>1</v>
      </c>
      <c r="AH85" s="164">
        <v>67</v>
      </c>
    </row>
    <row r="86" spans="1:34" s="6" customFormat="1" ht="21.95" customHeight="1">
      <c r="A86" s="6">
        <v>1</v>
      </c>
      <c r="B86" s="13">
        <v>68</v>
      </c>
      <c r="C86" s="1481"/>
      <c r="D86" s="1482"/>
      <c r="E86" s="1448" t="s">
        <v>1401</v>
      </c>
      <c r="F86" s="1449"/>
      <c r="G86" s="93"/>
      <c r="H86" s="93"/>
      <c r="I86" s="93"/>
      <c r="J86" s="93"/>
      <c r="K86" s="93"/>
      <c r="L86" s="93">
        <v>1</v>
      </c>
      <c r="M86" s="93"/>
      <c r="N86" s="93"/>
      <c r="O86" s="93"/>
      <c r="P86" s="93"/>
      <c r="Q86" s="93"/>
      <c r="R86" s="93"/>
      <c r="S86" s="93">
        <v>4</v>
      </c>
      <c r="T86" s="105"/>
      <c r="U86" s="94"/>
      <c r="V86" s="92"/>
      <c r="W86" s="92"/>
      <c r="X86" s="92"/>
      <c r="Y86" s="92"/>
      <c r="Z86" s="136">
        <v>1</v>
      </c>
      <c r="AA86" s="136"/>
      <c r="AB86" s="86">
        <v>5</v>
      </c>
      <c r="AC86" s="86">
        <v>1</v>
      </c>
      <c r="AD86" s="86"/>
      <c r="AE86" s="86">
        <v>1</v>
      </c>
      <c r="AF86" s="86">
        <f t="shared" si="12"/>
        <v>13</v>
      </c>
      <c r="AG86" s="1">
        <v>1</v>
      </c>
      <c r="AH86" s="164">
        <v>68</v>
      </c>
    </row>
    <row r="87" spans="1:34" s="6" customFormat="1" ht="21.95" customHeight="1">
      <c r="A87" s="6">
        <v>1</v>
      </c>
      <c r="B87" s="13">
        <v>69</v>
      </c>
      <c r="C87" s="1483"/>
      <c r="D87" s="1484"/>
      <c r="E87" s="1448" t="s">
        <v>1402</v>
      </c>
      <c r="F87" s="1449"/>
      <c r="G87" s="93">
        <v>11</v>
      </c>
      <c r="H87" s="93"/>
      <c r="I87" s="93">
        <v>16</v>
      </c>
      <c r="J87" s="93">
        <v>8</v>
      </c>
      <c r="K87" s="93"/>
      <c r="L87" s="93"/>
      <c r="M87" s="93"/>
      <c r="N87" s="93"/>
      <c r="O87" s="93"/>
      <c r="P87" s="93"/>
      <c r="Q87" s="93">
        <v>8</v>
      </c>
      <c r="R87" s="93"/>
      <c r="S87" s="93"/>
      <c r="T87" s="105"/>
      <c r="U87" s="94">
        <v>1</v>
      </c>
      <c r="V87" s="92">
        <v>1</v>
      </c>
      <c r="W87" s="92"/>
      <c r="X87" s="92"/>
      <c r="Y87" s="92"/>
      <c r="Z87" s="136"/>
      <c r="AA87" s="136">
        <v>1</v>
      </c>
      <c r="AB87" s="86"/>
      <c r="AC87" s="86"/>
      <c r="AD87" s="86"/>
      <c r="AE87" s="86">
        <v>1</v>
      </c>
      <c r="AF87" s="86">
        <f t="shared" si="12"/>
        <v>47</v>
      </c>
      <c r="AG87" s="1">
        <v>1</v>
      </c>
      <c r="AH87" s="164">
        <v>69</v>
      </c>
    </row>
    <row r="88" spans="1:34" s="6" customFormat="1" ht="21.95" customHeight="1">
      <c r="A88" s="6">
        <v>1</v>
      </c>
      <c r="B88" s="13">
        <v>70</v>
      </c>
      <c r="C88" s="1479" t="s">
        <v>1374</v>
      </c>
      <c r="D88" s="1485"/>
      <c r="E88" s="1448" t="s">
        <v>1338</v>
      </c>
      <c r="F88" s="1449"/>
      <c r="G88" s="93">
        <v>24</v>
      </c>
      <c r="H88" s="93">
        <v>5</v>
      </c>
      <c r="I88" s="93"/>
      <c r="J88" s="93">
        <v>2</v>
      </c>
      <c r="K88" s="93">
        <v>2</v>
      </c>
      <c r="L88" s="93">
        <v>3</v>
      </c>
      <c r="M88" s="93">
        <v>1</v>
      </c>
      <c r="N88" s="93">
        <v>1</v>
      </c>
      <c r="O88" s="93">
        <v>6</v>
      </c>
      <c r="P88" s="93"/>
      <c r="Q88" s="93"/>
      <c r="R88" s="93"/>
      <c r="S88" s="93">
        <v>2</v>
      </c>
      <c r="T88" s="105">
        <v>1</v>
      </c>
      <c r="U88" s="94">
        <v>1</v>
      </c>
      <c r="V88" s="92"/>
      <c r="W88" s="92"/>
      <c r="X88" s="92"/>
      <c r="Y88" s="92"/>
      <c r="Z88" s="136"/>
      <c r="AA88" s="136"/>
      <c r="AB88" s="86"/>
      <c r="AC88" s="86"/>
      <c r="AD88" s="86"/>
      <c r="AE88" s="86"/>
      <c r="AF88" s="86">
        <f t="shared" si="12"/>
        <v>48</v>
      </c>
      <c r="AG88" s="1">
        <v>1</v>
      </c>
      <c r="AH88" s="164">
        <v>70</v>
      </c>
    </row>
    <row r="89" spans="1:34" s="6" customFormat="1" ht="21.95" customHeight="1">
      <c r="A89" s="6">
        <v>1</v>
      </c>
      <c r="B89" s="13">
        <v>71</v>
      </c>
      <c r="C89" s="1486"/>
      <c r="D89" s="1487"/>
      <c r="E89" s="1448" t="s">
        <v>1401</v>
      </c>
      <c r="F89" s="1449"/>
      <c r="G89" s="93"/>
      <c r="H89" s="93"/>
      <c r="I89" s="93"/>
      <c r="J89" s="93"/>
      <c r="K89" s="93"/>
      <c r="L89" s="93"/>
      <c r="M89" s="93"/>
      <c r="N89" s="93"/>
      <c r="O89" s="93"/>
      <c r="P89" s="93"/>
      <c r="Q89" s="93"/>
      <c r="R89" s="93"/>
      <c r="S89" s="93"/>
      <c r="T89" s="105"/>
      <c r="U89" s="94"/>
      <c r="V89" s="92"/>
      <c r="W89" s="92"/>
      <c r="X89" s="92"/>
      <c r="Y89" s="92"/>
      <c r="Z89" s="136"/>
      <c r="AA89" s="136"/>
      <c r="AB89" s="86"/>
      <c r="AC89" s="86"/>
      <c r="AD89" s="86"/>
      <c r="AE89" s="86"/>
      <c r="AF89" s="86">
        <f t="shared" si="12"/>
        <v>0</v>
      </c>
      <c r="AG89" s="1">
        <v>1</v>
      </c>
      <c r="AH89" s="164">
        <v>71</v>
      </c>
    </row>
    <row r="90" spans="1:34" s="6" customFormat="1" ht="21.95" customHeight="1">
      <c r="A90" s="6">
        <v>1</v>
      </c>
      <c r="B90" s="13">
        <v>72</v>
      </c>
      <c r="C90" s="1488"/>
      <c r="D90" s="1489"/>
      <c r="E90" s="1448" t="s">
        <v>1402</v>
      </c>
      <c r="F90" s="1449"/>
      <c r="G90" s="93"/>
      <c r="H90" s="92"/>
      <c r="I90" s="92"/>
      <c r="J90" s="92">
        <v>1</v>
      </c>
      <c r="K90" s="92"/>
      <c r="L90" s="92"/>
      <c r="M90" s="92"/>
      <c r="N90" s="92"/>
      <c r="O90" s="93"/>
      <c r="P90" s="93"/>
      <c r="Q90" s="93"/>
      <c r="R90" s="93"/>
      <c r="S90" s="93"/>
      <c r="T90" s="105"/>
      <c r="U90" s="94"/>
      <c r="V90" s="92"/>
      <c r="W90" s="92"/>
      <c r="X90" s="92"/>
      <c r="Y90" s="92"/>
      <c r="Z90" s="86"/>
      <c r="AA90" s="86"/>
      <c r="AB90" s="85"/>
      <c r="AC90" s="85"/>
      <c r="AD90" s="85"/>
      <c r="AE90" s="85"/>
      <c r="AF90" s="85">
        <f t="shared" si="12"/>
        <v>1</v>
      </c>
      <c r="AG90" s="1">
        <v>1</v>
      </c>
      <c r="AH90" s="164">
        <v>72</v>
      </c>
    </row>
    <row r="91" spans="1:34" s="8" customFormat="1" ht="20.100000000000001" customHeight="1">
      <c r="B91" s="14"/>
      <c r="C91" s="34"/>
      <c r="D91" s="42"/>
      <c r="E91" s="58"/>
      <c r="F91" s="58"/>
      <c r="G91" s="94"/>
      <c r="H91" s="94"/>
      <c r="I91" s="94"/>
      <c r="J91" s="94"/>
      <c r="K91" s="94"/>
      <c r="L91" s="94"/>
      <c r="M91" s="94"/>
      <c r="N91" s="94"/>
      <c r="O91" s="94"/>
      <c r="P91" s="94"/>
      <c r="Q91" s="94"/>
      <c r="R91" s="94"/>
      <c r="S91" s="94"/>
      <c r="T91" s="105"/>
      <c r="U91" s="94"/>
      <c r="V91" s="94"/>
      <c r="W91" s="94"/>
      <c r="X91" s="110"/>
      <c r="Y91" s="110"/>
      <c r="Z91" s="137"/>
      <c r="AA91" s="110"/>
      <c r="AB91" s="110"/>
      <c r="AC91" s="110"/>
      <c r="AD91" s="110"/>
      <c r="AE91" s="110"/>
      <c r="AF91" s="163"/>
      <c r="AG91" s="8">
        <v>0</v>
      </c>
      <c r="AH91" s="14">
        <v>0</v>
      </c>
    </row>
    <row r="92" spans="1:34" s="6" customFormat="1" ht="21.95" customHeight="1">
      <c r="B92" s="13">
        <v>108</v>
      </c>
      <c r="C92" s="1490" t="s">
        <v>963</v>
      </c>
      <c r="D92" s="1416" t="s">
        <v>281</v>
      </c>
      <c r="E92" s="1412"/>
      <c r="F92" s="1412"/>
      <c r="G92" s="90">
        <f>IF(G32=0,0,ROUND('20表'!I9/G32,2))</f>
        <v>189.48</v>
      </c>
      <c r="H92" s="90">
        <f>IF(H32=0,0,ROUND('20表'!J9/H32,2))</f>
        <v>205.07</v>
      </c>
      <c r="I92" s="90">
        <f>IF(I32=0,0,ROUND('20表'!K9/I32,2))</f>
        <v>211.54</v>
      </c>
      <c r="J92" s="90">
        <f>IF(J32=0,0,ROUND('20表'!L9/J32,2))</f>
        <v>220.82</v>
      </c>
      <c r="K92" s="90">
        <f>IF(K32=0,0,ROUND('20表'!M9/K32,2))</f>
        <v>176.18</v>
      </c>
      <c r="L92" s="90">
        <f>IF(L32=0,0,ROUND('20表'!N9/L32,2))</f>
        <v>216.74</v>
      </c>
      <c r="M92" s="90">
        <f>IF(M32=0,0,ROUND('20表'!O9/M32,2))</f>
        <v>214.73</v>
      </c>
      <c r="N92" s="90">
        <f>IF(N32=0,0,ROUND('20表'!P9/N32,2))</f>
        <v>217.86</v>
      </c>
      <c r="O92" s="90">
        <f>IF(O32=0,0,ROUND('20表'!Q9/O32,2))</f>
        <v>196.19</v>
      </c>
      <c r="P92" s="90">
        <f>IF(P32=0,0,ROUND('20表'!R9/P32,2))</f>
        <v>193.65</v>
      </c>
      <c r="Q92" s="90">
        <f>IF(Q32=0,0,ROUND('20表'!S9/Q32,2))</f>
        <v>201.43</v>
      </c>
      <c r="R92" s="90">
        <f>IF(R32=0,0,ROUND('20表'!T9/R32,2))</f>
        <v>241.53</v>
      </c>
      <c r="S92" s="90">
        <f>IF(S32=0,0,ROUND('20表'!U9/S32,2))</f>
        <v>182.5</v>
      </c>
      <c r="T92" s="90">
        <f>IF(T32=0,0,ROUND('20表'!V9/T32,2))</f>
        <v>212.85</v>
      </c>
      <c r="U92" s="90">
        <f>IF(U32=0,0,ROUND('20表'!W9/U32,2))</f>
        <v>140.46</v>
      </c>
      <c r="V92" s="90">
        <f>IF(V32=0,0,ROUND('20表'!X9/V32,2))</f>
        <v>195.7</v>
      </c>
      <c r="W92" s="90">
        <f>IF(W32=0,0,ROUND('20表'!Y9/W32,2))</f>
        <v>289</v>
      </c>
      <c r="X92" s="90">
        <f>IF(X32=0,0,ROUND('20表'!Z9/X32,2))</f>
        <v>111.52</v>
      </c>
      <c r="Y92" s="90">
        <f>IF(Y32=0,0,ROUND('20表'!AA9/Y32,2))</f>
        <v>168.87</v>
      </c>
      <c r="Z92" s="90">
        <f>IF(Z32=0,0,ROUND('20表'!AB9/Z32,2))</f>
        <v>138.74</v>
      </c>
      <c r="AA92" s="90">
        <f>IF(AA32=0,0,ROUND('20表'!AC9/AA32,2))</f>
        <v>204.06</v>
      </c>
      <c r="AB92" s="90">
        <f>IF(AB32=0,0,ROUND('20表'!AD9/AB32,2))</f>
        <v>248.45</v>
      </c>
      <c r="AC92" s="90">
        <f>IF(AC32=0,0,ROUND('20表'!AE9/AC32,2))</f>
        <v>175.6</v>
      </c>
      <c r="AD92" s="90">
        <f>IF(AD32=0,0,ROUND('20表'!AF9/AD32,2))</f>
        <v>166.33</v>
      </c>
      <c r="AE92" s="90">
        <f>IF(AE32=0,0,ROUND('20表'!AG9/AE32,2))</f>
        <v>217.33</v>
      </c>
      <c r="AF92" s="90">
        <f>IF(AF32=0,0,ROUND('20表'!AH9/AF32,2))</f>
        <v>196.27</v>
      </c>
      <c r="AG92" s="6">
        <v>0</v>
      </c>
      <c r="AH92" s="14">
        <v>108</v>
      </c>
    </row>
    <row r="93" spans="1:34" s="6" customFormat="1" ht="21.95" customHeight="1">
      <c r="B93" s="13">
        <v>109</v>
      </c>
      <c r="C93" s="1491"/>
      <c r="D93" s="1416" t="s">
        <v>1450</v>
      </c>
      <c r="E93" s="1412"/>
      <c r="F93" s="1412"/>
      <c r="G93" s="90">
        <f>IF(G32=0,0,ROUND(('21表の1'!G35-'20表'!I23)/G32,2))</f>
        <v>164.78</v>
      </c>
      <c r="H93" s="90">
        <f>IF(H32=0,0,ROUND(('21表の1'!H35-'20表'!J23)/H32,2))</f>
        <v>179.38</v>
      </c>
      <c r="I93" s="90">
        <f>IF(I32=0,0,ROUND(('21表の1'!I35-'20表'!K23)/I32,2))</f>
        <v>217.63</v>
      </c>
      <c r="J93" s="90">
        <f>IF(J32=0,0,ROUND(('21表の1'!J35-'20表'!L23)/J32,2))</f>
        <v>204.49</v>
      </c>
      <c r="K93" s="90">
        <f>IF(K32=0,0,ROUND(('21表の1'!K35-'20表'!M23)/K32,2))</f>
        <v>188.84</v>
      </c>
      <c r="L93" s="90">
        <f>IF(L32=0,0,ROUND(('21表の1'!L35-'20表'!N23)/L32,2))</f>
        <v>242.19</v>
      </c>
      <c r="M93" s="90">
        <f>IF(M32=0,0,ROUND(('21表の1'!M35-'20表'!O23)/M32,2))</f>
        <v>413.42</v>
      </c>
      <c r="N93" s="90">
        <f>IF(N32=0,0,ROUND(('21表の1'!N35-'20表'!P23)/N32,2))</f>
        <v>224.81</v>
      </c>
      <c r="O93" s="90">
        <f>IF(O32=0,0,ROUND(('21表の1'!O35-'20表'!Q23)/O32,2))</f>
        <v>199.53</v>
      </c>
      <c r="P93" s="90">
        <f>IF(P32=0,0,ROUND(('21表の1'!P35-'20表'!R23)/P32,2))</f>
        <v>195.33</v>
      </c>
      <c r="Q93" s="90">
        <f>IF(Q32=0,0,ROUND(('21表の1'!Q35-'20表'!S23)/Q32,2))</f>
        <v>175.17</v>
      </c>
      <c r="R93" s="90">
        <f>IF(R32=0,0,ROUND(('21表の1'!R35-'20表'!T23)/R32,2))</f>
        <v>275.58</v>
      </c>
      <c r="S93" s="90">
        <f>IF(S32=0,0,ROUND(('21表の1'!S35-'20表'!U23)/S32,2))</f>
        <v>224.96</v>
      </c>
      <c r="T93" s="90">
        <f>IF(T32=0,0,ROUND(('21表の1'!T35-'20表'!V23)/T32,2))</f>
        <v>218</v>
      </c>
      <c r="U93" s="90">
        <f>IF(U32=0,0,ROUND(('21表の1'!U35-'20表'!W23)/U32,2))</f>
        <v>143.57</v>
      </c>
      <c r="V93" s="90">
        <f>IF(V32=0,0,ROUND(('21表の1'!V35-'20表'!X23)/V32,2))</f>
        <v>269.60000000000002</v>
      </c>
      <c r="W93" s="90">
        <f>IF(W32=0,0,ROUND(('21表の1'!W35-'20表'!Y23)/W32,2))</f>
        <v>517.5</v>
      </c>
      <c r="X93" s="90">
        <f>IF(X32=0,0,ROUND(('21表の1'!X35-'20表'!Z23)/X32,2))</f>
        <v>152.68</v>
      </c>
      <c r="Y93" s="90">
        <f>IF(Y32=0,0,ROUND(('21表の1'!Y35-'20表'!AA23)/Y32,2))</f>
        <v>181.14</v>
      </c>
      <c r="Z93" s="138">
        <f>IF(Z32=0,0,ROUND(('21表の1'!Z35-'20表'!AB23)/Z32,2))</f>
        <v>273.08</v>
      </c>
      <c r="AA93" s="90">
        <f>IF(AA32=0,0,ROUND(('21表の1'!AA35-'20表'!AC23)/AA32,2))</f>
        <v>246.25</v>
      </c>
      <c r="AB93" s="90">
        <f>IF(AB32=0,0,ROUND(('21表の1'!AB35-'20表'!AD23)/AB32,2))</f>
        <v>250.55</v>
      </c>
      <c r="AC93" s="90">
        <f>IF(AC32=0,0,ROUND(('21表の1'!AC35-'20表'!AE23)/AC32,2))</f>
        <v>172.71</v>
      </c>
      <c r="AD93" s="90">
        <f>IF(AD32=0,0,ROUND(('21表の1'!AD35-'20表'!AF23)/AD32,2))</f>
        <v>276.45999999999998</v>
      </c>
      <c r="AE93" s="90">
        <f>IF(AE32=0,0,ROUND(('21表の1'!AE35-'20表'!AG23)/AE32,2))</f>
        <v>188.16</v>
      </c>
      <c r="AF93" s="90">
        <f>IF(AF32=0,0,ROUND(('21表の1'!AF35-'20表'!AH23)/AF32,2))</f>
        <v>196.4</v>
      </c>
      <c r="AG93" s="6">
        <v>0</v>
      </c>
      <c r="AH93" s="14">
        <v>109</v>
      </c>
    </row>
    <row r="94" spans="1:34" s="6" customFormat="1" ht="21.95" customHeight="1">
      <c r="B94" s="13">
        <v>110</v>
      </c>
      <c r="C94" s="1491"/>
      <c r="D94" s="1416" t="s">
        <v>1435</v>
      </c>
      <c r="E94" s="1412"/>
      <c r="F94" s="1412"/>
      <c r="G94" s="90">
        <f>IF(G32=0,0,ROUND(('21表の1'!G14+'21表の1'!G17+'21表の1'!G33-'20表'!I23)/G32,2))</f>
        <v>69.78</v>
      </c>
      <c r="H94" s="90">
        <f>IF(H32=0,0,ROUND(('21表の1'!H14+'21表の1'!H17+'21表の1'!H33-'20表'!J23)/H32,2))</f>
        <v>88.56</v>
      </c>
      <c r="I94" s="90">
        <f>IF(I32=0,0,ROUND(('21表の1'!I14+'21表の1'!I17+'21表の1'!I33-'20表'!K23)/I32,2))</f>
        <v>124.63</v>
      </c>
      <c r="J94" s="90">
        <f>IF(J32=0,0,ROUND(('21表の1'!J14+'21表の1'!J17+'21表の1'!J33-'20表'!L23)/J32,2))</f>
        <v>100.49</v>
      </c>
      <c r="K94" s="90">
        <f>IF(K32=0,0,ROUND(('21表の1'!K14+'21表の1'!K17+'21表の1'!K33-'20表'!M23)/K32,2))</f>
        <v>94.78</v>
      </c>
      <c r="L94" s="90">
        <f>IF(L32=0,0,ROUND(('21表の1'!L14+'21表の1'!L17+'21表の1'!L33-'20表'!N23)/L32,2))</f>
        <v>136.09</v>
      </c>
      <c r="M94" s="90">
        <f>IF(M32=0,0,ROUND(('21表の1'!M14+'21表の1'!M17+'21表の1'!M33-'20表'!O23)/M32,2))</f>
        <v>225.62</v>
      </c>
      <c r="N94" s="90">
        <f>IF(N32=0,0,ROUND(('21表の1'!N14+'21表の1'!N17+'21表の1'!N33-'20表'!P23)/N32,2))</f>
        <v>107.03</v>
      </c>
      <c r="O94" s="90">
        <f>IF(O32=0,0,ROUND(('21表の1'!O14+'21表の1'!O17+'21表の1'!O33-'20表'!Q23)/O32,2))</f>
        <v>116.02</v>
      </c>
      <c r="P94" s="90">
        <f>IF(P32=0,0,ROUND(('21表の1'!P14+'21表の1'!P17+'21表の1'!P33-'20表'!R23)/P32,2))</f>
        <v>103.76</v>
      </c>
      <c r="Q94" s="90">
        <f>IF(Q32=0,0,ROUND(('21表の1'!Q14+'21表の1'!Q17+'21表の1'!Q33-'20表'!S23)/Q32,2))</f>
        <v>90.84</v>
      </c>
      <c r="R94" s="90">
        <f>IF(R32=0,0,ROUND(('21表の1'!R14+'21表の1'!R17+'21表の1'!R33-'20表'!T23)/R32,2))</f>
        <v>157.68</v>
      </c>
      <c r="S94" s="90">
        <f>IF(S32=0,0,ROUND(('21表の1'!S14+'21表の1'!S17+'21表の1'!S33-'20表'!U23)/S32,2))</f>
        <v>124.18</v>
      </c>
      <c r="T94" s="90">
        <f>IF(T32=0,0,ROUND(('21表の1'!T14+'21表の1'!T17+'21表の1'!T33-'20表'!V23)/T32,2))</f>
        <v>98.76</v>
      </c>
      <c r="U94" s="90">
        <f>IF(U32=0,0,ROUND(('21表の1'!U14+'21表の1'!U17+'21表の1'!U33-'20表'!W23)/U32,2))</f>
        <v>70.400000000000006</v>
      </c>
      <c r="V94" s="90">
        <f>IF(V32=0,0,ROUND(('21表の1'!V14+'21表の1'!V17+'21表の1'!V33-'20表'!X23)/V32,2))</f>
        <v>125.72</v>
      </c>
      <c r="W94" s="90">
        <f>IF(W32=0,0,ROUND(('21表の1'!W14+'21表の1'!W17+'21表の1'!W33-'20表'!Y23)/W32,2))</f>
        <v>370.12</v>
      </c>
      <c r="X94" s="90">
        <f>IF(X32=0,0,ROUND(('21表の1'!X14+'21表の1'!X17+'21表の1'!X33-'20表'!Z23)/X32,2))</f>
        <v>53.49</v>
      </c>
      <c r="Y94" s="90">
        <f>IF(Y32=0,0,ROUND(('21表の1'!Y14+'21表の1'!Y17+'21表の1'!Y33-'20表'!AA23)/Y32,2))</f>
        <v>87.68</v>
      </c>
      <c r="Z94" s="90">
        <f>IF(Z32=0,0,ROUND(('21表の1'!Z14+'21表の1'!Z17+'21表の1'!Z33-'20表'!AB23)/Z32,2))</f>
        <v>167.86</v>
      </c>
      <c r="AA94" s="90">
        <f>IF(AA32=0,0,ROUND(('21表の1'!AA14+'21表の1'!AA17+'21表の1'!AA33-'20表'!AC23)/AA32,2))</f>
        <v>137.04</v>
      </c>
      <c r="AB94" s="90">
        <f>IF(AB32=0,0,ROUND(('21表の1'!AB14+'21表の1'!AB17+'21表の1'!AB33-'20表'!AD23)/AB32,2))</f>
        <v>102.54</v>
      </c>
      <c r="AC94" s="90">
        <f>IF(AC32=0,0,ROUND(('21表の1'!AC14+'21表の1'!AC17+'21表の1'!AC33-'20表'!AE23)/AC32,2))</f>
        <v>95.99</v>
      </c>
      <c r="AD94" s="90">
        <f>IF(AD32=0,0,ROUND(('21表の1'!AD14+'21表の1'!AD17+'21表の1'!AD33-'20表'!AF23)/AD32,2))</f>
        <v>187.23</v>
      </c>
      <c r="AE94" s="90">
        <f>IF(AE32=0,0,ROUND(('21表の1'!AE14+'21表の1'!AE17+'21表の1'!AE33-'20表'!AG23)/AE32,2))</f>
        <v>74.03</v>
      </c>
      <c r="AF94" s="90">
        <f>IF(AF32=0,0,ROUND(('21表の1'!AF14+'21表の1'!AF17+'21表の1'!AF33-'20表'!AH23)/AF32,2))</f>
        <v>99.21</v>
      </c>
      <c r="AG94" s="6">
        <v>0</v>
      </c>
      <c r="AH94" s="14">
        <v>110</v>
      </c>
    </row>
    <row r="95" spans="1:34" s="6" customFormat="1" ht="21.95" customHeight="1">
      <c r="B95" s="13">
        <v>111</v>
      </c>
      <c r="C95" s="1491"/>
      <c r="D95" s="1468" t="s">
        <v>452</v>
      </c>
      <c r="E95" s="1470"/>
      <c r="F95" s="42" t="s">
        <v>431</v>
      </c>
      <c r="G95" s="78">
        <f t="shared" ref="G95:AF95" si="13">IF(G59=0,0,ROUND(G14/G52,0))</f>
        <v>2862</v>
      </c>
      <c r="H95" s="78">
        <f t="shared" si="13"/>
        <v>10488</v>
      </c>
      <c r="I95" s="78">
        <f t="shared" si="13"/>
        <v>1914</v>
      </c>
      <c r="J95" s="78">
        <f t="shared" si="13"/>
        <v>1905</v>
      </c>
      <c r="K95" s="78">
        <f t="shared" si="13"/>
        <v>2248</v>
      </c>
      <c r="L95" s="78">
        <f t="shared" si="13"/>
        <v>5199</v>
      </c>
      <c r="M95" s="78">
        <f t="shared" si="13"/>
        <v>2676</v>
      </c>
      <c r="N95" s="78">
        <f t="shared" si="13"/>
        <v>4231</v>
      </c>
      <c r="O95" s="78">
        <f t="shared" si="13"/>
        <v>2350</v>
      </c>
      <c r="P95" s="78">
        <f t="shared" si="13"/>
        <v>4080</v>
      </c>
      <c r="Q95" s="78">
        <f t="shared" si="13"/>
        <v>1504</v>
      </c>
      <c r="R95" s="78">
        <f t="shared" si="13"/>
        <v>2827</v>
      </c>
      <c r="S95" s="78">
        <f t="shared" si="13"/>
        <v>2320</v>
      </c>
      <c r="T95" s="78">
        <f t="shared" si="13"/>
        <v>4261</v>
      </c>
      <c r="U95" s="78">
        <f t="shared" si="13"/>
        <v>2906</v>
      </c>
      <c r="V95" s="78">
        <f t="shared" si="13"/>
        <v>1989</v>
      </c>
      <c r="W95" s="78">
        <f t="shared" si="13"/>
        <v>4764</v>
      </c>
      <c r="X95" s="78">
        <f t="shared" si="13"/>
        <v>2859</v>
      </c>
      <c r="Y95" s="78">
        <f t="shared" si="13"/>
        <v>3750</v>
      </c>
      <c r="Z95" s="139">
        <f t="shared" si="13"/>
        <v>2068</v>
      </c>
      <c r="AA95" s="78">
        <f t="shared" si="13"/>
        <v>2743</v>
      </c>
      <c r="AB95" s="78">
        <f t="shared" si="13"/>
        <v>779</v>
      </c>
      <c r="AC95" s="78">
        <f t="shared" si="13"/>
        <v>1433</v>
      </c>
      <c r="AD95" s="78">
        <f t="shared" si="13"/>
        <v>2711</v>
      </c>
      <c r="AE95" s="78">
        <f t="shared" si="13"/>
        <v>1173</v>
      </c>
      <c r="AF95" s="78">
        <f t="shared" si="13"/>
        <v>2577</v>
      </c>
      <c r="AG95" s="6">
        <v>0</v>
      </c>
      <c r="AH95" s="14">
        <v>111</v>
      </c>
    </row>
    <row r="96" spans="1:34" s="6" customFormat="1" ht="21.95" customHeight="1">
      <c r="B96" s="13">
        <v>112</v>
      </c>
      <c r="C96" s="1491"/>
      <c r="D96" s="1471"/>
      <c r="E96" s="1473"/>
      <c r="F96" s="42" t="s">
        <v>1451</v>
      </c>
      <c r="G96" s="90">
        <f t="shared" ref="G96:AF96" si="14">IF(G59=0,0,ROUND(G32/G52,2))</f>
        <v>304.73</v>
      </c>
      <c r="H96" s="90">
        <f t="shared" si="14"/>
        <v>1078.94</v>
      </c>
      <c r="I96" s="90">
        <f t="shared" si="14"/>
        <v>201.47</v>
      </c>
      <c r="J96" s="90">
        <f t="shared" si="14"/>
        <v>185.91</v>
      </c>
      <c r="K96" s="90">
        <f t="shared" si="14"/>
        <v>257.72000000000003</v>
      </c>
      <c r="L96" s="90">
        <f t="shared" si="14"/>
        <v>532.6</v>
      </c>
      <c r="M96" s="90">
        <f t="shared" si="14"/>
        <v>293.89</v>
      </c>
      <c r="N96" s="90">
        <f t="shared" si="14"/>
        <v>375.81</v>
      </c>
      <c r="O96" s="90">
        <f t="shared" si="14"/>
        <v>306.55</v>
      </c>
      <c r="P96" s="90">
        <f t="shared" si="14"/>
        <v>355.38</v>
      </c>
      <c r="Q96" s="90">
        <f t="shared" si="14"/>
        <v>173.73</v>
      </c>
      <c r="R96" s="90">
        <f t="shared" si="14"/>
        <v>275.83</v>
      </c>
      <c r="S96" s="90">
        <f t="shared" si="14"/>
        <v>255.82</v>
      </c>
      <c r="T96" s="90">
        <f t="shared" si="14"/>
        <v>412.76</v>
      </c>
      <c r="U96" s="90">
        <f t="shared" si="14"/>
        <v>416.96</v>
      </c>
      <c r="V96" s="90">
        <f t="shared" si="14"/>
        <v>219.88</v>
      </c>
      <c r="W96" s="90">
        <f t="shared" si="14"/>
        <v>429.37</v>
      </c>
      <c r="X96" s="90">
        <f t="shared" si="14"/>
        <v>299.60000000000002</v>
      </c>
      <c r="Y96" s="90">
        <f t="shared" si="14"/>
        <v>395.83</v>
      </c>
      <c r="Z96" s="139">
        <f t="shared" si="14"/>
        <v>237.33</v>
      </c>
      <c r="AA96" s="90">
        <f t="shared" si="14"/>
        <v>273.42</v>
      </c>
      <c r="AB96" s="90">
        <f t="shared" si="14"/>
        <v>72.78</v>
      </c>
      <c r="AC96" s="90">
        <f t="shared" si="14"/>
        <v>151.18</v>
      </c>
      <c r="AD96" s="90">
        <f t="shared" si="14"/>
        <v>272.2</v>
      </c>
      <c r="AE96" s="90">
        <f t="shared" si="14"/>
        <v>118.01</v>
      </c>
      <c r="AF96" s="90">
        <f t="shared" si="14"/>
        <v>276.87</v>
      </c>
      <c r="AG96" s="6">
        <v>0</v>
      </c>
      <c r="AH96" s="14">
        <v>112</v>
      </c>
    </row>
    <row r="97" spans="2:34" s="6" customFormat="1" ht="21.95" customHeight="1">
      <c r="B97" s="13">
        <v>113</v>
      </c>
      <c r="C97" s="1491"/>
      <c r="D97" s="1474"/>
      <c r="E97" s="1476"/>
      <c r="F97" s="42" t="s">
        <v>438</v>
      </c>
      <c r="G97" s="78">
        <f>IF(G52=0,0,ROUND('20表'!I8/G52,0))</f>
        <v>61020</v>
      </c>
      <c r="H97" s="78">
        <f>IF(H52=0,0,ROUND('20表'!J8/H52,0))</f>
        <v>231243</v>
      </c>
      <c r="I97" s="78">
        <f>IF(I52=0,0,ROUND('20表'!K8/I52,0))</f>
        <v>44648</v>
      </c>
      <c r="J97" s="78">
        <f>IF(J52=0,0,ROUND('20表'!L8/J52,0))</f>
        <v>42697</v>
      </c>
      <c r="K97" s="78">
        <f>IF(K52=0,0,ROUND('20表'!M8/K52,0))</f>
        <v>46323</v>
      </c>
      <c r="L97" s="78">
        <f>IF(L52=0,0,ROUND('20表'!N8/L52,0))</f>
        <v>116653</v>
      </c>
      <c r="M97" s="78">
        <f>IF(M52=0,0,ROUND('20表'!O8/M52,0))</f>
        <v>64055</v>
      </c>
      <c r="N97" s="78">
        <f>IF(N52=0,0,ROUND('20表'!P8/N52,0))</f>
        <v>82477</v>
      </c>
      <c r="O97" s="78">
        <f>IF(O52=0,0,ROUND('20表'!Q8/O52,0))</f>
        <v>61446</v>
      </c>
      <c r="P97" s="78">
        <f>IF(P52=0,0,ROUND('20表'!R8/P52,0))</f>
        <v>72144</v>
      </c>
      <c r="Q97" s="78">
        <f>IF(Q52=0,0,ROUND('20表'!S8/Q52,0))</f>
        <v>35873</v>
      </c>
      <c r="R97" s="78">
        <f>IF(R52=0,0,ROUND('20表'!T8/R52,0))</f>
        <v>69117</v>
      </c>
      <c r="S97" s="78">
        <f>IF(S52=0,0,ROUND('20表'!U8/S52,0))</f>
        <v>49331</v>
      </c>
      <c r="T97" s="78">
        <f>IF(T52=0,0,ROUND('20表'!V8/T52,0))</f>
        <v>92302</v>
      </c>
      <c r="U97" s="78">
        <f>IF(U52=0,0,ROUND('20表'!W8/U52,0))</f>
        <v>60743</v>
      </c>
      <c r="V97" s="78">
        <f>IF(V52=0,0,ROUND('20表'!X8/V52,0))</f>
        <v>44317</v>
      </c>
      <c r="W97" s="78">
        <f>IF(W52=0,0,ROUND('20表'!Y8/W52,0))</f>
        <v>125107</v>
      </c>
      <c r="X97" s="78">
        <f>IF(X52=0,0,ROUND('20表'!Z8/X52,0))</f>
        <v>35991</v>
      </c>
      <c r="Y97" s="78">
        <f>IF(Y52=0,0,ROUND('20表'!AA8/Y52,0))</f>
        <v>69078</v>
      </c>
      <c r="Z97" s="78">
        <f>IF(Z52=0,0,ROUND('20表'!AB8/Z52,0))</f>
        <v>34568</v>
      </c>
      <c r="AA97" s="78">
        <f>IF(AA52=0,0,ROUND('20表'!AC8/AA52,0))</f>
        <v>56192</v>
      </c>
      <c r="AB97" s="78">
        <f>IF(AB52=0,0,ROUND('20表'!AD8/AB52,0))</f>
        <v>18108</v>
      </c>
      <c r="AC97" s="78">
        <f>IF(AC52=0,0,ROUND('20表'!AE8/AC52,0))</f>
        <v>26574</v>
      </c>
      <c r="AD97" s="78">
        <f>IF(AD52=0,0,ROUND('20表'!AF8/AD52,0))</f>
        <v>45336</v>
      </c>
      <c r="AE97" s="78">
        <f>IF(AE52=0,0,ROUND('20表'!AG8/AE52,0))</f>
        <v>25941</v>
      </c>
      <c r="AF97" s="78">
        <f>IF(AF52=0,0,ROUND('20表'!AH8/AF52,0))</f>
        <v>56508</v>
      </c>
      <c r="AG97" s="6">
        <v>0</v>
      </c>
      <c r="AH97" s="14">
        <v>113</v>
      </c>
    </row>
    <row r="98" spans="2:34" s="6" customFormat="1" ht="21.95" customHeight="1">
      <c r="B98" s="13">
        <v>114</v>
      </c>
      <c r="C98" s="1491"/>
      <c r="D98" s="1416" t="s">
        <v>969</v>
      </c>
      <c r="E98" s="1412"/>
      <c r="F98" s="1412"/>
      <c r="G98" s="95">
        <f>ROUND((G14/'30表'!H27)*100,2)</f>
        <v>1025.32</v>
      </c>
      <c r="H98" s="95">
        <f>ROUND((H14/'30表'!I27)*100,2)</f>
        <v>338.83</v>
      </c>
      <c r="I98" s="95">
        <f>ROUND((I14/'30表'!J27)*100,2)</f>
        <v>285.27</v>
      </c>
      <c r="J98" s="95">
        <f>ROUND((J14/'30表'!K27)*100,2)</f>
        <v>608.80999999999995</v>
      </c>
      <c r="K98" s="95">
        <f>ROUND((K14/'30表'!L27)*100,2)</f>
        <v>291.14999999999998</v>
      </c>
      <c r="L98" s="95">
        <f>ROUND((L14/'30表'!M27)*100,2)</f>
        <v>298.95</v>
      </c>
      <c r="M98" s="95">
        <f>ROUND((M14/'30表'!N27)*100,2)</f>
        <v>137.78</v>
      </c>
      <c r="N98" s="95">
        <f>ROUND((N14/'30表'!O27)*100,2)</f>
        <v>1092.21</v>
      </c>
      <c r="O98" s="95">
        <f>ROUND((O14/'30表'!P27)*100,2)</f>
        <v>292.35000000000002</v>
      </c>
      <c r="P98" s="95">
        <f>ROUND((P14/'30表'!Q27)*100,2)</f>
        <v>420.47</v>
      </c>
      <c r="Q98" s="95">
        <f>ROUND((Q14/'30表'!R27)*100,2)</f>
        <v>631.9</v>
      </c>
      <c r="R98" s="95">
        <f>ROUND((R14/'30表'!S27)*100,2)</f>
        <v>158.66999999999999</v>
      </c>
      <c r="S98" s="95">
        <f>ROUND((S14/'30表'!T27)*100,2)</f>
        <v>247.9</v>
      </c>
      <c r="T98" s="95">
        <f>ROUND((T14/'30表'!U27)*100,2)</f>
        <v>161.71</v>
      </c>
      <c r="U98" s="95">
        <f>ROUND((U14/'30表'!V27)*100,2)</f>
        <v>475.14</v>
      </c>
      <c r="V98" s="95">
        <f>ROUND((V14/'30表'!W27)*100,2)</f>
        <v>207.85</v>
      </c>
      <c r="W98" s="95">
        <f>ROUND((W14/'30表'!X27)*100,2)</f>
        <v>407.18</v>
      </c>
      <c r="X98" s="95">
        <f>ROUND((X14/'30表'!Y27)*100,2)</f>
        <v>281.95</v>
      </c>
      <c r="Y98" s="95">
        <f>ROUND((Y14/'30表'!Z27)*100,2)</f>
        <v>640.6</v>
      </c>
      <c r="Z98" s="95">
        <f>ROUND((Z14/'30表'!AA27)*100,2)</f>
        <v>327.51</v>
      </c>
      <c r="AA98" s="95">
        <f>ROUND((AA14/'30表'!AB27)*100,2)</f>
        <v>286.29000000000002</v>
      </c>
      <c r="AB98" s="95">
        <f>ROUND((AB14/'30表'!AC27)*100,2)</f>
        <v>349.33</v>
      </c>
      <c r="AC98" s="95">
        <f>ROUND((AC14/'30表'!AD27)*100,2)</f>
        <v>619.78</v>
      </c>
      <c r="AD98" s="95">
        <f>ROUND((AD14/'30表'!AE27)*100,2)</f>
        <v>139.29</v>
      </c>
      <c r="AE98" s="95">
        <f>ROUND((AE14/'30表'!AF27)*100,2)</f>
        <v>159.69</v>
      </c>
      <c r="AF98" s="95">
        <f>ROUND((AF14/'30表'!AG27)*100,2)</f>
        <v>410.73</v>
      </c>
      <c r="AH98" s="13">
        <v>114</v>
      </c>
    </row>
    <row r="99" spans="2:34" s="6" customFormat="1" ht="21.95" customHeight="1">
      <c r="B99" s="13">
        <v>115</v>
      </c>
      <c r="C99" s="1491"/>
      <c r="D99" s="1416" t="s">
        <v>1252</v>
      </c>
      <c r="E99" s="1412"/>
      <c r="F99" s="1412"/>
      <c r="G99" s="95">
        <f>ROUND('20表'!I9*100/('21表の1'!G35-'20表'!I23),2)</f>
        <v>114.99</v>
      </c>
      <c r="H99" s="95">
        <f>ROUND('20表'!J9*100/('21表の1'!H35-'20表'!J23),2)</f>
        <v>114.32</v>
      </c>
      <c r="I99" s="95">
        <f>ROUND('20表'!K9*100/('21表の1'!I35-'20表'!K23),2)</f>
        <v>97.2</v>
      </c>
      <c r="J99" s="95">
        <f>ROUND('20表'!L9*100/('21表の1'!J35-'20表'!L23),2)</f>
        <v>107.98</v>
      </c>
      <c r="K99" s="95">
        <f>ROUND('20表'!M9*100/('21表の1'!K35-'20表'!M23),2)</f>
        <v>93.3</v>
      </c>
      <c r="L99" s="95">
        <f>ROUND('20表'!N9*100/('21表の1'!L35-'20表'!N23),2)</f>
        <v>89.49</v>
      </c>
      <c r="M99" s="95">
        <f>ROUND('20表'!O9*100/('21表の1'!M35-'20表'!O23),2)</f>
        <v>51.94</v>
      </c>
      <c r="N99" s="95">
        <f>ROUND('20表'!P9*100/('21表の1'!N35-'20表'!P23),2)</f>
        <v>96.91</v>
      </c>
      <c r="O99" s="95">
        <f>ROUND('20表'!Q9*100/('21表の1'!O35-'20表'!Q23),2)</f>
        <v>98.33</v>
      </c>
      <c r="P99" s="95">
        <f>ROUND('20表'!R9*100/('21表の1'!P35-'20表'!R23),2)</f>
        <v>99.14</v>
      </c>
      <c r="Q99" s="95">
        <f>ROUND('20表'!S9*100/('21表の1'!Q35-'20表'!S23),2)</f>
        <v>114.99</v>
      </c>
      <c r="R99" s="95">
        <f>ROUND('20表'!T9*100/('21表の1'!R35-'20表'!T23),2)</f>
        <v>87.65</v>
      </c>
      <c r="S99" s="95">
        <f>ROUND('20表'!U9*100/('21表の1'!S35-'20表'!U23),2)</f>
        <v>81.13</v>
      </c>
      <c r="T99" s="95">
        <f>ROUND('20表'!V9*100/('21表の1'!T35-'20表'!V23),2)</f>
        <v>97.64</v>
      </c>
      <c r="U99" s="95">
        <f>ROUND('20表'!W9*100/('21表の1'!U35-'20表'!W23),2)</f>
        <v>97.83</v>
      </c>
      <c r="V99" s="95">
        <f>ROUND('20表'!X9*100/('21表の1'!V35-'20表'!X23),2)</f>
        <v>72.59</v>
      </c>
      <c r="W99" s="95">
        <f>ROUND('20表'!Y9*100/('21表の1'!W35-'20表'!Y23),2)</f>
        <v>55.85</v>
      </c>
      <c r="X99" s="95">
        <f>ROUND('20表'!Z9*100/('21表の1'!X35-'20表'!Z23),2)</f>
        <v>73.040000000000006</v>
      </c>
      <c r="Y99" s="95">
        <f>ROUND('20表'!AA9*100/('21表の1'!Y35-'20表'!AA23),2)</f>
        <v>93.22</v>
      </c>
      <c r="Z99" s="95">
        <f>ROUND('20表'!AB9*100/('21表の1'!Z35-'20表'!AB23),2)</f>
        <v>50.8</v>
      </c>
      <c r="AA99" s="95">
        <f>ROUND('20表'!AC9*100/('21表の1'!AA35-'20表'!AC23),2)</f>
        <v>82.87</v>
      </c>
      <c r="AB99" s="95">
        <f>ROUND('20表'!AD9*100/('21表の1'!AB35-'20表'!AD23),2)</f>
        <v>99.16</v>
      </c>
      <c r="AC99" s="95">
        <f>ROUND('20表'!AE9*100/('21表の1'!AC35-'20表'!AE23),2)</f>
        <v>101.67</v>
      </c>
      <c r="AD99" s="95">
        <f>ROUND('20表'!AF9*100/('21表の1'!AD35-'20表'!AF23),2)</f>
        <v>60.16</v>
      </c>
      <c r="AE99" s="95">
        <f>ROUND('20表'!AG9*100/('21表の1'!AE35-'20表'!AG23),2)</f>
        <v>115.5</v>
      </c>
      <c r="AF99" s="95">
        <f>ROUND('20表'!AH9*100/('21表の1'!AF35-'20表'!AH23),2)</f>
        <v>99.93</v>
      </c>
      <c r="AH99" s="13">
        <v>115</v>
      </c>
    </row>
    <row r="100" spans="2:34" s="6" customFormat="1" ht="21.95" customHeight="1">
      <c r="B100" s="13">
        <v>116</v>
      </c>
      <c r="C100" s="1491"/>
      <c r="D100" s="1416" t="s">
        <v>826</v>
      </c>
      <c r="E100" s="1412"/>
      <c r="F100" s="1417"/>
      <c r="G100" s="95">
        <f t="shared" ref="G100:AF100" si="15">SUM(G75:G77)*100/SUM(G24:G26)</f>
        <v>10.141375965075387</v>
      </c>
      <c r="H100" s="95">
        <f t="shared" si="15"/>
        <v>18.103104831212981</v>
      </c>
      <c r="I100" s="95">
        <f t="shared" si="15"/>
        <v>11.191826993531098</v>
      </c>
      <c r="J100" s="95">
        <f t="shared" si="15"/>
        <v>23.577529714828035</v>
      </c>
      <c r="K100" s="95">
        <f t="shared" si="15"/>
        <v>18.332155789101826</v>
      </c>
      <c r="L100" s="95">
        <f t="shared" si="15"/>
        <v>6.3192272468075545</v>
      </c>
      <c r="M100" s="95">
        <f t="shared" si="15"/>
        <v>1.5834447009273882</v>
      </c>
      <c r="N100" s="95">
        <f t="shared" si="15"/>
        <v>19.031961067999468</v>
      </c>
      <c r="O100" s="95">
        <f t="shared" si="15"/>
        <v>11.317395934093623</v>
      </c>
      <c r="P100" s="95">
        <f t="shared" si="15"/>
        <v>11.223904153813042</v>
      </c>
      <c r="Q100" s="95">
        <f t="shared" si="15"/>
        <v>26.108118631968331</v>
      </c>
      <c r="R100" s="95">
        <f t="shared" si="15"/>
        <v>7.1003617447457321</v>
      </c>
      <c r="S100" s="95">
        <f t="shared" si="15"/>
        <v>35.00778032036613</v>
      </c>
      <c r="T100" s="95">
        <f t="shared" si="15"/>
        <v>41.813330836921935</v>
      </c>
      <c r="U100" s="95">
        <f t="shared" si="15"/>
        <v>12.28355825531515</v>
      </c>
      <c r="V100" s="95">
        <f t="shared" si="15"/>
        <v>34.380884185960163</v>
      </c>
      <c r="W100" s="95">
        <f t="shared" si="15"/>
        <v>0</v>
      </c>
      <c r="X100" s="95">
        <f t="shared" si="15"/>
        <v>2.5326881499021932</v>
      </c>
      <c r="Y100" s="95">
        <f t="shared" si="15"/>
        <v>0</v>
      </c>
      <c r="Z100" s="95">
        <f t="shared" si="15"/>
        <v>0</v>
      </c>
      <c r="AA100" s="95">
        <f t="shared" si="15"/>
        <v>2.4760316798666109</v>
      </c>
      <c r="AB100" s="95">
        <f t="shared" si="15"/>
        <v>29.707112970711297</v>
      </c>
      <c r="AC100" s="95">
        <f t="shared" si="15"/>
        <v>11.970178102995995</v>
      </c>
      <c r="AD100" s="95">
        <f t="shared" si="15"/>
        <v>5.9094820168645681</v>
      </c>
      <c r="AE100" s="95">
        <f t="shared" si="15"/>
        <v>51.368421052631582</v>
      </c>
      <c r="AF100" s="95">
        <f t="shared" si="15"/>
        <v>1463.2756684895246</v>
      </c>
      <c r="AH100" s="13">
        <v>116</v>
      </c>
    </row>
    <row r="101" spans="2:34" s="6" customFormat="1" ht="21.95" customHeight="1">
      <c r="B101" s="13">
        <v>117</v>
      </c>
      <c r="C101" s="1492"/>
      <c r="D101" s="1450" t="s">
        <v>1314</v>
      </c>
      <c r="E101" s="1450"/>
      <c r="F101" s="1450"/>
      <c r="G101" s="96">
        <f t="shared" ref="G101:AF101" si="16">SUM(G78:G80)*100/SUM(G24:G26)</f>
        <v>1.0696673268927603</v>
      </c>
      <c r="H101" s="96">
        <f t="shared" si="16"/>
        <v>0.28950094287004335</v>
      </c>
      <c r="I101" s="96">
        <f t="shared" si="16"/>
        <v>0.37892268721083594</v>
      </c>
      <c r="J101" s="96">
        <f t="shared" si="16"/>
        <v>9.1893764782091256E-2</v>
      </c>
      <c r="K101" s="96">
        <f t="shared" si="16"/>
        <v>0.3863817009626424</v>
      </c>
      <c r="L101" s="96">
        <f t="shared" si="16"/>
        <v>0.52703426586718738</v>
      </c>
      <c r="M101" s="96">
        <f t="shared" si="16"/>
        <v>0.75729963957396829</v>
      </c>
      <c r="N101" s="96">
        <f t="shared" si="16"/>
        <v>0.35512297777193208</v>
      </c>
      <c r="O101" s="96">
        <f t="shared" si="16"/>
        <v>0.50559651447290344</v>
      </c>
      <c r="P101" s="96">
        <f t="shared" si="16"/>
        <v>0</v>
      </c>
      <c r="Q101" s="96">
        <f t="shared" si="16"/>
        <v>0.13628398987604648</v>
      </c>
      <c r="R101" s="96">
        <f t="shared" si="16"/>
        <v>0.24813895781637715</v>
      </c>
      <c r="S101" s="96">
        <f t="shared" si="16"/>
        <v>0.10068649885583525</v>
      </c>
      <c r="T101" s="96">
        <f t="shared" si="16"/>
        <v>0.19659239842726081</v>
      </c>
      <c r="U101" s="96">
        <f t="shared" si="16"/>
        <v>7.2016783041613172E-2</v>
      </c>
      <c r="V101" s="96">
        <f t="shared" si="16"/>
        <v>0.9653380009016892</v>
      </c>
      <c r="W101" s="96">
        <f t="shared" si="16"/>
        <v>0.84752735949971203</v>
      </c>
      <c r="X101" s="96">
        <f t="shared" si="16"/>
        <v>0</v>
      </c>
      <c r="Y101" s="96">
        <f t="shared" si="16"/>
        <v>0.24792952471382604</v>
      </c>
      <c r="Z101" s="96">
        <f t="shared" si="16"/>
        <v>0.1421239636794315</v>
      </c>
      <c r="AA101" s="96">
        <f t="shared" si="16"/>
        <v>0</v>
      </c>
      <c r="AB101" s="96">
        <f t="shared" si="16"/>
        <v>0.91289463674400917</v>
      </c>
      <c r="AC101" s="96">
        <f t="shared" si="16"/>
        <v>0</v>
      </c>
      <c r="AD101" s="96">
        <f t="shared" si="16"/>
        <v>0</v>
      </c>
      <c r="AE101" s="96">
        <f t="shared" si="16"/>
        <v>6.3157894736842107E-2</v>
      </c>
      <c r="AF101" s="96">
        <f t="shared" si="16"/>
        <v>46.427926393070543</v>
      </c>
      <c r="AH101" s="13">
        <v>117</v>
      </c>
    </row>
    <row r="102" spans="2:34" s="6" customFormat="1" ht="20.100000000000001" customHeight="1">
      <c r="B102" s="13"/>
      <c r="C102" s="16" t="s">
        <v>1014</v>
      </c>
      <c r="D102" s="35"/>
      <c r="E102" s="59"/>
      <c r="F102" s="59"/>
      <c r="G102" s="72"/>
      <c r="H102" s="72"/>
      <c r="I102" s="72"/>
      <c r="J102" s="72"/>
      <c r="K102" s="72"/>
      <c r="L102" s="72"/>
      <c r="M102" s="72"/>
      <c r="N102" s="72"/>
      <c r="O102" s="72"/>
      <c r="P102" s="72"/>
      <c r="Q102" s="72"/>
      <c r="R102" s="72"/>
      <c r="S102" s="72"/>
      <c r="T102" s="72"/>
      <c r="U102" s="72"/>
      <c r="V102" s="72"/>
      <c r="W102" s="72"/>
      <c r="X102" s="72"/>
      <c r="Y102" s="72"/>
      <c r="Z102" s="59"/>
      <c r="AF102" s="142"/>
      <c r="AH102" s="13"/>
    </row>
    <row r="103" spans="2:34" s="6" customFormat="1" ht="20.100000000000001" hidden="1" customHeight="1">
      <c r="B103" s="13"/>
      <c r="C103" s="35" t="s">
        <v>1247</v>
      </c>
      <c r="D103" s="35"/>
      <c r="E103" s="59"/>
      <c r="F103" s="59"/>
      <c r="G103" s="72"/>
      <c r="H103" s="72"/>
      <c r="I103" s="72"/>
      <c r="J103" s="72"/>
      <c r="K103" s="72"/>
      <c r="L103" s="72"/>
      <c r="M103" s="72"/>
      <c r="N103" s="72"/>
      <c r="O103" s="72"/>
      <c r="P103" s="72"/>
      <c r="Q103" s="72"/>
      <c r="R103" s="72"/>
      <c r="S103" s="72"/>
      <c r="T103" s="72"/>
      <c r="U103" s="72"/>
      <c r="V103" s="72"/>
      <c r="W103" s="72"/>
      <c r="X103" s="72"/>
      <c r="Y103" s="72"/>
      <c r="Z103" s="59"/>
      <c r="AF103" s="142"/>
      <c r="AH103" s="13"/>
    </row>
    <row r="104" spans="2:34" s="6" customFormat="1" ht="30" hidden="1" customHeight="1">
      <c r="B104" s="15"/>
      <c r="C104" s="1451" t="s">
        <v>152</v>
      </c>
      <c r="D104" s="1452"/>
      <c r="E104" s="1452"/>
      <c r="F104" s="1452"/>
      <c r="G104" s="97">
        <f t="shared" ref="G104:L104" si="17">(G109+G110+G111)*100/(G24+G25+G26)</f>
        <v>2.6435991753910821</v>
      </c>
      <c r="H104" s="97">
        <f t="shared" si="17"/>
        <v>6.3557408833762716</v>
      </c>
      <c r="I104" s="97">
        <f t="shared" si="17"/>
        <v>4.183850775640086</v>
      </c>
      <c r="J104" s="97">
        <f t="shared" si="17"/>
        <v>7.5548726292161925</v>
      </c>
      <c r="K104" s="97">
        <f t="shared" si="17"/>
        <v>11.952176984897996</v>
      </c>
      <c r="L104" s="97">
        <f t="shared" si="17"/>
        <v>0</v>
      </c>
      <c r="M104" s="97"/>
      <c r="N104" s="97">
        <f>(N109+N110+N111)*100/(N24+N25+N26)</f>
        <v>0.41036432986978821</v>
      </c>
      <c r="O104" s="97">
        <f>(O109+O110+O111)*100/(O24+O25+O26)</f>
        <v>2.7791551173357827</v>
      </c>
      <c r="P104" s="97">
        <f>(P109+P110+P111)*100/(P24+P25+P26)</f>
        <v>8.9676447377860669</v>
      </c>
      <c r="Q104" s="97">
        <f>(Q109+Q110+Q111)*100/(Q24+Q25+Q26)</f>
        <v>4.9094684924394842</v>
      </c>
      <c r="R104" s="97"/>
      <c r="S104" s="97">
        <f>(S109+S110+S111)*100/(S24+S25+S26)</f>
        <v>0</v>
      </c>
      <c r="T104" s="97"/>
      <c r="U104" s="97">
        <f>(U109+U110+U111)*100/(U24+U25+U26)</f>
        <v>18608.231831418103</v>
      </c>
      <c r="V104" s="97">
        <f>(V109+V110+V111)*100/(V24+V25+V26)</f>
        <v>5.9325854615853819</v>
      </c>
      <c r="W104" s="97">
        <f>(W109+W110+W111)*100/(W24+W25+W26)</f>
        <v>0</v>
      </c>
      <c r="Z104" s="50"/>
      <c r="AA104" s="97">
        <f>(AA109+AA110+AA111)*100/(AA24+AA25+AA26)</f>
        <v>0.20008336807002916</v>
      </c>
      <c r="AB104" s="97">
        <f>(AB109+AB110+AB111)*100/(AB24+AB25+AB26)</f>
        <v>5.9147965005705592</v>
      </c>
      <c r="AC104" s="97">
        <f>(AC109+AC110+AC111)*100/(AC24+AC25+AC26)</f>
        <v>4.1419301394449812</v>
      </c>
      <c r="AD104" s="97"/>
      <c r="AE104" s="97">
        <f>(AE109+AE110+AE111)*100/(AE24+AE25+AE26)</f>
        <v>0</v>
      </c>
      <c r="AF104" s="97">
        <f>(AF109+AF110+AF111)*100/(AF24+AF25+AF26)</f>
        <v>0</v>
      </c>
      <c r="AH104" s="15"/>
    </row>
    <row r="105" spans="2:34" s="6" customFormat="1" ht="30" hidden="1" customHeight="1">
      <c r="B105" s="11"/>
      <c r="C105" s="1451" t="s">
        <v>1246</v>
      </c>
      <c r="D105" s="1452"/>
      <c r="E105" s="1452"/>
      <c r="F105" s="1452"/>
      <c r="G105" s="97">
        <f t="shared" ref="G105:L105" si="18">(G112+G113+G114)*100/(G24+G25+G26)</f>
        <v>1.2571243785116617</v>
      </c>
      <c r="H105" s="97">
        <f t="shared" si="18"/>
        <v>0.54978619425778863</v>
      </c>
      <c r="I105" s="97">
        <f t="shared" si="18"/>
        <v>0.72434944627043774</v>
      </c>
      <c r="J105" s="97">
        <f t="shared" si="18"/>
        <v>0.87976981365149654</v>
      </c>
      <c r="K105" s="97">
        <f t="shared" si="18"/>
        <v>0.43899584915658396</v>
      </c>
      <c r="L105" s="97">
        <f t="shared" si="18"/>
        <v>0.54258609666326829</v>
      </c>
      <c r="M105" s="97"/>
      <c r="N105" s="97">
        <f>(N112+N113+N114)*100/(N24+N25+N26)</f>
        <v>0.19729054320662895</v>
      </c>
      <c r="O105" s="97">
        <f>(O112+O113+O114)*100/(O24+O25+O26)</f>
        <v>0.39342236817505671</v>
      </c>
      <c r="P105" s="97">
        <f>(P112+P113+P114)*100/(P24+P25+P26)</f>
        <v>0</v>
      </c>
      <c r="Q105" s="97">
        <f>(Q112+Q113+Q114)*100/(Q24+Q25+Q26)</f>
        <v>0.61003309754039858</v>
      </c>
      <c r="R105" s="97"/>
      <c r="S105" s="97">
        <f>(S112+S113+S114)*100/(S24+S25+S26)</f>
        <v>0</v>
      </c>
      <c r="T105" s="97"/>
      <c r="U105" s="97">
        <f>(U112+U113+U114)*100/(U24+U25+U26)</f>
        <v>0.6168394025738172</v>
      </c>
      <c r="V105" s="97">
        <f>(V112+V113+V114)*100/(V24+V25+V26)</f>
        <v>7.9560824250139231E-3</v>
      </c>
      <c r="W105" s="97">
        <f>(W112+W113+W114)*100/(W24+W25+W26)</f>
        <v>0.29622315477659839</v>
      </c>
      <c r="Z105" s="50"/>
      <c r="AA105" s="97">
        <f>(AA112+AA113+AA114)*100/(AA24+AA25+AA26)</f>
        <v>0.47519799916631922</v>
      </c>
      <c r="AB105" s="97">
        <f>(AB112+AB113+AB114)*100/(AB24+AB25+AB26)</f>
        <v>0.18714340053252188</v>
      </c>
      <c r="AC105" s="97">
        <f>(AC112+AC113+AC114)*100/(AC24+AC25+AC26)</f>
        <v>0</v>
      </c>
      <c r="AD105" s="97"/>
      <c r="AE105" s="97">
        <f>(AE112+AE113+AE114)*100/(AE24+AE25+AE26)</f>
        <v>0</v>
      </c>
      <c r="AF105" s="97">
        <f>(AF112+AF113+AF114)*100/(AF24+AF25+AF26)</f>
        <v>0</v>
      </c>
      <c r="AH105" s="11"/>
    </row>
    <row r="106" spans="2:34" s="6" customFormat="1" ht="20.100000000000001" hidden="1" customHeight="1">
      <c r="B106" s="11"/>
      <c r="C106" s="16"/>
      <c r="D106" s="16"/>
      <c r="E106" s="16"/>
      <c r="F106" s="16"/>
      <c r="Z106" s="16"/>
      <c r="AF106" s="142"/>
      <c r="AH106" s="11"/>
    </row>
    <row r="107" spans="2:34" s="6" customFormat="1" ht="20.100000000000001" hidden="1" customHeight="1">
      <c r="B107" s="11"/>
      <c r="C107" s="16"/>
      <c r="D107" s="16"/>
      <c r="E107" s="16"/>
      <c r="F107" s="16"/>
      <c r="Z107" s="16"/>
      <c r="AF107" s="142"/>
      <c r="AH107" s="11"/>
    </row>
    <row r="108" spans="2:34" s="6" customFormat="1" ht="20.100000000000001" hidden="1" customHeight="1">
      <c r="B108" s="11"/>
      <c r="C108" s="16" t="s">
        <v>1245</v>
      </c>
      <c r="D108" s="16"/>
      <c r="E108" s="16"/>
      <c r="F108" s="16"/>
      <c r="S108" s="6">
        <f>IF(S24=0,0,ROUND(S7/S24*100,1))</f>
        <v>111726.8</v>
      </c>
      <c r="U108" s="106">
        <f>IF(U24=0,0,ROUND(U7/U24*100,1))</f>
        <v>142424.70000000001</v>
      </c>
      <c r="Z108" s="16"/>
      <c r="AF108" s="142"/>
      <c r="AH108" s="11"/>
    </row>
    <row r="109" spans="2:34" s="6" customFormat="1" ht="31.5" hidden="1" customHeight="1">
      <c r="B109" s="11">
        <v>9</v>
      </c>
      <c r="C109" s="1453" t="s">
        <v>1227</v>
      </c>
      <c r="D109" s="1452"/>
      <c r="E109" s="1452"/>
      <c r="F109" s="1452"/>
      <c r="G109" s="98" t="s">
        <v>1231</v>
      </c>
      <c r="H109" s="98" t="s">
        <v>172</v>
      </c>
      <c r="I109" s="98">
        <v>0</v>
      </c>
      <c r="J109" s="98" t="s">
        <v>1232</v>
      </c>
      <c r="K109" s="98">
        <v>7.5475000000000003</v>
      </c>
      <c r="L109" s="98">
        <v>0</v>
      </c>
      <c r="M109" s="98"/>
      <c r="N109" s="98">
        <v>0</v>
      </c>
      <c r="O109" s="98">
        <v>3</v>
      </c>
      <c r="P109" s="98">
        <v>0</v>
      </c>
      <c r="Q109" s="98" t="s">
        <v>1233</v>
      </c>
      <c r="R109" s="98"/>
      <c r="S109" s="98">
        <v>0</v>
      </c>
      <c r="T109" s="98"/>
      <c r="U109" s="106">
        <f>IF(U25+U34=0,0,ROUND((U8+U15)/(U25+U34)*100,1))</f>
        <v>19915.7</v>
      </c>
      <c r="V109" s="98" t="s">
        <v>928</v>
      </c>
      <c r="W109" s="98">
        <v>0</v>
      </c>
      <c r="X109" s="111"/>
      <c r="Y109" s="111"/>
      <c r="Z109" s="50"/>
      <c r="AA109" s="98">
        <v>0</v>
      </c>
      <c r="AB109" s="98">
        <v>0</v>
      </c>
      <c r="AC109" s="98">
        <v>3</v>
      </c>
      <c r="AD109" s="98"/>
      <c r="AE109" s="98">
        <v>0</v>
      </c>
      <c r="AF109" s="142"/>
      <c r="AH109" s="11"/>
    </row>
    <row r="110" spans="2:34" s="6" customFormat="1" ht="31.5" hidden="1" customHeight="1">
      <c r="B110" s="11">
        <v>10</v>
      </c>
      <c r="C110" s="1453" t="s">
        <v>1228</v>
      </c>
      <c r="D110" s="1452"/>
      <c r="E110" s="1452"/>
      <c r="F110" s="1452"/>
      <c r="G110" s="98" t="s">
        <v>870</v>
      </c>
      <c r="H110" s="98">
        <v>0</v>
      </c>
      <c r="I110" s="98">
        <v>0.97</v>
      </c>
      <c r="J110" s="98" t="s">
        <v>1234</v>
      </c>
      <c r="K110" s="98">
        <v>16.356200000000001</v>
      </c>
      <c r="L110" s="98">
        <v>0</v>
      </c>
      <c r="M110" s="98"/>
      <c r="N110" s="98">
        <v>0</v>
      </c>
      <c r="O110" s="98">
        <v>2.52</v>
      </c>
      <c r="P110" s="98">
        <v>0</v>
      </c>
      <c r="Q110" s="98" t="s">
        <v>1193</v>
      </c>
      <c r="R110" s="98"/>
      <c r="S110" s="98">
        <v>0</v>
      </c>
      <c r="T110" s="98"/>
      <c r="U110" s="106">
        <f>IF(U25=0,0,ROUND(U8/U25*100,1))</f>
        <v>39482.199999999997</v>
      </c>
      <c r="V110" s="98" t="s">
        <v>1235</v>
      </c>
      <c r="W110" s="98">
        <v>0</v>
      </c>
      <c r="X110" s="111"/>
      <c r="Y110" s="111"/>
      <c r="Z110" s="50"/>
      <c r="AA110" s="98">
        <v>0</v>
      </c>
      <c r="AB110" s="98">
        <v>0.21</v>
      </c>
      <c r="AC110" s="98">
        <v>0</v>
      </c>
      <c r="AD110" s="98"/>
      <c r="AE110" s="98">
        <v>0</v>
      </c>
      <c r="AF110" s="142"/>
      <c r="AH110" s="11"/>
    </row>
    <row r="111" spans="2:34" s="6" customFormat="1" ht="31.5" hidden="1" customHeight="1">
      <c r="B111" s="11">
        <v>11</v>
      </c>
      <c r="C111" s="1453" t="s">
        <v>60</v>
      </c>
      <c r="D111" s="1452"/>
      <c r="E111" s="1452"/>
      <c r="F111" s="1452"/>
      <c r="G111" s="98" t="s">
        <v>1236</v>
      </c>
      <c r="H111" s="98" t="s">
        <v>605</v>
      </c>
      <c r="I111" s="98">
        <v>39</v>
      </c>
      <c r="J111" s="98" t="s">
        <v>995</v>
      </c>
      <c r="K111" s="98">
        <v>30.2301</v>
      </c>
      <c r="L111" s="98">
        <v>0</v>
      </c>
      <c r="M111" s="98"/>
      <c r="N111" s="98" t="s">
        <v>1238</v>
      </c>
      <c r="O111" s="98">
        <v>28.67</v>
      </c>
      <c r="P111" s="98" t="s">
        <v>1239</v>
      </c>
      <c r="Q111" s="98" t="s">
        <v>1242</v>
      </c>
      <c r="R111" s="98"/>
      <c r="S111" s="98">
        <v>0</v>
      </c>
      <c r="T111" s="98"/>
      <c r="U111" s="98" t="s">
        <v>1237</v>
      </c>
      <c r="V111" s="98" t="s">
        <v>1243</v>
      </c>
      <c r="W111" s="98">
        <v>0</v>
      </c>
      <c r="X111" s="111"/>
      <c r="Y111" s="111"/>
      <c r="Z111" s="50"/>
      <c r="AA111" s="98" t="s">
        <v>1215</v>
      </c>
      <c r="AB111" s="98">
        <v>2.9</v>
      </c>
      <c r="AC111" s="98">
        <v>0</v>
      </c>
      <c r="AD111" s="98"/>
      <c r="AE111" s="98">
        <v>0</v>
      </c>
      <c r="AF111" s="142"/>
      <c r="AH111" s="11"/>
    </row>
    <row r="112" spans="2:34" s="6" customFormat="1" ht="31.5" hidden="1" customHeight="1">
      <c r="B112" s="11">
        <v>12</v>
      </c>
      <c r="C112" s="1453" t="s">
        <v>656</v>
      </c>
      <c r="D112" s="1452"/>
      <c r="E112" s="1452"/>
      <c r="F112" s="1452"/>
      <c r="G112" s="98">
        <v>0</v>
      </c>
      <c r="H112" s="98">
        <v>0</v>
      </c>
      <c r="I112" s="98">
        <v>0</v>
      </c>
      <c r="J112" s="98">
        <v>0</v>
      </c>
      <c r="K112" s="98">
        <v>0.85740000000000005</v>
      </c>
      <c r="L112" s="98">
        <v>0</v>
      </c>
      <c r="M112" s="98"/>
      <c r="N112" s="98">
        <v>0</v>
      </c>
      <c r="O112" s="98">
        <v>0.13</v>
      </c>
      <c r="P112" s="98">
        <v>0</v>
      </c>
      <c r="Q112" s="98" t="s">
        <v>1193</v>
      </c>
      <c r="R112" s="98"/>
      <c r="S112" s="98">
        <v>0</v>
      </c>
      <c r="T112" s="98"/>
      <c r="U112" s="98">
        <v>0.06</v>
      </c>
      <c r="V112" s="98">
        <v>0.03</v>
      </c>
      <c r="W112" s="98">
        <v>0</v>
      </c>
      <c r="X112" s="111"/>
      <c r="Y112" s="111"/>
      <c r="Z112" s="50"/>
      <c r="AA112" s="98">
        <v>0</v>
      </c>
      <c r="AB112" s="98">
        <v>0</v>
      </c>
      <c r="AC112" s="98">
        <v>0</v>
      </c>
      <c r="AD112" s="98"/>
      <c r="AE112" s="98">
        <v>0</v>
      </c>
      <c r="AF112" s="142"/>
      <c r="AH112" s="11"/>
    </row>
    <row r="113" spans="2:34" s="6" customFormat="1" ht="31.5" hidden="1" customHeight="1">
      <c r="B113" s="11">
        <v>13</v>
      </c>
      <c r="C113" s="1453" t="s">
        <v>1229</v>
      </c>
      <c r="D113" s="1452"/>
      <c r="E113" s="1452"/>
      <c r="F113" s="1452"/>
      <c r="G113" s="98">
        <v>0.88</v>
      </c>
      <c r="H113" s="98">
        <v>0</v>
      </c>
      <c r="I113" s="98">
        <v>0</v>
      </c>
      <c r="J113" s="98">
        <v>0.24</v>
      </c>
      <c r="K113" s="98">
        <v>7.6999999999999999E-2</v>
      </c>
      <c r="L113" s="98">
        <v>0</v>
      </c>
      <c r="M113" s="98"/>
      <c r="N113" s="98">
        <v>0</v>
      </c>
      <c r="O113" s="98">
        <v>0.01</v>
      </c>
      <c r="P113" s="98">
        <v>0</v>
      </c>
      <c r="Q113" s="98" t="s">
        <v>1193</v>
      </c>
      <c r="R113" s="98"/>
      <c r="S113" s="98">
        <v>0</v>
      </c>
      <c r="T113" s="98"/>
      <c r="U113" s="98">
        <v>0.13</v>
      </c>
      <c r="V113" s="98">
        <v>0</v>
      </c>
      <c r="W113" s="98">
        <v>0</v>
      </c>
      <c r="X113" s="111"/>
      <c r="Y113" s="111"/>
      <c r="Z113" s="50"/>
      <c r="AA113" s="98">
        <v>0</v>
      </c>
      <c r="AB113" s="98">
        <v>0</v>
      </c>
      <c r="AC113" s="98">
        <v>0</v>
      </c>
      <c r="AD113" s="98"/>
      <c r="AE113" s="98">
        <v>0</v>
      </c>
      <c r="AF113" s="142"/>
      <c r="AH113" s="11"/>
    </row>
    <row r="114" spans="2:34" s="6" customFormat="1" ht="31.5" hidden="1" customHeight="1">
      <c r="B114" s="11">
        <v>14</v>
      </c>
      <c r="C114" s="1453" t="s">
        <v>1155</v>
      </c>
      <c r="D114" s="1452"/>
      <c r="E114" s="1452"/>
      <c r="F114" s="1452"/>
      <c r="G114" s="98">
        <v>24</v>
      </c>
      <c r="H114" s="98">
        <v>2.0699999999999998</v>
      </c>
      <c r="I114" s="98">
        <v>6.92</v>
      </c>
      <c r="J114" s="98">
        <v>5.6</v>
      </c>
      <c r="K114" s="98">
        <v>1.0539000000000001</v>
      </c>
      <c r="L114" s="98">
        <v>3.14</v>
      </c>
      <c r="M114" s="98"/>
      <c r="N114" s="102" t="s">
        <v>1231</v>
      </c>
      <c r="O114" s="98">
        <v>4.7</v>
      </c>
      <c r="P114" s="98">
        <v>0</v>
      </c>
      <c r="Q114" s="98" t="s">
        <v>1244</v>
      </c>
      <c r="R114" s="98"/>
      <c r="S114" s="98">
        <v>0</v>
      </c>
      <c r="T114" s="98"/>
      <c r="U114" s="98">
        <v>1.78</v>
      </c>
      <c r="V114" s="98">
        <v>0</v>
      </c>
      <c r="W114" s="98">
        <v>0.36</v>
      </c>
      <c r="X114" s="111"/>
      <c r="Y114" s="111"/>
      <c r="Z114" s="50"/>
      <c r="AA114" s="98">
        <v>0.56999999999999995</v>
      </c>
      <c r="AB114" s="98">
        <v>9.8400000000000001E-2</v>
      </c>
      <c r="AC114" s="98">
        <v>0</v>
      </c>
      <c r="AD114" s="98"/>
      <c r="AE114" s="98">
        <v>0</v>
      </c>
      <c r="AF114" s="142"/>
      <c r="AH114" s="11"/>
    </row>
    <row r="115" spans="2:34" s="6" customFormat="1" ht="20.100000000000001" hidden="1" customHeight="1">
      <c r="B115" s="11"/>
      <c r="C115" s="16"/>
      <c r="D115" s="16"/>
      <c r="E115" s="16"/>
      <c r="F115" s="16"/>
      <c r="Z115" s="16"/>
      <c r="AF115" s="142"/>
      <c r="AH115" s="11"/>
    </row>
  </sheetData>
  <mergeCells count="96">
    <mergeCell ref="C111:F111"/>
    <mergeCell ref="C112:F112"/>
    <mergeCell ref="C113:F113"/>
    <mergeCell ref="C114:F114"/>
    <mergeCell ref="AF5:AF6"/>
    <mergeCell ref="C7:C8"/>
    <mergeCell ref="D7:E8"/>
    <mergeCell ref="C10:C11"/>
    <mergeCell ref="D10:E11"/>
    <mergeCell ref="D15:E16"/>
    <mergeCell ref="D38:E40"/>
    <mergeCell ref="D62:D64"/>
    <mergeCell ref="E68:E69"/>
    <mergeCell ref="C75:E77"/>
    <mergeCell ref="C78:E80"/>
    <mergeCell ref="C82:C84"/>
    <mergeCell ref="D101:F101"/>
    <mergeCell ref="C104:F104"/>
    <mergeCell ref="C105:F105"/>
    <mergeCell ref="C109:F109"/>
    <mergeCell ref="C110:F110"/>
    <mergeCell ref="C92:C101"/>
    <mergeCell ref="D93:F93"/>
    <mergeCell ref="D94:F94"/>
    <mergeCell ref="D98:F98"/>
    <mergeCell ref="D99:F99"/>
    <mergeCell ref="D100:F100"/>
    <mergeCell ref="D95:E97"/>
    <mergeCell ref="E87:F87"/>
    <mergeCell ref="E88:F88"/>
    <mergeCell ref="E89:F89"/>
    <mergeCell ref="E90:F90"/>
    <mergeCell ref="D92:F92"/>
    <mergeCell ref="C85:D87"/>
    <mergeCell ref="C88:D90"/>
    <mergeCell ref="E82:F82"/>
    <mergeCell ref="E83:F83"/>
    <mergeCell ref="E84:F84"/>
    <mergeCell ref="E85:F85"/>
    <mergeCell ref="E86:F86"/>
    <mergeCell ref="C72:D72"/>
    <mergeCell ref="E72:F72"/>
    <mergeCell ref="E73:F73"/>
    <mergeCell ref="D74:F74"/>
    <mergeCell ref="E81:F81"/>
    <mergeCell ref="C68:D68"/>
    <mergeCell ref="C69:D69"/>
    <mergeCell ref="C70:D70"/>
    <mergeCell ref="E70:F70"/>
    <mergeCell ref="C71:D71"/>
    <mergeCell ref="E71:F71"/>
    <mergeCell ref="D59:F59"/>
    <mergeCell ref="C60:F60"/>
    <mergeCell ref="D65:E65"/>
    <mergeCell ref="D66:E66"/>
    <mergeCell ref="C67:D67"/>
    <mergeCell ref="E54:F54"/>
    <mergeCell ref="E55:F55"/>
    <mergeCell ref="E56:F56"/>
    <mergeCell ref="E57:F57"/>
    <mergeCell ref="E58:F58"/>
    <mergeCell ref="E49:F49"/>
    <mergeCell ref="D50:E50"/>
    <mergeCell ref="D51:E51"/>
    <mergeCell ref="E52:F52"/>
    <mergeCell ref="E53:F53"/>
    <mergeCell ref="D44:E44"/>
    <mergeCell ref="D45:E45"/>
    <mergeCell ref="D46:E46"/>
    <mergeCell ref="D47:E47"/>
    <mergeCell ref="E48:F48"/>
    <mergeCell ref="D35:F35"/>
    <mergeCell ref="D36:F36"/>
    <mergeCell ref="D37:F37"/>
    <mergeCell ref="D41:E41"/>
    <mergeCell ref="D42:E42"/>
    <mergeCell ref="E30:F30"/>
    <mergeCell ref="E31:F31"/>
    <mergeCell ref="E32:F32"/>
    <mergeCell ref="D33:F33"/>
    <mergeCell ref="D34:F34"/>
    <mergeCell ref="E25:F25"/>
    <mergeCell ref="E26:F26"/>
    <mergeCell ref="E27:F27"/>
    <mergeCell ref="E28:F28"/>
    <mergeCell ref="E29:F29"/>
    <mergeCell ref="E12:F12"/>
    <mergeCell ref="E13:F13"/>
    <mergeCell ref="E14:F14"/>
    <mergeCell ref="E23:F23"/>
    <mergeCell ref="E24:F24"/>
    <mergeCell ref="E1:F1"/>
    <mergeCell ref="L5:M5"/>
    <mergeCell ref="Q5:R5"/>
    <mergeCell ref="S5:T5"/>
    <mergeCell ref="D9:F9"/>
  </mergeCells>
  <phoneticPr fontId="4"/>
  <pageMargins left="0.78740157480314965" right="0.78740157480314965" top="0.78740157480314965" bottom="0.39370078740157483" header="0.19685039370078741" footer="0.19685039370078741"/>
  <pageSetup paperSize="9" scale="34" fitToWidth="0" pageOrder="overThenDown" orientation="portrait" horizontalDpi="1200" verticalDpi="1200" r:id="rId1"/>
  <headerFooter alignWithMargins="0"/>
  <colBreaks count="2" manualBreakCount="2">
    <brk id="15" max="110" man="1"/>
    <brk id="24" max="110"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autoPageBreaks="0"/>
  </sheetPr>
  <dimension ref="A1:AH151"/>
  <sheetViews>
    <sheetView showZeros="0" view="pageBreakPreview" topLeftCell="C43" zoomScale="70" zoomScaleNormal="80" zoomScaleSheetLayoutView="70" workbookViewId="0">
      <selection activeCell="C3" sqref="C3"/>
    </sheetView>
  </sheetViews>
  <sheetFormatPr defaultColWidth="12.7109375" defaultRowHeight="14.1" customHeight="1"/>
  <cols>
    <col min="1" max="1" width="3.7109375" style="164" customWidth="1"/>
    <col min="2" max="2" width="4.7109375" style="652" customWidth="1"/>
    <col min="3" max="3" width="7.7109375" style="653" customWidth="1"/>
    <col min="4" max="4" width="5.7109375" style="653" customWidth="1"/>
    <col min="5" max="5" width="23.7109375" style="653" customWidth="1"/>
    <col min="6" max="6" width="7.7109375" style="653" customWidth="1"/>
    <col min="7" max="25" width="14.7109375" style="164" customWidth="1"/>
    <col min="26" max="26" width="14.7109375" style="653" customWidth="1"/>
    <col min="27" max="32" width="14.7109375" style="164" customWidth="1"/>
    <col min="33" max="33" width="3.7109375" style="164" customWidth="1"/>
    <col min="34" max="34" width="4.7109375" style="164" customWidth="1"/>
    <col min="35" max="16384" width="12.7109375" style="164"/>
  </cols>
  <sheetData>
    <row r="1" spans="1:34" s="13" customFormat="1" ht="30" customHeight="1">
      <c r="B1" s="654"/>
      <c r="C1" s="190" t="s">
        <v>306</v>
      </c>
      <c r="D1" s="1945" t="s">
        <v>85</v>
      </c>
      <c r="E1" s="1946"/>
      <c r="F1" s="670"/>
      <c r="G1" s="224" t="s">
        <v>120</v>
      </c>
      <c r="J1" s="676"/>
      <c r="K1" s="676"/>
      <c r="L1" s="676"/>
      <c r="M1" s="676"/>
      <c r="N1" s="676"/>
      <c r="O1" s="676"/>
      <c r="P1" s="224" t="s">
        <v>120</v>
      </c>
      <c r="Q1" s="676"/>
      <c r="R1" s="676"/>
      <c r="S1" s="676"/>
      <c r="T1" s="676"/>
      <c r="U1" s="676"/>
      <c r="V1" s="676"/>
      <c r="W1" s="676"/>
      <c r="X1" s="676"/>
      <c r="Y1" s="224" t="s">
        <v>120</v>
      </c>
      <c r="Z1" s="224"/>
      <c r="AA1" s="676"/>
      <c r="AB1" s="676"/>
      <c r="AC1" s="676"/>
      <c r="AD1" s="676"/>
      <c r="AE1" s="676"/>
    </row>
    <row r="2" spans="1:34" s="13" customFormat="1" ht="30" customHeight="1">
      <c r="B2" s="654"/>
      <c r="C2" s="657"/>
      <c r="D2" s="666"/>
      <c r="E2" s="666"/>
      <c r="F2" s="667"/>
      <c r="G2" s="676"/>
      <c r="H2" s="676"/>
      <c r="I2" s="676"/>
      <c r="J2" s="676"/>
      <c r="K2" s="676"/>
      <c r="L2" s="676"/>
      <c r="M2" s="676"/>
      <c r="N2" s="676"/>
      <c r="O2" s="676"/>
      <c r="P2" s="676"/>
      <c r="Q2" s="676"/>
      <c r="R2" s="676"/>
      <c r="S2" s="676"/>
      <c r="T2" s="676"/>
      <c r="U2" s="676"/>
      <c r="V2" s="676"/>
      <c r="W2" s="676"/>
      <c r="X2" s="676"/>
      <c r="Y2" s="676"/>
      <c r="Z2" s="667"/>
      <c r="AA2" s="676"/>
      <c r="AB2" s="676"/>
      <c r="AC2" s="676"/>
      <c r="AD2" s="676"/>
      <c r="AE2" s="676"/>
    </row>
    <row r="3" spans="1:34" s="13" customFormat="1" ht="30" customHeight="1">
      <c r="B3" s="654"/>
      <c r="C3" s="657"/>
      <c r="D3" s="666"/>
      <c r="E3" s="666"/>
      <c r="F3" s="667"/>
      <c r="G3" s="676"/>
      <c r="H3" s="676"/>
      <c r="I3" s="676"/>
      <c r="J3" s="676"/>
      <c r="K3" s="676"/>
      <c r="L3" s="676"/>
      <c r="M3" s="676"/>
      <c r="N3" s="676"/>
      <c r="O3" s="676"/>
      <c r="P3" s="676"/>
      <c r="Q3" s="676"/>
      <c r="R3" s="676"/>
      <c r="S3" s="676"/>
      <c r="T3" s="676"/>
      <c r="U3" s="676"/>
      <c r="V3" s="676"/>
      <c r="W3" s="676"/>
      <c r="X3" s="676"/>
      <c r="Y3" s="676"/>
      <c r="Z3" s="667"/>
      <c r="AA3" s="676"/>
      <c r="AB3" s="676"/>
      <c r="AC3" s="676"/>
      <c r="AD3" s="676"/>
      <c r="AE3" s="676"/>
    </row>
    <row r="4" spans="1:34" s="13" customFormat="1" ht="20.100000000000001" customHeight="1">
      <c r="B4" s="654"/>
      <c r="C4" s="658" t="s">
        <v>915</v>
      </c>
      <c r="D4" s="666"/>
      <c r="E4" s="666"/>
      <c r="F4" s="667"/>
      <c r="G4" s="676" t="s">
        <v>982</v>
      </c>
      <c r="H4" s="676"/>
      <c r="I4" s="676"/>
      <c r="J4" s="676"/>
      <c r="K4" s="676"/>
      <c r="L4" s="676"/>
      <c r="M4" s="676"/>
      <c r="N4" s="676"/>
      <c r="O4" s="676"/>
      <c r="P4" s="676" t="s">
        <v>982</v>
      </c>
      <c r="Q4" s="676"/>
      <c r="R4" s="676"/>
      <c r="S4" s="676"/>
      <c r="T4" s="676"/>
      <c r="U4" s="676"/>
      <c r="V4" s="676"/>
      <c r="W4" s="676"/>
      <c r="X4" s="676"/>
      <c r="Y4" s="676" t="s">
        <v>982</v>
      </c>
      <c r="Z4" s="667"/>
      <c r="AA4" s="676"/>
      <c r="AB4" s="676"/>
      <c r="AC4" s="676"/>
      <c r="AD4" s="676"/>
      <c r="AE4" s="676"/>
      <c r="AG4" s="683"/>
      <c r="AH4" s="685"/>
    </row>
    <row r="5" spans="1:34" s="13" customFormat="1" ht="20.100000000000001" customHeight="1">
      <c r="B5" s="654"/>
      <c r="C5" s="659"/>
      <c r="D5" s="667"/>
      <c r="E5" s="667"/>
      <c r="F5" s="667"/>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84"/>
      <c r="AH5" s="684"/>
    </row>
    <row r="6" spans="1:34" s="13" customFormat="1" ht="30" customHeight="1">
      <c r="A6" s="459"/>
      <c r="B6" s="655"/>
      <c r="C6" s="660"/>
      <c r="D6" s="668"/>
      <c r="E6" s="668"/>
      <c r="F6" s="671" t="s">
        <v>936</v>
      </c>
      <c r="G6" s="74" t="s">
        <v>1</v>
      </c>
      <c r="H6" s="74" t="s">
        <v>577</v>
      </c>
      <c r="I6" s="74" t="s">
        <v>749</v>
      </c>
      <c r="J6" s="74" t="s">
        <v>750</v>
      </c>
      <c r="K6" s="74" t="s">
        <v>868</v>
      </c>
      <c r="L6" s="1947" t="s">
        <v>871</v>
      </c>
      <c r="M6" s="1409"/>
      <c r="N6" s="74" t="s">
        <v>872</v>
      </c>
      <c r="O6" s="679" t="s">
        <v>202</v>
      </c>
      <c r="P6" s="74" t="s">
        <v>873</v>
      </c>
      <c r="Q6" s="1947" t="s">
        <v>876</v>
      </c>
      <c r="R6" s="1948"/>
      <c r="S6" s="1947" t="s">
        <v>801</v>
      </c>
      <c r="T6" s="1409"/>
      <c r="U6" s="74" t="s">
        <v>886</v>
      </c>
      <c r="V6" s="74" t="s">
        <v>888</v>
      </c>
      <c r="W6" s="74" t="s">
        <v>637</v>
      </c>
      <c r="X6" s="74" t="s">
        <v>1359</v>
      </c>
      <c r="Y6" s="74" t="s">
        <v>392</v>
      </c>
      <c r="Z6" s="681" t="s">
        <v>1413</v>
      </c>
      <c r="AA6" s="74" t="s">
        <v>39</v>
      </c>
      <c r="AB6" s="74" t="s">
        <v>877</v>
      </c>
      <c r="AC6" s="74" t="s">
        <v>369</v>
      </c>
      <c r="AD6" s="74" t="s">
        <v>1333</v>
      </c>
      <c r="AE6" s="74" t="s">
        <v>878</v>
      </c>
      <c r="AF6" s="1965" t="s">
        <v>65</v>
      </c>
      <c r="AG6" s="459"/>
      <c r="AH6" s="459"/>
    </row>
    <row r="7" spans="1:34" s="13" customFormat="1" ht="18.95" customHeight="1">
      <c r="A7" s="459" t="s">
        <v>334</v>
      </c>
      <c r="B7" s="655" t="s">
        <v>733</v>
      </c>
      <c r="C7" s="661" t="s">
        <v>885</v>
      </c>
      <c r="D7" s="669"/>
      <c r="E7" s="669"/>
      <c r="F7" s="672" t="s">
        <v>109</v>
      </c>
      <c r="G7" s="677" t="s">
        <v>1341</v>
      </c>
      <c r="H7" s="677" t="s">
        <v>1341</v>
      </c>
      <c r="I7" s="677" t="s">
        <v>1341</v>
      </c>
      <c r="J7" s="677" t="s">
        <v>1341</v>
      </c>
      <c r="K7" s="677" t="s">
        <v>1341</v>
      </c>
      <c r="L7" s="677" t="s">
        <v>1341</v>
      </c>
      <c r="M7" s="677" t="s">
        <v>1443</v>
      </c>
      <c r="N7" s="677" t="s">
        <v>1341</v>
      </c>
      <c r="O7" s="680" t="s">
        <v>1341</v>
      </c>
      <c r="P7" s="677" t="s">
        <v>1341</v>
      </c>
      <c r="Q7" s="677" t="s">
        <v>1341</v>
      </c>
      <c r="R7" s="677" t="s">
        <v>382</v>
      </c>
      <c r="S7" s="677" t="s">
        <v>1341</v>
      </c>
      <c r="T7" s="677" t="s">
        <v>1443</v>
      </c>
      <c r="U7" s="677" t="s">
        <v>1341</v>
      </c>
      <c r="V7" s="677" t="s">
        <v>1341</v>
      </c>
      <c r="W7" s="677" t="s">
        <v>1341</v>
      </c>
      <c r="X7" s="677" t="s">
        <v>382</v>
      </c>
      <c r="Y7" s="677" t="s">
        <v>1341</v>
      </c>
      <c r="Z7" s="682" t="s">
        <v>382</v>
      </c>
      <c r="AA7" s="677" t="s">
        <v>1341</v>
      </c>
      <c r="AB7" s="677" t="s">
        <v>1341</v>
      </c>
      <c r="AC7" s="677" t="s">
        <v>1341</v>
      </c>
      <c r="AD7" s="677" t="s">
        <v>1341</v>
      </c>
      <c r="AE7" s="677" t="s">
        <v>1341</v>
      </c>
      <c r="AF7" s="1966"/>
      <c r="AG7" s="459" t="s">
        <v>334</v>
      </c>
      <c r="AH7" s="459" t="s">
        <v>733</v>
      </c>
    </row>
    <row r="8" spans="1:34" s="13" customFormat="1" ht="23.1" customHeight="1">
      <c r="A8" s="407">
        <v>1</v>
      </c>
      <c r="B8" s="654">
        <v>1</v>
      </c>
      <c r="C8" s="662" t="s">
        <v>306</v>
      </c>
      <c r="D8" s="1949" t="s">
        <v>14</v>
      </c>
      <c r="E8" s="1950"/>
      <c r="F8" s="673" t="s">
        <v>38</v>
      </c>
      <c r="G8" s="678">
        <v>324</v>
      </c>
      <c r="H8" s="678">
        <v>49</v>
      </c>
      <c r="I8" s="678">
        <v>96</v>
      </c>
      <c r="J8" s="678">
        <v>234</v>
      </c>
      <c r="K8" s="678">
        <v>71</v>
      </c>
      <c r="L8" s="678">
        <v>72</v>
      </c>
      <c r="M8" s="678">
        <v>24</v>
      </c>
      <c r="N8" s="678">
        <v>36</v>
      </c>
      <c r="O8" s="678">
        <v>168</v>
      </c>
      <c r="P8" s="678">
        <v>84</v>
      </c>
      <c r="Q8" s="678">
        <v>60</v>
      </c>
      <c r="R8" s="678">
        <v>24</v>
      </c>
      <c r="S8" s="678">
        <v>48</v>
      </c>
      <c r="T8" s="678">
        <v>24</v>
      </c>
      <c r="U8" s="678">
        <v>108</v>
      </c>
      <c r="V8" s="678">
        <v>60</v>
      </c>
      <c r="W8" s="678">
        <v>12</v>
      </c>
      <c r="X8" s="678">
        <v>12</v>
      </c>
      <c r="Y8" s="678">
        <v>36</v>
      </c>
      <c r="Z8" s="678">
        <v>24</v>
      </c>
      <c r="AA8" s="678">
        <v>24</v>
      </c>
      <c r="AB8" s="678">
        <v>24</v>
      </c>
      <c r="AC8" s="678">
        <v>48</v>
      </c>
      <c r="AD8" s="678">
        <v>36</v>
      </c>
      <c r="AE8" s="678">
        <v>48</v>
      </c>
      <c r="AF8" s="678">
        <f t="shared" ref="AF8:AF70" si="0">SUM(G8:Y8,Z8:AE8)</f>
        <v>1746</v>
      </c>
      <c r="AG8" s="407">
        <v>1</v>
      </c>
      <c r="AH8" s="654">
        <v>1</v>
      </c>
    </row>
    <row r="9" spans="1:34" s="13" customFormat="1" ht="23.1" customHeight="1">
      <c r="A9" s="407">
        <v>1</v>
      </c>
      <c r="B9" s="654">
        <v>2</v>
      </c>
      <c r="C9" s="663"/>
      <c r="D9" s="1951" t="s">
        <v>36</v>
      </c>
      <c r="E9" s="1952"/>
      <c r="F9" s="673" t="s">
        <v>38</v>
      </c>
      <c r="G9" s="678">
        <v>27</v>
      </c>
      <c r="H9" s="678">
        <v>4</v>
      </c>
      <c r="I9" s="678">
        <v>8</v>
      </c>
      <c r="J9" s="678">
        <v>19</v>
      </c>
      <c r="K9" s="678">
        <v>6</v>
      </c>
      <c r="L9" s="678">
        <v>6</v>
      </c>
      <c r="M9" s="678">
        <v>2</v>
      </c>
      <c r="N9" s="678">
        <v>3</v>
      </c>
      <c r="O9" s="678">
        <v>14</v>
      </c>
      <c r="P9" s="678">
        <v>7</v>
      </c>
      <c r="Q9" s="678">
        <v>5</v>
      </c>
      <c r="R9" s="678">
        <v>2</v>
      </c>
      <c r="S9" s="678">
        <v>4</v>
      </c>
      <c r="T9" s="678">
        <v>2</v>
      </c>
      <c r="U9" s="678">
        <v>9</v>
      </c>
      <c r="V9" s="678">
        <v>5</v>
      </c>
      <c r="W9" s="678">
        <v>1</v>
      </c>
      <c r="X9" s="678">
        <v>1</v>
      </c>
      <c r="Y9" s="678">
        <v>3</v>
      </c>
      <c r="Z9" s="678">
        <v>2</v>
      </c>
      <c r="AA9" s="678">
        <v>2</v>
      </c>
      <c r="AB9" s="678">
        <v>2</v>
      </c>
      <c r="AC9" s="678">
        <v>4</v>
      </c>
      <c r="AD9" s="678">
        <v>3</v>
      </c>
      <c r="AE9" s="678">
        <v>4</v>
      </c>
      <c r="AF9" s="678">
        <f t="shared" si="0"/>
        <v>145</v>
      </c>
      <c r="AG9" s="407">
        <v>1</v>
      </c>
      <c r="AH9" s="654">
        <v>2</v>
      </c>
    </row>
    <row r="10" spans="1:34" s="13" customFormat="1" ht="23.1" customHeight="1">
      <c r="A10" s="407">
        <v>1</v>
      </c>
      <c r="B10" s="654">
        <v>3</v>
      </c>
      <c r="C10" s="664" t="s">
        <v>648</v>
      </c>
      <c r="D10" s="1951" t="s">
        <v>518</v>
      </c>
      <c r="E10" s="1952"/>
      <c r="F10" s="1953"/>
      <c r="G10" s="678">
        <v>98117</v>
      </c>
      <c r="H10" s="678">
        <v>18605</v>
      </c>
      <c r="I10" s="678">
        <v>28664</v>
      </c>
      <c r="J10" s="678">
        <v>54473</v>
      </c>
      <c r="K10" s="678">
        <v>21856</v>
      </c>
      <c r="L10" s="678">
        <v>22839</v>
      </c>
      <c r="M10" s="678">
        <v>8293</v>
      </c>
      <c r="N10" s="678">
        <v>15183</v>
      </c>
      <c r="O10" s="678">
        <v>58403</v>
      </c>
      <c r="P10" s="678">
        <v>21436</v>
      </c>
      <c r="Q10" s="678">
        <v>21470</v>
      </c>
      <c r="R10" s="678">
        <v>9196</v>
      </c>
      <c r="S10" s="678">
        <v>17690</v>
      </c>
      <c r="T10" s="678">
        <v>7468</v>
      </c>
      <c r="U10" s="678">
        <v>26125</v>
      </c>
      <c r="V10" s="678">
        <v>18858</v>
      </c>
      <c r="W10" s="678">
        <v>2657</v>
      </c>
      <c r="X10" s="678">
        <v>2273</v>
      </c>
      <c r="Y10" s="678">
        <v>10561</v>
      </c>
      <c r="Z10" s="678">
        <v>7874</v>
      </c>
      <c r="AA10" s="678">
        <v>6824</v>
      </c>
      <c r="AB10" s="678">
        <v>3884</v>
      </c>
      <c r="AC10" s="678">
        <v>13569</v>
      </c>
      <c r="AD10" s="678">
        <v>11331</v>
      </c>
      <c r="AE10" s="678">
        <v>14461</v>
      </c>
      <c r="AF10" s="678">
        <f t="shared" si="0"/>
        <v>522110</v>
      </c>
      <c r="AG10" s="407">
        <v>1</v>
      </c>
      <c r="AH10" s="654">
        <v>3</v>
      </c>
    </row>
    <row r="11" spans="1:34" s="13" customFormat="1" ht="23.1" customHeight="1">
      <c r="A11" s="407">
        <v>1</v>
      </c>
      <c r="B11" s="654">
        <v>4</v>
      </c>
      <c r="C11" s="663"/>
      <c r="D11" s="1951" t="s">
        <v>513</v>
      </c>
      <c r="E11" s="1952"/>
      <c r="F11" s="1953"/>
      <c r="G11" s="678">
        <v>46003</v>
      </c>
      <c r="H11" s="678">
        <v>9662</v>
      </c>
      <c r="I11" s="678">
        <v>12860</v>
      </c>
      <c r="J11" s="678">
        <v>23344</v>
      </c>
      <c r="K11" s="678">
        <v>10252</v>
      </c>
      <c r="L11" s="678">
        <v>8191</v>
      </c>
      <c r="M11" s="678">
        <v>3135</v>
      </c>
      <c r="N11" s="678">
        <v>7538</v>
      </c>
      <c r="O11" s="678">
        <v>28157</v>
      </c>
      <c r="P11" s="678">
        <v>9852</v>
      </c>
      <c r="Q11" s="678">
        <v>11540</v>
      </c>
      <c r="R11" s="678">
        <v>5224</v>
      </c>
      <c r="S11" s="678">
        <v>8571</v>
      </c>
      <c r="T11" s="678">
        <v>3205</v>
      </c>
      <c r="U11" s="678">
        <v>16299</v>
      </c>
      <c r="V11" s="678">
        <v>9279</v>
      </c>
      <c r="W11" s="678">
        <v>954</v>
      </c>
      <c r="X11" s="678">
        <v>974</v>
      </c>
      <c r="Y11" s="678">
        <v>5036</v>
      </c>
      <c r="Z11" s="678">
        <v>3684</v>
      </c>
      <c r="AA11" s="678">
        <v>2348</v>
      </c>
      <c r="AB11" s="678">
        <v>1697</v>
      </c>
      <c r="AC11" s="678">
        <v>5176</v>
      </c>
      <c r="AD11" s="678">
        <v>3822</v>
      </c>
      <c r="AE11" s="678">
        <v>4066</v>
      </c>
      <c r="AF11" s="678">
        <f t="shared" si="0"/>
        <v>240869</v>
      </c>
      <c r="AG11" s="407">
        <v>1</v>
      </c>
      <c r="AH11" s="654">
        <v>4</v>
      </c>
    </row>
    <row r="12" spans="1:34" s="13" customFormat="1" ht="23.1" customHeight="1">
      <c r="A12" s="407">
        <v>1</v>
      </c>
      <c r="B12" s="654">
        <v>5</v>
      </c>
      <c r="C12" s="664" t="s">
        <v>383</v>
      </c>
      <c r="D12" s="1967" t="s">
        <v>301</v>
      </c>
      <c r="E12" s="1954" t="s">
        <v>611</v>
      </c>
      <c r="F12" s="1953"/>
      <c r="G12" s="678">
        <v>6025</v>
      </c>
      <c r="H12" s="678">
        <v>447</v>
      </c>
      <c r="I12" s="678">
        <v>414</v>
      </c>
      <c r="J12" s="678">
        <v>2785</v>
      </c>
      <c r="K12" s="678">
        <v>628</v>
      </c>
      <c r="L12" s="678">
        <v>1737</v>
      </c>
      <c r="M12" s="678">
        <v>861</v>
      </c>
      <c r="N12" s="678">
        <v>91</v>
      </c>
      <c r="O12" s="678">
        <v>2077</v>
      </c>
      <c r="P12" s="678">
        <v>2254</v>
      </c>
      <c r="Q12" s="678">
        <v>951</v>
      </c>
      <c r="R12" s="678">
        <v>1865</v>
      </c>
      <c r="S12" s="678">
        <v>0</v>
      </c>
      <c r="T12" s="678">
        <v>0</v>
      </c>
      <c r="U12" s="678">
        <v>1101</v>
      </c>
      <c r="V12" s="678">
        <v>675</v>
      </c>
      <c r="W12" s="678">
        <v>56</v>
      </c>
      <c r="X12" s="678">
        <v>89</v>
      </c>
      <c r="Y12" s="678">
        <v>486</v>
      </c>
      <c r="Z12" s="678">
        <v>966</v>
      </c>
      <c r="AA12" s="678">
        <v>105</v>
      </c>
      <c r="AB12" s="678">
        <v>180</v>
      </c>
      <c r="AC12" s="678">
        <v>594</v>
      </c>
      <c r="AD12" s="678">
        <v>900</v>
      </c>
      <c r="AE12" s="678">
        <v>0</v>
      </c>
      <c r="AF12" s="678">
        <f t="shared" si="0"/>
        <v>25287</v>
      </c>
      <c r="AG12" s="407">
        <v>1</v>
      </c>
      <c r="AH12" s="654">
        <v>5</v>
      </c>
    </row>
    <row r="13" spans="1:34" s="13" customFormat="1" ht="23.1" customHeight="1">
      <c r="A13" s="407">
        <v>1</v>
      </c>
      <c r="B13" s="654">
        <v>6</v>
      </c>
      <c r="C13" s="663"/>
      <c r="D13" s="1968"/>
      <c r="E13" s="1954" t="s">
        <v>225</v>
      </c>
      <c r="F13" s="1953"/>
      <c r="G13" s="678">
        <v>18</v>
      </c>
      <c r="H13" s="678">
        <v>74</v>
      </c>
      <c r="I13" s="678">
        <v>0</v>
      </c>
      <c r="J13" s="678">
        <v>120</v>
      </c>
      <c r="K13" s="678">
        <v>204</v>
      </c>
      <c r="L13" s="678">
        <v>0</v>
      </c>
      <c r="M13" s="678">
        <v>0</v>
      </c>
      <c r="N13" s="678">
        <v>0</v>
      </c>
      <c r="O13" s="678">
        <v>0</v>
      </c>
      <c r="P13" s="678">
        <v>0</v>
      </c>
      <c r="Q13" s="678">
        <v>0</v>
      </c>
      <c r="R13" s="678">
        <v>0</v>
      </c>
      <c r="S13" s="678">
        <v>0</v>
      </c>
      <c r="T13" s="678">
        <v>0</v>
      </c>
      <c r="U13" s="678">
        <v>144</v>
      </c>
      <c r="V13" s="678">
        <v>0</v>
      </c>
      <c r="W13" s="678">
        <v>0</v>
      </c>
      <c r="X13" s="678">
        <v>0</v>
      </c>
      <c r="Y13" s="678">
        <v>0</v>
      </c>
      <c r="Z13" s="678">
        <v>36</v>
      </c>
      <c r="AA13" s="678">
        <v>0</v>
      </c>
      <c r="AB13" s="678">
        <v>0</v>
      </c>
      <c r="AC13" s="678">
        <v>0</v>
      </c>
      <c r="AD13" s="678">
        <v>0</v>
      </c>
      <c r="AE13" s="678">
        <v>0</v>
      </c>
      <c r="AF13" s="678">
        <f t="shared" si="0"/>
        <v>596</v>
      </c>
      <c r="AG13" s="407">
        <v>1</v>
      </c>
      <c r="AH13" s="654">
        <v>6</v>
      </c>
    </row>
    <row r="14" spans="1:34" s="13" customFormat="1" ht="23.1" customHeight="1">
      <c r="A14" s="407">
        <v>1</v>
      </c>
      <c r="B14" s="654">
        <v>7</v>
      </c>
      <c r="C14" s="664" t="s">
        <v>400</v>
      </c>
      <c r="D14" s="1968"/>
      <c r="E14" s="1954" t="s">
        <v>620</v>
      </c>
      <c r="F14" s="1953"/>
      <c r="G14" s="678">
        <v>34201</v>
      </c>
      <c r="H14" s="678">
        <v>7446</v>
      </c>
      <c r="I14" s="678">
        <v>10309</v>
      </c>
      <c r="J14" s="678">
        <v>18221</v>
      </c>
      <c r="K14" s="678">
        <v>7896</v>
      </c>
      <c r="L14" s="678">
        <v>5439</v>
      </c>
      <c r="M14" s="678">
        <v>1960</v>
      </c>
      <c r="N14" s="678">
        <v>5806</v>
      </c>
      <c r="O14" s="678">
        <v>21671</v>
      </c>
      <c r="P14" s="678">
        <v>6241</v>
      </c>
      <c r="Q14" s="678">
        <v>8612</v>
      </c>
      <c r="R14" s="678">
        <v>3045</v>
      </c>
      <c r="S14" s="678">
        <v>6643</v>
      </c>
      <c r="T14" s="678">
        <v>2639</v>
      </c>
      <c r="U14" s="678">
        <v>10121</v>
      </c>
      <c r="V14" s="678">
        <v>6830</v>
      </c>
      <c r="W14" s="678">
        <v>605</v>
      </c>
      <c r="X14" s="678">
        <v>797</v>
      </c>
      <c r="Y14" s="678">
        <v>3903</v>
      </c>
      <c r="Z14" s="678">
        <v>2036</v>
      </c>
      <c r="AA14" s="678">
        <v>1681</v>
      </c>
      <c r="AB14" s="678">
        <v>1152</v>
      </c>
      <c r="AC14" s="678">
        <v>4295</v>
      </c>
      <c r="AD14" s="678">
        <v>2590</v>
      </c>
      <c r="AE14" s="678">
        <v>3240</v>
      </c>
      <c r="AF14" s="678">
        <f t="shared" si="0"/>
        <v>177379</v>
      </c>
      <c r="AG14" s="407">
        <v>1</v>
      </c>
      <c r="AH14" s="654">
        <v>7</v>
      </c>
    </row>
    <row r="15" spans="1:34" s="13" customFormat="1" ht="23.1" customHeight="1">
      <c r="A15" s="407">
        <v>1</v>
      </c>
      <c r="B15" s="654">
        <v>8</v>
      </c>
      <c r="C15" s="663"/>
      <c r="D15" s="1969"/>
      <c r="E15" s="1954" t="s">
        <v>454</v>
      </c>
      <c r="F15" s="1953"/>
      <c r="G15" s="678">
        <v>5759</v>
      </c>
      <c r="H15" s="678">
        <v>1695</v>
      </c>
      <c r="I15" s="678">
        <v>2137</v>
      </c>
      <c r="J15" s="678">
        <v>2218</v>
      </c>
      <c r="K15" s="678">
        <v>1524</v>
      </c>
      <c r="L15" s="678">
        <v>1015</v>
      </c>
      <c r="M15" s="678">
        <v>314</v>
      </c>
      <c r="N15" s="678">
        <v>1641</v>
      </c>
      <c r="O15" s="678">
        <v>4409</v>
      </c>
      <c r="P15" s="678">
        <v>1357</v>
      </c>
      <c r="Q15" s="678">
        <v>1977</v>
      </c>
      <c r="R15" s="678">
        <v>314</v>
      </c>
      <c r="S15" s="678">
        <v>1928</v>
      </c>
      <c r="T15" s="678">
        <v>566</v>
      </c>
      <c r="U15" s="678">
        <v>4933</v>
      </c>
      <c r="V15" s="678">
        <v>1774</v>
      </c>
      <c r="W15" s="678">
        <v>293</v>
      </c>
      <c r="X15" s="678">
        <v>88</v>
      </c>
      <c r="Y15" s="678">
        <v>647</v>
      </c>
      <c r="Z15" s="678">
        <v>646</v>
      </c>
      <c r="AA15" s="678">
        <v>562</v>
      </c>
      <c r="AB15" s="678">
        <v>365</v>
      </c>
      <c r="AC15" s="678">
        <v>287</v>
      </c>
      <c r="AD15" s="678">
        <v>332</v>
      </c>
      <c r="AE15" s="678">
        <v>826</v>
      </c>
      <c r="AF15" s="678">
        <f t="shared" si="0"/>
        <v>37607</v>
      </c>
      <c r="AG15" s="407">
        <v>1</v>
      </c>
      <c r="AH15" s="654">
        <v>8</v>
      </c>
    </row>
    <row r="16" spans="1:34" s="13" customFormat="1" ht="23.1" customHeight="1">
      <c r="A16" s="407">
        <v>1</v>
      </c>
      <c r="B16" s="654">
        <v>9</v>
      </c>
      <c r="C16" s="664" t="s">
        <v>669</v>
      </c>
      <c r="D16" s="1955" t="s">
        <v>1372</v>
      </c>
      <c r="E16" s="1956"/>
      <c r="F16" s="1957"/>
      <c r="G16" s="678">
        <v>0</v>
      </c>
      <c r="H16" s="678">
        <v>0</v>
      </c>
      <c r="I16" s="678">
        <v>0</v>
      </c>
      <c r="J16" s="678">
        <v>0</v>
      </c>
      <c r="K16" s="678">
        <v>0</v>
      </c>
      <c r="L16" s="678">
        <v>0</v>
      </c>
      <c r="M16" s="678">
        <v>0</v>
      </c>
      <c r="N16" s="678">
        <v>0</v>
      </c>
      <c r="O16" s="678">
        <v>0</v>
      </c>
      <c r="P16" s="678">
        <v>0</v>
      </c>
      <c r="Q16" s="678">
        <v>0</v>
      </c>
      <c r="R16" s="678">
        <v>0</v>
      </c>
      <c r="S16" s="678">
        <v>0</v>
      </c>
      <c r="T16" s="678">
        <v>0</v>
      </c>
      <c r="U16" s="678">
        <v>923</v>
      </c>
      <c r="V16" s="678">
        <v>0</v>
      </c>
      <c r="W16" s="678">
        <v>0</v>
      </c>
      <c r="X16" s="678">
        <v>0</v>
      </c>
      <c r="Y16" s="678">
        <v>0</v>
      </c>
      <c r="Z16" s="678">
        <v>0</v>
      </c>
      <c r="AA16" s="678">
        <v>0</v>
      </c>
      <c r="AB16" s="678">
        <v>0</v>
      </c>
      <c r="AC16" s="678">
        <v>0</v>
      </c>
      <c r="AD16" s="678">
        <v>0</v>
      </c>
      <c r="AE16" s="678">
        <v>0</v>
      </c>
      <c r="AF16" s="678">
        <f t="shared" si="0"/>
        <v>923</v>
      </c>
      <c r="AG16" s="407">
        <v>1</v>
      </c>
      <c r="AH16" s="686">
        <v>9</v>
      </c>
    </row>
    <row r="17" spans="1:34" s="13" customFormat="1" ht="23.1" customHeight="1">
      <c r="A17" s="407">
        <v>1</v>
      </c>
      <c r="B17" s="654">
        <v>10</v>
      </c>
      <c r="C17" s="664"/>
      <c r="D17" s="1958" t="s">
        <v>52</v>
      </c>
      <c r="E17" s="1959"/>
      <c r="F17" s="1960"/>
      <c r="G17" s="678">
        <v>144120</v>
      </c>
      <c r="H17" s="678">
        <v>28267</v>
      </c>
      <c r="I17" s="678">
        <v>41524</v>
      </c>
      <c r="J17" s="678">
        <v>77817</v>
      </c>
      <c r="K17" s="678">
        <v>32108</v>
      </c>
      <c r="L17" s="678">
        <v>31030</v>
      </c>
      <c r="M17" s="678">
        <v>11428</v>
      </c>
      <c r="N17" s="678">
        <v>22721</v>
      </c>
      <c r="O17" s="678">
        <v>86560</v>
      </c>
      <c r="P17" s="678">
        <v>31288</v>
      </c>
      <c r="Q17" s="678">
        <v>33010</v>
      </c>
      <c r="R17" s="678">
        <v>14420</v>
      </c>
      <c r="S17" s="678">
        <v>26261</v>
      </c>
      <c r="T17" s="678">
        <v>10673</v>
      </c>
      <c r="U17" s="678">
        <v>43347</v>
      </c>
      <c r="V17" s="678">
        <v>28137</v>
      </c>
      <c r="W17" s="678">
        <v>3611</v>
      </c>
      <c r="X17" s="678">
        <v>3247</v>
      </c>
      <c r="Y17" s="678">
        <v>15597</v>
      </c>
      <c r="Z17" s="678">
        <v>11558</v>
      </c>
      <c r="AA17" s="678">
        <v>9172</v>
      </c>
      <c r="AB17" s="678">
        <v>5581</v>
      </c>
      <c r="AC17" s="678">
        <v>18745</v>
      </c>
      <c r="AD17" s="678">
        <v>15153</v>
      </c>
      <c r="AE17" s="678">
        <v>18527</v>
      </c>
      <c r="AF17" s="678">
        <f t="shared" si="0"/>
        <v>763902</v>
      </c>
      <c r="AG17" s="407">
        <v>1</v>
      </c>
      <c r="AH17" s="686">
        <v>10</v>
      </c>
    </row>
    <row r="18" spans="1:34" s="13" customFormat="1" ht="23.1" customHeight="1">
      <c r="A18" s="407">
        <v>1</v>
      </c>
      <c r="B18" s="654">
        <v>11</v>
      </c>
      <c r="C18" s="664"/>
      <c r="D18" s="1951" t="s">
        <v>40</v>
      </c>
      <c r="E18" s="1952"/>
      <c r="F18" s="674" t="s">
        <v>0</v>
      </c>
      <c r="G18" s="678">
        <v>1330</v>
      </c>
      <c r="H18" s="678">
        <v>186</v>
      </c>
      <c r="I18" s="678">
        <v>331</v>
      </c>
      <c r="J18" s="678">
        <v>930</v>
      </c>
      <c r="K18" s="678">
        <v>234</v>
      </c>
      <c r="L18" s="678">
        <v>282</v>
      </c>
      <c r="M18" s="678">
        <v>85</v>
      </c>
      <c r="N18" s="678">
        <v>134</v>
      </c>
      <c r="O18" s="678">
        <v>617</v>
      </c>
      <c r="P18" s="678">
        <v>331</v>
      </c>
      <c r="Q18" s="678">
        <v>228</v>
      </c>
      <c r="R18" s="678">
        <v>89</v>
      </c>
      <c r="S18" s="678">
        <v>188</v>
      </c>
      <c r="T18" s="678">
        <v>81</v>
      </c>
      <c r="U18" s="678">
        <v>305</v>
      </c>
      <c r="V18" s="678">
        <v>209</v>
      </c>
      <c r="W18" s="678">
        <v>27</v>
      </c>
      <c r="X18" s="678">
        <v>25</v>
      </c>
      <c r="Y18" s="678">
        <v>108</v>
      </c>
      <c r="Z18" s="678">
        <v>87</v>
      </c>
      <c r="AA18" s="678">
        <v>79</v>
      </c>
      <c r="AB18" s="678">
        <v>88</v>
      </c>
      <c r="AC18" s="678">
        <v>177</v>
      </c>
      <c r="AD18" s="678">
        <v>156</v>
      </c>
      <c r="AE18" s="678">
        <v>139</v>
      </c>
      <c r="AF18" s="678">
        <f t="shared" si="0"/>
        <v>6446</v>
      </c>
      <c r="AG18" s="407">
        <v>1</v>
      </c>
      <c r="AH18" s="686">
        <v>11</v>
      </c>
    </row>
    <row r="19" spans="1:34" s="13" customFormat="1" ht="23.1" customHeight="1">
      <c r="A19" s="407">
        <v>1</v>
      </c>
      <c r="B19" s="654">
        <v>12</v>
      </c>
      <c r="C19" s="665"/>
      <c r="D19" s="1961" t="s">
        <v>47</v>
      </c>
      <c r="E19" s="1962"/>
      <c r="F19" s="675" t="s">
        <v>44</v>
      </c>
      <c r="G19" s="678">
        <v>458</v>
      </c>
      <c r="H19" s="678">
        <v>100</v>
      </c>
      <c r="I19" s="678">
        <v>155</v>
      </c>
      <c r="J19" s="678">
        <v>353</v>
      </c>
      <c r="K19" s="678">
        <v>118</v>
      </c>
      <c r="L19" s="678">
        <v>118</v>
      </c>
      <c r="M19" s="678">
        <v>46</v>
      </c>
      <c r="N19" s="678">
        <v>79</v>
      </c>
      <c r="O19" s="678">
        <v>310</v>
      </c>
      <c r="P19" s="678">
        <v>191</v>
      </c>
      <c r="Q19" s="678">
        <v>120</v>
      </c>
      <c r="R19" s="678">
        <v>53</v>
      </c>
      <c r="S19" s="678">
        <v>98</v>
      </c>
      <c r="T19" s="678">
        <v>34</v>
      </c>
      <c r="U19" s="678">
        <v>137</v>
      </c>
      <c r="V19" s="678">
        <v>72</v>
      </c>
      <c r="W19" s="678">
        <v>5</v>
      </c>
      <c r="X19" s="678">
        <v>7</v>
      </c>
      <c r="Y19" s="678">
        <v>46</v>
      </c>
      <c r="Z19" s="678">
        <v>49</v>
      </c>
      <c r="AA19" s="678">
        <v>21</v>
      </c>
      <c r="AB19" s="678">
        <v>10</v>
      </c>
      <c r="AC19" s="678">
        <v>77</v>
      </c>
      <c r="AD19" s="678">
        <v>99</v>
      </c>
      <c r="AE19" s="678">
        <v>70</v>
      </c>
      <c r="AF19" s="678">
        <f t="shared" si="0"/>
        <v>2826</v>
      </c>
      <c r="AG19" s="407">
        <v>1</v>
      </c>
      <c r="AH19" s="686">
        <v>12</v>
      </c>
    </row>
    <row r="20" spans="1:34" s="13" customFormat="1" ht="23.1" customHeight="1">
      <c r="A20" s="407">
        <v>1</v>
      </c>
      <c r="B20" s="654">
        <v>13</v>
      </c>
      <c r="C20" s="662" t="s">
        <v>111</v>
      </c>
      <c r="D20" s="1949" t="s">
        <v>14</v>
      </c>
      <c r="E20" s="1950"/>
      <c r="F20" s="673" t="s">
        <v>38</v>
      </c>
      <c r="G20" s="678">
        <v>1212</v>
      </c>
      <c r="H20" s="678">
        <v>48</v>
      </c>
      <c r="I20" s="678">
        <v>345</v>
      </c>
      <c r="J20" s="678">
        <v>144</v>
      </c>
      <c r="K20" s="678">
        <v>83</v>
      </c>
      <c r="L20" s="678">
        <v>48</v>
      </c>
      <c r="M20" s="678">
        <v>24</v>
      </c>
      <c r="N20" s="678">
        <v>36</v>
      </c>
      <c r="O20" s="678">
        <v>276</v>
      </c>
      <c r="P20" s="678">
        <v>0</v>
      </c>
      <c r="Q20" s="678">
        <v>177</v>
      </c>
      <c r="R20" s="678">
        <v>72</v>
      </c>
      <c r="S20" s="678">
        <v>120</v>
      </c>
      <c r="T20" s="678">
        <v>12</v>
      </c>
      <c r="U20" s="678">
        <v>0</v>
      </c>
      <c r="V20" s="678">
        <v>36</v>
      </c>
      <c r="W20" s="678">
        <v>0</v>
      </c>
      <c r="X20" s="678"/>
      <c r="Y20" s="678"/>
      <c r="Z20" s="678">
        <v>12</v>
      </c>
      <c r="AA20" s="678">
        <v>0</v>
      </c>
      <c r="AB20" s="678">
        <v>60</v>
      </c>
      <c r="AC20" s="678">
        <v>0</v>
      </c>
      <c r="AD20" s="678">
        <v>12</v>
      </c>
      <c r="AE20" s="678">
        <v>48</v>
      </c>
      <c r="AF20" s="678">
        <f t="shared" si="0"/>
        <v>2765</v>
      </c>
      <c r="AG20" s="407">
        <v>1</v>
      </c>
      <c r="AH20" s="686">
        <v>13</v>
      </c>
    </row>
    <row r="21" spans="1:34" s="13" customFormat="1" ht="23.1" customHeight="1">
      <c r="A21" s="407">
        <v>1</v>
      </c>
      <c r="B21" s="654">
        <v>14</v>
      </c>
      <c r="C21" s="663" t="s">
        <v>76</v>
      </c>
      <c r="D21" s="1951" t="s">
        <v>36</v>
      </c>
      <c r="E21" s="1952"/>
      <c r="F21" s="674" t="s">
        <v>38</v>
      </c>
      <c r="G21" s="678">
        <v>101</v>
      </c>
      <c r="H21" s="678">
        <v>5</v>
      </c>
      <c r="I21" s="678">
        <v>29</v>
      </c>
      <c r="J21" s="678">
        <v>12</v>
      </c>
      <c r="K21" s="678">
        <v>7</v>
      </c>
      <c r="L21" s="678">
        <v>4</v>
      </c>
      <c r="M21" s="678">
        <v>2</v>
      </c>
      <c r="N21" s="678">
        <v>3</v>
      </c>
      <c r="O21" s="678">
        <v>23</v>
      </c>
      <c r="P21" s="678">
        <v>0</v>
      </c>
      <c r="Q21" s="678">
        <v>15</v>
      </c>
      <c r="R21" s="678">
        <v>6</v>
      </c>
      <c r="S21" s="678">
        <v>10</v>
      </c>
      <c r="T21" s="678">
        <v>1</v>
      </c>
      <c r="U21" s="678">
        <v>0</v>
      </c>
      <c r="V21" s="678">
        <v>3</v>
      </c>
      <c r="W21" s="678">
        <v>0</v>
      </c>
      <c r="X21" s="678"/>
      <c r="Y21" s="678"/>
      <c r="Z21" s="678">
        <v>1</v>
      </c>
      <c r="AA21" s="678">
        <v>0</v>
      </c>
      <c r="AB21" s="678">
        <v>5</v>
      </c>
      <c r="AC21" s="678">
        <v>0</v>
      </c>
      <c r="AD21" s="678">
        <v>1</v>
      </c>
      <c r="AE21" s="678">
        <v>4</v>
      </c>
      <c r="AF21" s="678">
        <f t="shared" si="0"/>
        <v>232</v>
      </c>
      <c r="AG21" s="407">
        <v>1</v>
      </c>
      <c r="AH21" s="686">
        <v>14</v>
      </c>
    </row>
    <row r="22" spans="1:34" s="13" customFormat="1" ht="23.1" customHeight="1">
      <c r="A22" s="407">
        <v>1</v>
      </c>
      <c r="B22" s="654">
        <v>15</v>
      </c>
      <c r="C22" s="664" t="s">
        <v>908</v>
      </c>
      <c r="D22" s="1951" t="s">
        <v>518</v>
      </c>
      <c r="E22" s="1952"/>
      <c r="F22" s="1953"/>
      <c r="G22" s="678">
        <v>355417</v>
      </c>
      <c r="H22" s="678">
        <v>12932</v>
      </c>
      <c r="I22" s="678">
        <v>88341</v>
      </c>
      <c r="J22" s="678">
        <v>48602</v>
      </c>
      <c r="K22" s="678">
        <v>24777</v>
      </c>
      <c r="L22" s="678">
        <v>14746</v>
      </c>
      <c r="M22" s="678">
        <v>9247</v>
      </c>
      <c r="N22" s="678">
        <v>10836</v>
      </c>
      <c r="O22" s="678">
        <v>78421</v>
      </c>
      <c r="P22" s="678">
        <v>0</v>
      </c>
      <c r="Q22" s="678">
        <v>22706</v>
      </c>
      <c r="R22" s="678">
        <v>21639</v>
      </c>
      <c r="S22" s="678">
        <v>33384</v>
      </c>
      <c r="T22" s="678">
        <v>1914</v>
      </c>
      <c r="U22" s="678">
        <v>0</v>
      </c>
      <c r="V22" s="678">
        <v>8753</v>
      </c>
      <c r="W22" s="678">
        <v>0</v>
      </c>
      <c r="X22" s="678"/>
      <c r="Y22" s="678"/>
      <c r="Z22" s="678">
        <v>2566</v>
      </c>
      <c r="AA22" s="678">
        <v>0</v>
      </c>
      <c r="AB22" s="678">
        <v>8383</v>
      </c>
      <c r="AC22" s="678">
        <v>0</v>
      </c>
      <c r="AD22" s="678">
        <v>3851</v>
      </c>
      <c r="AE22" s="678">
        <v>12029</v>
      </c>
      <c r="AF22" s="678">
        <f t="shared" si="0"/>
        <v>758544</v>
      </c>
      <c r="AG22" s="407">
        <v>1</v>
      </c>
      <c r="AH22" s="686">
        <v>15</v>
      </c>
    </row>
    <row r="23" spans="1:34" s="13" customFormat="1" ht="23.1" customHeight="1">
      <c r="A23" s="407">
        <v>1</v>
      </c>
      <c r="B23" s="654">
        <v>16</v>
      </c>
      <c r="C23" s="663"/>
      <c r="D23" s="1951" t="s">
        <v>513</v>
      </c>
      <c r="E23" s="1952"/>
      <c r="F23" s="1953"/>
      <c r="G23" s="678">
        <v>157951</v>
      </c>
      <c r="H23" s="678">
        <v>6335</v>
      </c>
      <c r="I23" s="678">
        <v>40847</v>
      </c>
      <c r="J23" s="678">
        <v>26122</v>
      </c>
      <c r="K23" s="678">
        <v>12785</v>
      </c>
      <c r="L23" s="678">
        <v>5329</v>
      </c>
      <c r="M23" s="678">
        <v>3525</v>
      </c>
      <c r="N23" s="678">
        <v>5005</v>
      </c>
      <c r="O23" s="678">
        <v>39817</v>
      </c>
      <c r="P23" s="678">
        <v>0</v>
      </c>
      <c r="Q23" s="678">
        <v>13872</v>
      </c>
      <c r="R23" s="678">
        <v>10850</v>
      </c>
      <c r="S23" s="678">
        <v>13470</v>
      </c>
      <c r="T23" s="678">
        <v>902</v>
      </c>
      <c r="U23" s="678">
        <v>0</v>
      </c>
      <c r="V23" s="678">
        <v>5152</v>
      </c>
      <c r="W23" s="678">
        <v>0</v>
      </c>
      <c r="X23" s="678"/>
      <c r="Y23" s="678"/>
      <c r="Z23" s="678">
        <v>576</v>
      </c>
      <c r="AA23" s="678">
        <v>0</v>
      </c>
      <c r="AB23" s="678">
        <v>2409</v>
      </c>
      <c r="AC23" s="678">
        <v>0</v>
      </c>
      <c r="AD23" s="678">
        <v>1166</v>
      </c>
      <c r="AE23" s="678">
        <v>3106</v>
      </c>
      <c r="AF23" s="678">
        <f t="shared" si="0"/>
        <v>349219</v>
      </c>
      <c r="AG23" s="407">
        <v>1</v>
      </c>
      <c r="AH23" s="686">
        <v>16</v>
      </c>
    </row>
    <row r="24" spans="1:34" s="13" customFormat="1" ht="23.1" customHeight="1">
      <c r="A24" s="407">
        <v>1</v>
      </c>
      <c r="B24" s="654">
        <v>17</v>
      </c>
      <c r="C24" s="664" t="s">
        <v>909</v>
      </c>
      <c r="D24" s="1967" t="s">
        <v>301</v>
      </c>
      <c r="E24" s="1954" t="s">
        <v>611</v>
      </c>
      <c r="F24" s="1953"/>
      <c r="G24" s="678">
        <v>7392</v>
      </c>
      <c r="H24" s="678">
        <v>914</v>
      </c>
      <c r="I24" s="678">
        <v>8709</v>
      </c>
      <c r="J24" s="678">
        <v>4726</v>
      </c>
      <c r="K24" s="678">
        <v>1651</v>
      </c>
      <c r="L24" s="678">
        <v>478</v>
      </c>
      <c r="M24" s="678">
        <v>231</v>
      </c>
      <c r="N24" s="678">
        <v>747</v>
      </c>
      <c r="O24" s="678">
        <v>7869</v>
      </c>
      <c r="P24" s="678">
        <v>0</v>
      </c>
      <c r="Q24" s="678">
        <v>846</v>
      </c>
      <c r="R24" s="678">
        <v>2039</v>
      </c>
      <c r="S24" s="678">
        <v>2036</v>
      </c>
      <c r="T24" s="678">
        <v>157</v>
      </c>
      <c r="U24" s="678">
        <v>0</v>
      </c>
      <c r="V24" s="678">
        <v>1200</v>
      </c>
      <c r="W24" s="678">
        <v>0</v>
      </c>
      <c r="X24" s="678"/>
      <c r="Y24" s="678"/>
      <c r="Z24" s="678">
        <v>106</v>
      </c>
      <c r="AA24" s="678">
        <v>0</v>
      </c>
      <c r="AB24" s="678">
        <v>0</v>
      </c>
      <c r="AC24" s="678">
        <v>0</v>
      </c>
      <c r="AD24" s="678">
        <v>107</v>
      </c>
      <c r="AE24" s="678">
        <v>387</v>
      </c>
      <c r="AF24" s="678">
        <f t="shared" si="0"/>
        <v>39595</v>
      </c>
      <c r="AG24" s="407">
        <v>1</v>
      </c>
      <c r="AH24" s="686">
        <v>17</v>
      </c>
    </row>
    <row r="25" spans="1:34" s="13" customFormat="1" ht="23.1" customHeight="1">
      <c r="A25" s="407">
        <v>1</v>
      </c>
      <c r="B25" s="654">
        <v>18</v>
      </c>
      <c r="C25" s="663"/>
      <c r="D25" s="1968"/>
      <c r="E25" s="1954" t="s">
        <v>225</v>
      </c>
      <c r="F25" s="1953"/>
      <c r="G25" s="678">
        <v>476</v>
      </c>
      <c r="H25" s="678">
        <v>334</v>
      </c>
      <c r="I25" s="678">
        <v>0</v>
      </c>
      <c r="J25" s="678">
        <v>299</v>
      </c>
      <c r="K25" s="678">
        <v>108</v>
      </c>
      <c r="L25" s="678">
        <v>0</v>
      </c>
      <c r="M25" s="678">
        <v>0</v>
      </c>
      <c r="N25" s="678">
        <v>35</v>
      </c>
      <c r="O25" s="678">
        <v>0</v>
      </c>
      <c r="P25" s="678">
        <v>0</v>
      </c>
      <c r="Q25" s="678">
        <v>0</v>
      </c>
      <c r="R25" s="678">
        <v>0</v>
      </c>
      <c r="S25" s="678">
        <v>0</v>
      </c>
      <c r="T25" s="678">
        <v>0</v>
      </c>
      <c r="U25" s="678">
        <v>0</v>
      </c>
      <c r="V25" s="678">
        <v>0</v>
      </c>
      <c r="W25" s="678">
        <v>0</v>
      </c>
      <c r="X25" s="678"/>
      <c r="Y25" s="678"/>
      <c r="Z25" s="678">
        <v>36</v>
      </c>
      <c r="AA25" s="678">
        <v>0</v>
      </c>
      <c r="AB25" s="678">
        <v>0</v>
      </c>
      <c r="AC25" s="678">
        <v>0</v>
      </c>
      <c r="AD25" s="678">
        <v>0</v>
      </c>
      <c r="AE25" s="678">
        <v>54</v>
      </c>
      <c r="AF25" s="678">
        <f t="shared" si="0"/>
        <v>1342</v>
      </c>
      <c r="AG25" s="407">
        <v>1</v>
      </c>
      <c r="AH25" s="686">
        <v>18</v>
      </c>
    </row>
    <row r="26" spans="1:34" s="13" customFormat="1" ht="23.1" customHeight="1">
      <c r="A26" s="407">
        <v>1</v>
      </c>
      <c r="B26" s="654">
        <v>19</v>
      </c>
      <c r="C26" s="664" t="s">
        <v>178</v>
      </c>
      <c r="D26" s="1968"/>
      <c r="E26" s="1954" t="s">
        <v>620</v>
      </c>
      <c r="F26" s="1953"/>
      <c r="G26" s="678">
        <v>124178</v>
      </c>
      <c r="H26" s="678">
        <v>4738</v>
      </c>
      <c r="I26" s="678">
        <v>26978</v>
      </c>
      <c r="J26" s="678">
        <v>17382</v>
      </c>
      <c r="K26" s="678">
        <v>9169</v>
      </c>
      <c r="L26" s="678">
        <v>4340</v>
      </c>
      <c r="M26" s="678">
        <v>2844</v>
      </c>
      <c r="N26" s="678">
        <v>3895</v>
      </c>
      <c r="O26" s="678">
        <v>27261</v>
      </c>
      <c r="P26" s="678">
        <v>0</v>
      </c>
      <c r="Q26" s="678">
        <v>11325</v>
      </c>
      <c r="R26" s="678">
        <v>7839</v>
      </c>
      <c r="S26" s="678">
        <v>10171</v>
      </c>
      <c r="T26" s="678">
        <v>673</v>
      </c>
      <c r="U26" s="678">
        <v>0</v>
      </c>
      <c r="V26" s="678">
        <v>3397</v>
      </c>
      <c r="W26" s="678">
        <v>0</v>
      </c>
      <c r="X26" s="678"/>
      <c r="Y26" s="678"/>
      <c r="Z26" s="678">
        <v>349</v>
      </c>
      <c r="AA26" s="678">
        <v>0</v>
      </c>
      <c r="AB26" s="678">
        <v>2248</v>
      </c>
      <c r="AC26" s="678">
        <v>0</v>
      </c>
      <c r="AD26" s="678">
        <v>923</v>
      </c>
      <c r="AE26" s="678">
        <v>2392</v>
      </c>
      <c r="AF26" s="678">
        <f t="shared" si="0"/>
        <v>260102</v>
      </c>
      <c r="AG26" s="407">
        <v>1</v>
      </c>
      <c r="AH26" s="686">
        <v>19</v>
      </c>
    </row>
    <row r="27" spans="1:34" s="13" customFormat="1" ht="23.1" customHeight="1">
      <c r="A27" s="407">
        <v>1</v>
      </c>
      <c r="B27" s="654">
        <v>20</v>
      </c>
      <c r="C27" s="663"/>
      <c r="D27" s="1969"/>
      <c r="E27" s="1954" t="s">
        <v>454</v>
      </c>
      <c r="F27" s="1953"/>
      <c r="G27" s="678">
        <v>25905</v>
      </c>
      <c r="H27" s="678">
        <v>349</v>
      </c>
      <c r="I27" s="678">
        <v>5160</v>
      </c>
      <c r="J27" s="678">
        <v>3715</v>
      </c>
      <c r="K27" s="678">
        <v>1857</v>
      </c>
      <c r="L27" s="678">
        <v>511</v>
      </c>
      <c r="M27" s="678">
        <v>450</v>
      </c>
      <c r="N27" s="678">
        <v>328</v>
      </c>
      <c r="O27" s="678">
        <v>4687</v>
      </c>
      <c r="P27" s="678">
        <v>0</v>
      </c>
      <c r="Q27" s="678">
        <v>1701</v>
      </c>
      <c r="R27" s="678">
        <v>972</v>
      </c>
      <c r="S27" s="678">
        <v>1263</v>
      </c>
      <c r="T27" s="678">
        <v>72</v>
      </c>
      <c r="U27" s="678">
        <v>0</v>
      </c>
      <c r="V27" s="678">
        <v>555</v>
      </c>
      <c r="W27" s="678">
        <v>0</v>
      </c>
      <c r="X27" s="678"/>
      <c r="Y27" s="678"/>
      <c r="Z27" s="678">
        <v>85</v>
      </c>
      <c r="AA27" s="678">
        <v>0</v>
      </c>
      <c r="AB27" s="678">
        <v>161</v>
      </c>
      <c r="AC27" s="678">
        <v>0</v>
      </c>
      <c r="AD27" s="678">
        <v>136</v>
      </c>
      <c r="AE27" s="678">
        <v>273</v>
      </c>
      <c r="AF27" s="678">
        <f t="shared" si="0"/>
        <v>48180</v>
      </c>
      <c r="AG27" s="407">
        <v>1</v>
      </c>
      <c r="AH27" s="686">
        <v>20</v>
      </c>
    </row>
    <row r="28" spans="1:34" s="13" customFormat="1" ht="23.1" customHeight="1">
      <c r="A28" s="407">
        <v>1</v>
      </c>
      <c r="B28" s="654">
        <v>21</v>
      </c>
      <c r="C28" s="664" t="s">
        <v>669</v>
      </c>
      <c r="D28" s="1955" t="s">
        <v>1372</v>
      </c>
      <c r="E28" s="1956"/>
      <c r="F28" s="1957"/>
      <c r="G28" s="678">
        <v>0</v>
      </c>
      <c r="H28" s="678">
        <v>0</v>
      </c>
      <c r="I28" s="678">
        <v>0</v>
      </c>
      <c r="J28" s="678">
        <v>0</v>
      </c>
      <c r="K28" s="678">
        <v>0</v>
      </c>
      <c r="L28" s="678">
        <v>0</v>
      </c>
      <c r="M28" s="678">
        <v>0</v>
      </c>
      <c r="N28" s="678">
        <v>0</v>
      </c>
      <c r="O28" s="678">
        <v>0</v>
      </c>
      <c r="P28" s="678">
        <v>0</v>
      </c>
      <c r="Q28" s="678">
        <v>17112</v>
      </c>
      <c r="R28" s="678">
        <v>0</v>
      </c>
      <c r="S28" s="678">
        <v>0</v>
      </c>
      <c r="T28" s="678">
        <v>0</v>
      </c>
      <c r="U28" s="678">
        <v>0</v>
      </c>
      <c r="V28" s="678">
        <v>0</v>
      </c>
      <c r="W28" s="678">
        <v>0</v>
      </c>
      <c r="X28" s="678"/>
      <c r="Y28" s="678"/>
      <c r="Z28" s="678">
        <v>0</v>
      </c>
      <c r="AA28" s="678">
        <v>0</v>
      </c>
      <c r="AB28" s="678">
        <v>0</v>
      </c>
      <c r="AC28" s="678">
        <v>0</v>
      </c>
      <c r="AD28" s="678">
        <v>0</v>
      </c>
      <c r="AE28" s="678">
        <v>0</v>
      </c>
      <c r="AF28" s="678">
        <f t="shared" si="0"/>
        <v>17112</v>
      </c>
      <c r="AG28" s="407">
        <v>1</v>
      </c>
      <c r="AH28" s="686">
        <v>21</v>
      </c>
    </row>
    <row r="29" spans="1:34" s="13" customFormat="1" ht="23.1" customHeight="1">
      <c r="A29" s="407">
        <v>1</v>
      </c>
      <c r="B29" s="654">
        <v>22</v>
      </c>
      <c r="C29" s="664"/>
      <c r="D29" s="1958" t="s">
        <v>52</v>
      </c>
      <c r="E29" s="1959"/>
      <c r="F29" s="1960"/>
      <c r="G29" s="678">
        <v>513368</v>
      </c>
      <c r="H29" s="678">
        <v>19267</v>
      </c>
      <c r="I29" s="678">
        <v>129188</v>
      </c>
      <c r="J29" s="678">
        <v>74724</v>
      </c>
      <c r="K29" s="678">
        <v>37562</v>
      </c>
      <c r="L29" s="678">
        <v>20075</v>
      </c>
      <c r="M29" s="678">
        <v>12772</v>
      </c>
      <c r="N29" s="678">
        <v>15841</v>
      </c>
      <c r="O29" s="678">
        <v>118238</v>
      </c>
      <c r="P29" s="678">
        <v>0</v>
      </c>
      <c r="Q29" s="678">
        <v>53690</v>
      </c>
      <c r="R29" s="678">
        <v>32489</v>
      </c>
      <c r="S29" s="678">
        <v>46854</v>
      </c>
      <c r="T29" s="678">
        <v>2816</v>
      </c>
      <c r="U29" s="678">
        <v>0</v>
      </c>
      <c r="V29" s="678">
        <v>13905</v>
      </c>
      <c r="W29" s="678">
        <v>0</v>
      </c>
      <c r="X29" s="678"/>
      <c r="Y29" s="678"/>
      <c r="Z29" s="678">
        <v>3142</v>
      </c>
      <c r="AA29" s="678">
        <v>0</v>
      </c>
      <c r="AB29" s="678">
        <v>10792</v>
      </c>
      <c r="AC29" s="678">
        <v>0</v>
      </c>
      <c r="AD29" s="678">
        <v>5017</v>
      </c>
      <c r="AE29" s="678">
        <v>15135</v>
      </c>
      <c r="AF29" s="678">
        <f t="shared" si="0"/>
        <v>1124875</v>
      </c>
      <c r="AG29" s="407">
        <v>1</v>
      </c>
      <c r="AH29" s="686">
        <v>22</v>
      </c>
    </row>
    <row r="30" spans="1:34" s="13" customFormat="1" ht="23.1" customHeight="1">
      <c r="A30" s="407">
        <v>1</v>
      </c>
      <c r="B30" s="654">
        <v>23</v>
      </c>
      <c r="C30" s="664"/>
      <c r="D30" s="1951" t="s">
        <v>40</v>
      </c>
      <c r="E30" s="1952"/>
      <c r="F30" s="674" t="s">
        <v>0</v>
      </c>
      <c r="G30" s="678">
        <v>4834</v>
      </c>
      <c r="H30" s="678">
        <v>152</v>
      </c>
      <c r="I30" s="678">
        <v>1452</v>
      </c>
      <c r="J30" s="678">
        <v>581</v>
      </c>
      <c r="K30" s="678">
        <v>269</v>
      </c>
      <c r="L30" s="678">
        <v>191</v>
      </c>
      <c r="M30" s="678">
        <v>97</v>
      </c>
      <c r="N30" s="678">
        <v>131</v>
      </c>
      <c r="O30" s="678">
        <v>981</v>
      </c>
      <c r="P30" s="678">
        <v>0</v>
      </c>
      <c r="Q30" s="678">
        <v>695</v>
      </c>
      <c r="R30" s="678">
        <v>269</v>
      </c>
      <c r="S30" s="678">
        <v>458</v>
      </c>
      <c r="T30" s="678">
        <v>21</v>
      </c>
      <c r="U30" s="678">
        <v>0</v>
      </c>
      <c r="V30" s="678">
        <v>152</v>
      </c>
      <c r="W30" s="678">
        <v>0</v>
      </c>
      <c r="X30" s="678"/>
      <c r="Y30" s="678"/>
      <c r="Z30" s="678">
        <v>60</v>
      </c>
      <c r="AA30" s="678">
        <v>0</v>
      </c>
      <c r="AB30" s="678">
        <v>308</v>
      </c>
      <c r="AC30" s="678">
        <v>0</v>
      </c>
      <c r="AD30" s="678">
        <v>58</v>
      </c>
      <c r="AE30" s="678">
        <v>108</v>
      </c>
      <c r="AF30" s="678">
        <f t="shared" si="0"/>
        <v>10817</v>
      </c>
      <c r="AG30" s="407">
        <v>1</v>
      </c>
      <c r="AH30" s="686">
        <v>23</v>
      </c>
    </row>
    <row r="31" spans="1:34" s="13" customFormat="1" ht="23.1" customHeight="1">
      <c r="A31" s="407">
        <v>1</v>
      </c>
      <c r="B31" s="654">
        <v>24</v>
      </c>
      <c r="C31" s="665"/>
      <c r="D31" s="1961" t="s">
        <v>47</v>
      </c>
      <c r="E31" s="1962"/>
      <c r="F31" s="675" t="s">
        <v>44</v>
      </c>
      <c r="G31" s="678">
        <v>1640</v>
      </c>
      <c r="H31" s="678">
        <v>68</v>
      </c>
      <c r="I31" s="678">
        <v>441</v>
      </c>
      <c r="J31" s="678">
        <v>325</v>
      </c>
      <c r="K31" s="678">
        <v>131</v>
      </c>
      <c r="L31" s="678">
        <v>66</v>
      </c>
      <c r="M31" s="678">
        <v>57</v>
      </c>
      <c r="N31" s="678">
        <v>49</v>
      </c>
      <c r="O31" s="678">
        <v>334</v>
      </c>
      <c r="P31" s="678">
        <v>0</v>
      </c>
      <c r="Q31" s="678">
        <v>193</v>
      </c>
      <c r="R31" s="678">
        <v>109</v>
      </c>
      <c r="S31" s="678">
        <v>240</v>
      </c>
      <c r="T31" s="678">
        <v>3</v>
      </c>
      <c r="U31" s="678">
        <v>0</v>
      </c>
      <c r="V31" s="678">
        <v>33</v>
      </c>
      <c r="W31" s="678">
        <v>0</v>
      </c>
      <c r="X31" s="678"/>
      <c r="Y31" s="678"/>
      <c r="Z31" s="678">
        <v>5</v>
      </c>
      <c r="AA31" s="678">
        <v>0</v>
      </c>
      <c r="AB31" s="678">
        <v>61</v>
      </c>
      <c r="AC31" s="678">
        <v>0</v>
      </c>
      <c r="AD31" s="678">
        <v>30</v>
      </c>
      <c r="AE31" s="678">
        <v>15</v>
      </c>
      <c r="AF31" s="678">
        <f t="shared" si="0"/>
        <v>3800</v>
      </c>
      <c r="AG31" s="407">
        <v>1</v>
      </c>
      <c r="AH31" s="686">
        <v>24</v>
      </c>
    </row>
    <row r="32" spans="1:34" s="13" customFormat="1" ht="23.1" customHeight="1">
      <c r="A32" s="407">
        <v>1</v>
      </c>
      <c r="B32" s="654">
        <v>25</v>
      </c>
      <c r="C32" s="662" t="s">
        <v>481</v>
      </c>
      <c r="D32" s="1949" t="s">
        <v>14</v>
      </c>
      <c r="E32" s="1950"/>
      <c r="F32" s="673" t="s">
        <v>996</v>
      </c>
      <c r="G32" s="678">
        <v>0</v>
      </c>
      <c r="H32" s="678">
        <v>0</v>
      </c>
      <c r="I32" s="678">
        <v>0</v>
      </c>
      <c r="J32" s="678">
        <v>0</v>
      </c>
      <c r="K32" s="678">
        <v>0</v>
      </c>
      <c r="L32" s="678">
        <v>0</v>
      </c>
      <c r="M32" s="678">
        <v>0</v>
      </c>
      <c r="N32" s="678">
        <v>0</v>
      </c>
      <c r="O32" s="678">
        <v>0</v>
      </c>
      <c r="P32" s="678">
        <v>0</v>
      </c>
      <c r="Q32" s="678">
        <v>0</v>
      </c>
      <c r="R32" s="678">
        <v>0</v>
      </c>
      <c r="S32" s="678">
        <v>0</v>
      </c>
      <c r="T32" s="678">
        <v>0</v>
      </c>
      <c r="U32" s="678">
        <v>0</v>
      </c>
      <c r="V32" s="678">
        <v>0</v>
      </c>
      <c r="W32" s="678">
        <v>0</v>
      </c>
      <c r="X32" s="678">
        <v>0</v>
      </c>
      <c r="Y32" s="678">
        <v>0</v>
      </c>
      <c r="Z32" s="678">
        <v>0</v>
      </c>
      <c r="AA32" s="678">
        <v>1</v>
      </c>
      <c r="AB32" s="678">
        <v>0</v>
      </c>
      <c r="AC32" s="678">
        <v>0</v>
      </c>
      <c r="AD32" s="678">
        <v>0</v>
      </c>
      <c r="AE32" s="678">
        <v>0</v>
      </c>
      <c r="AF32" s="678">
        <f t="shared" si="0"/>
        <v>1</v>
      </c>
      <c r="AG32" s="407">
        <v>1</v>
      </c>
      <c r="AH32" s="686">
        <v>25</v>
      </c>
    </row>
    <row r="33" spans="1:34" s="13" customFormat="1" ht="23.1" customHeight="1">
      <c r="A33" s="407">
        <v>1</v>
      </c>
      <c r="B33" s="654">
        <v>26</v>
      </c>
      <c r="C33" s="663"/>
      <c r="D33" s="1951" t="s">
        <v>36</v>
      </c>
      <c r="E33" s="1952"/>
      <c r="F33" s="674" t="s">
        <v>38</v>
      </c>
      <c r="G33" s="678">
        <v>0</v>
      </c>
      <c r="H33" s="678">
        <v>0</v>
      </c>
      <c r="I33" s="678">
        <v>0</v>
      </c>
      <c r="J33" s="678">
        <v>0</v>
      </c>
      <c r="K33" s="678">
        <v>0</v>
      </c>
      <c r="L33" s="678">
        <v>0</v>
      </c>
      <c r="M33" s="678">
        <v>0</v>
      </c>
      <c r="N33" s="678">
        <v>0</v>
      </c>
      <c r="O33" s="678">
        <v>0</v>
      </c>
      <c r="P33" s="678">
        <v>0</v>
      </c>
      <c r="Q33" s="678">
        <v>0</v>
      </c>
      <c r="R33" s="678">
        <v>0</v>
      </c>
      <c r="S33" s="678">
        <v>0</v>
      </c>
      <c r="T33" s="678">
        <v>0</v>
      </c>
      <c r="U33" s="678">
        <v>0</v>
      </c>
      <c r="V33" s="678">
        <v>0</v>
      </c>
      <c r="W33" s="678">
        <v>0</v>
      </c>
      <c r="X33" s="678">
        <v>0</v>
      </c>
      <c r="Y33" s="678">
        <v>0</v>
      </c>
      <c r="Z33" s="678">
        <v>0</v>
      </c>
      <c r="AA33" s="678">
        <v>0</v>
      </c>
      <c r="AB33" s="678">
        <v>0</v>
      </c>
      <c r="AC33" s="678">
        <v>0</v>
      </c>
      <c r="AD33" s="678">
        <v>0</v>
      </c>
      <c r="AE33" s="678">
        <v>0</v>
      </c>
      <c r="AF33" s="678">
        <f t="shared" si="0"/>
        <v>0</v>
      </c>
      <c r="AG33" s="407">
        <v>1</v>
      </c>
      <c r="AH33" s="686">
        <v>26</v>
      </c>
    </row>
    <row r="34" spans="1:34" s="13" customFormat="1" ht="23.1" customHeight="1">
      <c r="A34" s="407">
        <v>1</v>
      </c>
      <c r="B34" s="654">
        <v>27</v>
      </c>
      <c r="C34" s="664" t="s">
        <v>911</v>
      </c>
      <c r="D34" s="1951" t="s">
        <v>518</v>
      </c>
      <c r="E34" s="1952"/>
      <c r="F34" s="1953"/>
      <c r="G34" s="678">
        <v>0</v>
      </c>
      <c r="H34" s="678">
        <v>0</v>
      </c>
      <c r="I34" s="678">
        <v>0</v>
      </c>
      <c r="J34" s="678">
        <v>0</v>
      </c>
      <c r="K34" s="678">
        <v>0</v>
      </c>
      <c r="L34" s="678">
        <v>0</v>
      </c>
      <c r="M34" s="678">
        <v>0</v>
      </c>
      <c r="N34" s="678">
        <v>0</v>
      </c>
      <c r="O34" s="678">
        <v>0</v>
      </c>
      <c r="P34" s="678">
        <v>0</v>
      </c>
      <c r="Q34" s="678">
        <v>0</v>
      </c>
      <c r="R34" s="678">
        <v>0</v>
      </c>
      <c r="S34" s="678">
        <v>0</v>
      </c>
      <c r="T34" s="678">
        <v>0</v>
      </c>
      <c r="U34" s="678">
        <v>0</v>
      </c>
      <c r="V34" s="678">
        <v>0</v>
      </c>
      <c r="W34" s="678">
        <v>0</v>
      </c>
      <c r="X34" s="678">
        <v>0</v>
      </c>
      <c r="Y34" s="678">
        <v>0</v>
      </c>
      <c r="Z34" s="678">
        <v>0</v>
      </c>
      <c r="AA34" s="678">
        <v>0</v>
      </c>
      <c r="AB34" s="678">
        <v>0</v>
      </c>
      <c r="AC34" s="678">
        <v>0</v>
      </c>
      <c r="AD34" s="678">
        <v>0</v>
      </c>
      <c r="AE34" s="678">
        <v>0</v>
      </c>
      <c r="AF34" s="678">
        <f t="shared" si="0"/>
        <v>0</v>
      </c>
      <c r="AG34" s="407">
        <v>1</v>
      </c>
      <c r="AH34" s="686">
        <v>27</v>
      </c>
    </row>
    <row r="35" spans="1:34" s="13" customFormat="1" ht="23.1" customHeight="1">
      <c r="A35" s="407">
        <v>1</v>
      </c>
      <c r="B35" s="654">
        <v>28</v>
      </c>
      <c r="C35" s="664" t="s">
        <v>912</v>
      </c>
      <c r="D35" s="1951" t="s">
        <v>513</v>
      </c>
      <c r="E35" s="1952"/>
      <c r="F35" s="1953"/>
      <c r="G35" s="678">
        <v>0</v>
      </c>
      <c r="H35" s="678">
        <v>0</v>
      </c>
      <c r="I35" s="678">
        <v>0</v>
      </c>
      <c r="J35" s="678">
        <v>0</v>
      </c>
      <c r="K35" s="678">
        <v>0</v>
      </c>
      <c r="L35" s="678">
        <v>0</v>
      </c>
      <c r="M35" s="678">
        <v>0</v>
      </c>
      <c r="N35" s="678">
        <v>0</v>
      </c>
      <c r="O35" s="678">
        <v>0</v>
      </c>
      <c r="P35" s="678">
        <v>0</v>
      </c>
      <c r="Q35" s="678">
        <v>0</v>
      </c>
      <c r="R35" s="678">
        <v>0</v>
      </c>
      <c r="S35" s="678">
        <v>0</v>
      </c>
      <c r="T35" s="678">
        <v>0</v>
      </c>
      <c r="U35" s="678">
        <v>0</v>
      </c>
      <c r="V35" s="678">
        <v>0</v>
      </c>
      <c r="W35" s="678">
        <v>0</v>
      </c>
      <c r="X35" s="678">
        <v>0</v>
      </c>
      <c r="Y35" s="678">
        <v>0</v>
      </c>
      <c r="Z35" s="678">
        <v>0</v>
      </c>
      <c r="AA35" s="678">
        <v>0</v>
      </c>
      <c r="AB35" s="678">
        <v>0</v>
      </c>
      <c r="AC35" s="678">
        <v>0</v>
      </c>
      <c r="AD35" s="678">
        <v>0</v>
      </c>
      <c r="AE35" s="678">
        <v>0</v>
      </c>
      <c r="AF35" s="678">
        <f t="shared" si="0"/>
        <v>0</v>
      </c>
      <c r="AG35" s="407">
        <v>1</v>
      </c>
      <c r="AH35" s="686">
        <v>28</v>
      </c>
    </row>
    <row r="36" spans="1:34" s="13" customFormat="1" ht="23.1" customHeight="1">
      <c r="A36" s="407">
        <v>1</v>
      </c>
      <c r="B36" s="654">
        <v>29</v>
      </c>
      <c r="C36" s="664" t="s">
        <v>638</v>
      </c>
      <c r="D36" s="1967" t="s">
        <v>301</v>
      </c>
      <c r="E36" s="1954" t="s">
        <v>611</v>
      </c>
      <c r="F36" s="1953"/>
      <c r="G36" s="678">
        <v>0</v>
      </c>
      <c r="H36" s="678">
        <v>0</v>
      </c>
      <c r="I36" s="678">
        <v>0</v>
      </c>
      <c r="J36" s="678">
        <v>0</v>
      </c>
      <c r="K36" s="678">
        <v>0</v>
      </c>
      <c r="L36" s="678">
        <v>0</v>
      </c>
      <c r="M36" s="678">
        <v>0</v>
      </c>
      <c r="N36" s="678">
        <v>0</v>
      </c>
      <c r="O36" s="678">
        <v>0</v>
      </c>
      <c r="P36" s="678">
        <v>0</v>
      </c>
      <c r="Q36" s="678">
        <v>0</v>
      </c>
      <c r="R36" s="678">
        <v>0</v>
      </c>
      <c r="S36" s="678">
        <v>0</v>
      </c>
      <c r="T36" s="678">
        <v>0</v>
      </c>
      <c r="U36" s="678">
        <v>0</v>
      </c>
      <c r="V36" s="678">
        <v>0</v>
      </c>
      <c r="W36" s="678">
        <v>0</v>
      </c>
      <c r="X36" s="678">
        <v>0</v>
      </c>
      <c r="Y36" s="678">
        <v>0</v>
      </c>
      <c r="Z36" s="678">
        <v>0</v>
      </c>
      <c r="AA36" s="678">
        <v>0</v>
      </c>
      <c r="AB36" s="678">
        <v>0</v>
      </c>
      <c r="AC36" s="678">
        <v>0</v>
      </c>
      <c r="AD36" s="678">
        <v>0</v>
      </c>
      <c r="AE36" s="678">
        <v>0</v>
      </c>
      <c r="AF36" s="678">
        <f t="shared" si="0"/>
        <v>0</v>
      </c>
      <c r="AG36" s="407">
        <v>1</v>
      </c>
      <c r="AH36" s="686">
        <v>29</v>
      </c>
    </row>
    <row r="37" spans="1:34" s="13" customFormat="1" ht="23.1" customHeight="1">
      <c r="A37" s="407">
        <v>1</v>
      </c>
      <c r="B37" s="654">
        <v>30</v>
      </c>
      <c r="C37" s="664" t="s">
        <v>115</v>
      </c>
      <c r="D37" s="1968"/>
      <c r="E37" s="1954" t="s">
        <v>225</v>
      </c>
      <c r="F37" s="1953"/>
      <c r="G37" s="678">
        <v>0</v>
      </c>
      <c r="H37" s="678">
        <v>0</v>
      </c>
      <c r="I37" s="678">
        <v>0</v>
      </c>
      <c r="J37" s="678">
        <v>0</v>
      </c>
      <c r="K37" s="678">
        <v>0</v>
      </c>
      <c r="L37" s="678">
        <v>0</v>
      </c>
      <c r="M37" s="678">
        <v>0</v>
      </c>
      <c r="N37" s="678">
        <v>0</v>
      </c>
      <c r="O37" s="678">
        <v>0</v>
      </c>
      <c r="P37" s="678">
        <v>0</v>
      </c>
      <c r="Q37" s="678">
        <v>0</v>
      </c>
      <c r="R37" s="678">
        <v>0</v>
      </c>
      <c r="S37" s="678">
        <v>0</v>
      </c>
      <c r="T37" s="678">
        <v>0</v>
      </c>
      <c r="U37" s="678">
        <v>0</v>
      </c>
      <c r="V37" s="678">
        <v>0</v>
      </c>
      <c r="W37" s="678">
        <v>0</v>
      </c>
      <c r="X37" s="678">
        <v>0</v>
      </c>
      <c r="Y37" s="678">
        <v>0</v>
      </c>
      <c r="Z37" s="678">
        <v>0</v>
      </c>
      <c r="AA37" s="678">
        <v>0</v>
      </c>
      <c r="AB37" s="678">
        <v>0</v>
      </c>
      <c r="AC37" s="678">
        <v>0</v>
      </c>
      <c r="AD37" s="678">
        <v>0</v>
      </c>
      <c r="AE37" s="678">
        <v>0</v>
      </c>
      <c r="AF37" s="678">
        <f t="shared" si="0"/>
        <v>0</v>
      </c>
      <c r="AG37" s="407">
        <v>1</v>
      </c>
      <c r="AH37" s="686">
        <v>30</v>
      </c>
    </row>
    <row r="38" spans="1:34" s="13" customFormat="1" ht="23.1" customHeight="1">
      <c r="A38" s="407">
        <v>1</v>
      </c>
      <c r="B38" s="654">
        <v>31</v>
      </c>
      <c r="C38" s="664" t="s">
        <v>73</v>
      </c>
      <c r="D38" s="1968"/>
      <c r="E38" s="1954" t="s">
        <v>620</v>
      </c>
      <c r="F38" s="1953"/>
      <c r="G38" s="678">
        <v>0</v>
      </c>
      <c r="H38" s="678">
        <v>0</v>
      </c>
      <c r="I38" s="678">
        <v>0</v>
      </c>
      <c r="J38" s="678">
        <v>0</v>
      </c>
      <c r="K38" s="678">
        <v>0</v>
      </c>
      <c r="L38" s="678">
        <v>0</v>
      </c>
      <c r="M38" s="678">
        <v>0</v>
      </c>
      <c r="N38" s="678">
        <v>0</v>
      </c>
      <c r="O38" s="678">
        <v>0</v>
      </c>
      <c r="P38" s="678">
        <v>0</v>
      </c>
      <c r="Q38" s="678">
        <v>0</v>
      </c>
      <c r="R38" s="678">
        <v>0</v>
      </c>
      <c r="S38" s="678">
        <v>0</v>
      </c>
      <c r="T38" s="678">
        <v>0</v>
      </c>
      <c r="U38" s="678">
        <v>0</v>
      </c>
      <c r="V38" s="678">
        <v>0</v>
      </c>
      <c r="W38" s="678">
        <v>0</v>
      </c>
      <c r="X38" s="678">
        <v>0</v>
      </c>
      <c r="Y38" s="678">
        <v>0</v>
      </c>
      <c r="Z38" s="678">
        <v>0</v>
      </c>
      <c r="AA38" s="678">
        <v>0</v>
      </c>
      <c r="AB38" s="678">
        <v>0</v>
      </c>
      <c r="AC38" s="678">
        <v>0</v>
      </c>
      <c r="AD38" s="678">
        <v>0</v>
      </c>
      <c r="AE38" s="678">
        <v>0</v>
      </c>
      <c r="AF38" s="678">
        <f t="shared" si="0"/>
        <v>0</v>
      </c>
      <c r="AG38" s="407">
        <v>1</v>
      </c>
      <c r="AH38" s="686">
        <v>31</v>
      </c>
    </row>
    <row r="39" spans="1:34" s="13" customFormat="1" ht="23.1" customHeight="1">
      <c r="A39" s="407">
        <v>1</v>
      </c>
      <c r="B39" s="654">
        <v>32</v>
      </c>
      <c r="C39" s="664" t="s">
        <v>669</v>
      </c>
      <c r="D39" s="1969"/>
      <c r="E39" s="1954" t="s">
        <v>454</v>
      </c>
      <c r="F39" s="1953"/>
      <c r="G39" s="678">
        <v>0</v>
      </c>
      <c r="H39" s="678">
        <v>0</v>
      </c>
      <c r="I39" s="678">
        <v>0</v>
      </c>
      <c r="J39" s="678">
        <v>0</v>
      </c>
      <c r="K39" s="678">
        <v>0</v>
      </c>
      <c r="L39" s="678">
        <v>0</v>
      </c>
      <c r="M39" s="678">
        <v>0</v>
      </c>
      <c r="N39" s="678">
        <v>0</v>
      </c>
      <c r="O39" s="678">
        <v>0</v>
      </c>
      <c r="P39" s="678">
        <v>0</v>
      </c>
      <c r="Q39" s="678">
        <v>0</v>
      </c>
      <c r="R39" s="678">
        <v>0</v>
      </c>
      <c r="S39" s="678">
        <v>0</v>
      </c>
      <c r="T39" s="678">
        <v>0</v>
      </c>
      <c r="U39" s="678">
        <v>0</v>
      </c>
      <c r="V39" s="678">
        <v>0</v>
      </c>
      <c r="W39" s="678">
        <v>0</v>
      </c>
      <c r="X39" s="678">
        <v>0</v>
      </c>
      <c r="Y39" s="678">
        <v>0</v>
      </c>
      <c r="Z39" s="678">
        <v>0</v>
      </c>
      <c r="AA39" s="678">
        <v>0</v>
      </c>
      <c r="AB39" s="678">
        <v>0</v>
      </c>
      <c r="AC39" s="678">
        <v>0</v>
      </c>
      <c r="AD39" s="678">
        <v>0</v>
      </c>
      <c r="AE39" s="678">
        <v>0</v>
      </c>
      <c r="AF39" s="678">
        <f t="shared" si="0"/>
        <v>0</v>
      </c>
      <c r="AG39" s="407">
        <v>1</v>
      </c>
      <c r="AH39" s="686">
        <v>32</v>
      </c>
    </row>
    <row r="40" spans="1:34" s="13" customFormat="1" ht="23.1" customHeight="1">
      <c r="A40" s="407">
        <v>1</v>
      </c>
      <c r="B40" s="654">
        <v>33</v>
      </c>
      <c r="C40" s="664"/>
      <c r="D40" s="1955" t="s">
        <v>1372</v>
      </c>
      <c r="E40" s="1956"/>
      <c r="F40" s="1957"/>
      <c r="G40" s="678">
        <v>0</v>
      </c>
      <c r="H40" s="678">
        <v>0</v>
      </c>
      <c r="I40" s="678">
        <v>0</v>
      </c>
      <c r="J40" s="678">
        <v>0</v>
      </c>
      <c r="K40" s="678">
        <v>0</v>
      </c>
      <c r="L40" s="678">
        <v>0</v>
      </c>
      <c r="M40" s="678">
        <v>0</v>
      </c>
      <c r="N40" s="678">
        <v>0</v>
      </c>
      <c r="O40" s="678">
        <v>0</v>
      </c>
      <c r="P40" s="678">
        <v>0</v>
      </c>
      <c r="Q40" s="678">
        <v>0</v>
      </c>
      <c r="R40" s="678">
        <v>0</v>
      </c>
      <c r="S40" s="678">
        <v>0</v>
      </c>
      <c r="T40" s="678">
        <v>0</v>
      </c>
      <c r="U40" s="678">
        <v>0</v>
      </c>
      <c r="V40" s="678">
        <v>0</v>
      </c>
      <c r="W40" s="678">
        <v>0</v>
      </c>
      <c r="X40" s="678">
        <v>0</v>
      </c>
      <c r="Y40" s="678">
        <v>0</v>
      </c>
      <c r="Z40" s="678">
        <v>0</v>
      </c>
      <c r="AA40" s="678">
        <v>6</v>
      </c>
      <c r="AB40" s="678">
        <v>0</v>
      </c>
      <c r="AC40" s="678">
        <v>0</v>
      </c>
      <c r="AD40" s="678">
        <v>0</v>
      </c>
      <c r="AE40" s="678">
        <v>0</v>
      </c>
      <c r="AF40" s="678">
        <f t="shared" si="0"/>
        <v>6</v>
      </c>
      <c r="AG40" s="407">
        <v>1</v>
      </c>
      <c r="AH40" s="686">
        <v>33</v>
      </c>
    </row>
    <row r="41" spans="1:34" s="13" customFormat="1" ht="23.1" customHeight="1">
      <c r="A41" s="407">
        <v>1</v>
      </c>
      <c r="B41" s="654">
        <v>34</v>
      </c>
      <c r="C41" s="664"/>
      <c r="D41" s="1951" t="s">
        <v>52</v>
      </c>
      <c r="E41" s="1952"/>
      <c r="F41" s="1953"/>
      <c r="G41" s="678">
        <v>0</v>
      </c>
      <c r="H41" s="678">
        <v>0</v>
      </c>
      <c r="I41" s="678">
        <v>0</v>
      </c>
      <c r="J41" s="678">
        <v>0</v>
      </c>
      <c r="K41" s="678">
        <v>0</v>
      </c>
      <c r="L41" s="678">
        <v>0</v>
      </c>
      <c r="M41" s="678">
        <v>0</v>
      </c>
      <c r="N41" s="678">
        <v>0</v>
      </c>
      <c r="O41" s="678">
        <v>0</v>
      </c>
      <c r="P41" s="678">
        <v>0</v>
      </c>
      <c r="Q41" s="678">
        <v>0</v>
      </c>
      <c r="R41" s="678">
        <v>0</v>
      </c>
      <c r="S41" s="678">
        <v>0</v>
      </c>
      <c r="T41" s="678">
        <v>0</v>
      </c>
      <c r="U41" s="678">
        <v>0</v>
      </c>
      <c r="V41" s="678">
        <v>0</v>
      </c>
      <c r="W41" s="678">
        <v>0</v>
      </c>
      <c r="X41" s="678">
        <v>0</v>
      </c>
      <c r="Y41" s="678">
        <v>0</v>
      </c>
      <c r="Z41" s="678">
        <v>0</v>
      </c>
      <c r="AA41" s="678">
        <v>6</v>
      </c>
      <c r="AB41" s="678">
        <v>0</v>
      </c>
      <c r="AC41" s="678">
        <v>0</v>
      </c>
      <c r="AD41" s="678">
        <v>0</v>
      </c>
      <c r="AE41" s="678">
        <v>0</v>
      </c>
      <c r="AF41" s="678">
        <f t="shared" si="0"/>
        <v>6</v>
      </c>
      <c r="AG41" s="407">
        <v>1</v>
      </c>
      <c r="AH41" s="686">
        <v>34</v>
      </c>
    </row>
    <row r="42" spans="1:34" s="13" customFormat="1" ht="23.1" customHeight="1">
      <c r="A42" s="407">
        <v>1</v>
      </c>
      <c r="B42" s="654">
        <v>35</v>
      </c>
      <c r="C42" s="664"/>
      <c r="D42" s="1951" t="s">
        <v>40</v>
      </c>
      <c r="E42" s="1952"/>
      <c r="F42" s="674" t="s">
        <v>610</v>
      </c>
      <c r="G42" s="678">
        <v>0</v>
      </c>
      <c r="H42" s="678">
        <v>0</v>
      </c>
      <c r="I42" s="678">
        <v>0</v>
      </c>
      <c r="J42" s="678">
        <v>0</v>
      </c>
      <c r="K42" s="678">
        <v>0</v>
      </c>
      <c r="L42" s="678">
        <v>0</v>
      </c>
      <c r="M42" s="678">
        <v>0</v>
      </c>
      <c r="N42" s="678">
        <v>0</v>
      </c>
      <c r="O42" s="678">
        <v>0</v>
      </c>
      <c r="P42" s="678">
        <v>0</v>
      </c>
      <c r="Q42" s="678">
        <v>0</v>
      </c>
      <c r="R42" s="678">
        <v>0</v>
      </c>
      <c r="S42" s="678">
        <v>0</v>
      </c>
      <c r="T42" s="678">
        <v>0</v>
      </c>
      <c r="U42" s="678">
        <v>0</v>
      </c>
      <c r="V42" s="678">
        <v>0</v>
      </c>
      <c r="W42" s="678">
        <v>0</v>
      </c>
      <c r="X42" s="678">
        <v>0</v>
      </c>
      <c r="Y42" s="678">
        <v>0</v>
      </c>
      <c r="Z42" s="678">
        <v>0</v>
      </c>
      <c r="AA42" s="678">
        <v>0</v>
      </c>
      <c r="AB42" s="678">
        <v>0</v>
      </c>
      <c r="AC42" s="678">
        <v>0</v>
      </c>
      <c r="AD42" s="678">
        <v>0</v>
      </c>
      <c r="AE42" s="678">
        <v>0</v>
      </c>
      <c r="AF42" s="678">
        <f t="shared" si="0"/>
        <v>0</v>
      </c>
      <c r="AG42" s="407">
        <v>1</v>
      </c>
      <c r="AH42" s="686">
        <v>35</v>
      </c>
    </row>
    <row r="43" spans="1:34" s="13" customFormat="1" ht="23.1" customHeight="1">
      <c r="A43" s="407">
        <v>1</v>
      </c>
      <c r="B43" s="654">
        <v>36</v>
      </c>
      <c r="C43" s="665"/>
      <c r="D43" s="1961" t="s">
        <v>47</v>
      </c>
      <c r="E43" s="1962"/>
      <c r="F43" s="675" t="s">
        <v>44</v>
      </c>
      <c r="G43" s="678">
        <v>0</v>
      </c>
      <c r="H43" s="678">
        <v>0</v>
      </c>
      <c r="I43" s="678">
        <v>0</v>
      </c>
      <c r="J43" s="678">
        <v>0</v>
      </c>
      <c r="K43" s="678">
        <v>0</v>
      </c>
      <c r="L43" s="678">
        <v>0</v>
      </c>
      <c r="M43" s="678">
        <v>0</v>
      </c>
      <c r="N43" s="678">
        <v>0</v>
      </c>
      <c r="O43" s="678">
        <v>0</v>
      </c>
      <c r="P43" s="678">
        <v>0</v>
      </c>
      <c r="Q43" s="678">
        <v>0</v>
      </c>
      <c r="R43" s="678">
        <v>0</v>
      </c>
      <c r="S43" s="678">
        <v>0</v>
      </c>
      <c r="T43" s="678">
        <v>0</v>
      </c>
      <c r="U43" s="678">
        <v>0</v>
      </c>
      <c r="V43" s="678">
        <v>0</v>
      </c>
      <c r="W43" s="678">
        <v>0</v>
      </c>
      <c r="X43" s="678">
        <v>0</v>
      </c>
      <c r="Y43" s="678">
        <v>0</v>
      </c>
      <c r="Z43" s="678">
        <v>0</v>
      </c>
      <c r="AA43" s="678">
        <v>0</v>
      </c>
      <c r="AB43" s="678">
        <v>0</v>
      </c>
      <c r="AC43" s="678">
        <v>0</v>
      </c>
      <c r="AD43" s="678">
        <v>0</v>
      </c>
      <c r="AE43" s="678">
        <v>0</v>
      </c>
      <c r="AF43" s="678">
        <f t="shared" si="0"/>
        <v>0</v>
      </c>
      <c r="AG43" s="407">
        <v>1</v>
      </c>
      <c r="AH43" s="686">
        <v>36</v>
      </c>
    </row>
    <row r="44" spans="1:34" s="13" customFormat="1" ht="23.1" customHeight="1">
      <c r="A44" s="407">
        <v>1</v>
      </c>
      <c r="B44" s="654">
        <v>37</v>
      </c>
      <c r="C44" s="662" t="s">
        <v>668</v>
      </c>
      <c r="D44" s="1949" t="s">
        <v>14</v>
      </c>
      <c r="E44" s="1950"/>
      <c r="F44" s="673" t="s">
        <v>996</v>
      </c>
      <c r="G44" s="678">
        <v>0</v>
      </c>
      <c r="H44" s="678">
        <v>0</v>
      </c>
      <c r="I44" s="678">
        <v>0</v>
      </c>
      <c r="J44" s="678">
        <v>24</v>
      </c>
      <c r="K44" s="678">
        <v>0</v>
      </c>
      <c r="L44" s="678">
        <v>0</v>
      </c>
      <c r="M44" s="678">
        <v>0</v>
      </c>
      <c r="N44" s="678">
        <v>12</v>
      </c>
      <c r="O44" s="678">
        <v>0</v>
      </c>
      <c r="P44" s="678">
        <v>0</v>
      </c>
      <c r="Q44" s="678">
        <v>0</v>
      </c>
      <c r="R44" s="678">
        <v>0</v>
      </c>
      <c r="S44" s="678">
        <v>0</v>
      </c>
      <c r="T44" s="678">
        <v>0</v>
      </c>
      <c r="U44" s="678">
        <v>0</v>
      </c>
      <c r="V44" s="678">
        <v>0</v>
      </c>
      <c r="W44" s="678">
        <v>0</v>
      </c>
      <c r="X44" s="678">
        <v>0</v>
      </c>
      <c r="Y44" s="678">
        <v>0</v>
      </c>
      <c r="Z44" s="678">
        <v>0</v>
      </c>
      <c r="AA44" s="678">
        <v>0</v>
      </c>
      <c r="AB44" s="678">
        <v>0</v>
      </c>
      <c r="AC44" s="678">
        <v>0</v>
      </c>
      <c r="AD44" s="678">
        <v>0</v>
      </c>
      <c r="AE44" s="678">
        <v>0</v>
      </c>
      <c r="AF44" s="678">
        <f t="shared" si="0"/>
        <v>36</v>
      </c>
      <c r="AG44" s="407">
        <v>1</v>
      </c>
      <c r="AH44" s="686">
        <v>37</v>
      </c>
    </row>
    <row r="45" spans="1:34" s="13" customFormat="1" ht="23.1" customHeight="1">
      <c r="A45" s="407">
        <v>1</v>
      </c>
      <c r="B45" s="654">
        <v>38</v>
      </c>
      <c r="C45" s="663"/>
      <c r="D45" s="1951" t="s">
        <v>36</v>
      </c>
      <c r="E45" s="1952"/>
      <c r="F45" s="674" t="s">
        <v>996</v>
      </c>
      <c r="G45" s="678">
        <v>0</v>
      </c>
      <c r="H45" s="678">
        <v>0</v>
      </c>
      <c r="I45" s="678">
        <v>0</v>
      </c>
      <c r="J45" s="678">
        <v>2</v>
      </c>
      <c r="K45" s="678">
        <v>0</v>
      </c>
      <c r="L45" s="678">
        <v>0</v>
      </c>
      <c r="M45" s="678">
        <v>0</v>
      </c>
      <c r="N45" s="678">
        <v>1</v>
      </c>
      <c r="O45" s="678">
        <v>0</v>
      </c>
      <c r="P45" s="678">
        <v>0</v>
      </c>
      <c r="Q45" s="678">
        <v>0</v>
      </c>
      <c r="R45" s="678">
        <v>0</v>
      </c>
      <c r="S45" s="678">
        <v>0</v>
      </c>
      <c r="T45" s="678">
        <v>0</v>
      </c>
      <c r="U45" s="678">
        <v>0</v>
      </c>
      <c r="V45" s="678">
        <v>0</v>
      </c>
      <c r="W45" s="678">
        <v>0</v>
      </c>
      <c r="X45" s="678">
        <v>0</v>
      </c>
      <c r="Y45" s="678">
        <v>0</v>
      </c>
      <c r="Z45" s="678">
        <v>0</v>
      </c>
      <c r="AA45" s="678">
        <v>0</v>
      </c>
      <c r="AB45" s="678">
        <v>0</v>
      </c>
      <c r="AC45" s="678">
        <v>0</v>
      </c>
      <c r="AD45" s="678">
        <v>0</v>
      </c>
      <c r="AE45" s="678">
        <v>0</v>
      </c>
      <c r="AF45" s="678">
        <f t="shared" si="0"/>
        <v>3</v>
      </c>
      <c r="AG45" s="407">
        <v>1</v>
      </c>
      <c r="AH45" s="686">
        <v>38</v>
      </c>
    </row>
    <row r="46" spans="1:34" s="13" customFormat="1" ht="23.1" customHeight="1">
      <c r="A46" s="407">
        <v>1</v>
      </c>
      <c r="B46" s="654">
        <v>39</v>
      </c>
      <c r="C46" s="664" t="s">
        <v>913</v>
      </c>
      <c r="D46" s="1951" t="s">
        <v>518</v>
      </c>
      <c r="E46" s="1952"/>
      <c r="F46" s="1953"/>
      <c r="G46" s="678">
        <v>0</v>
      </c>
      <c r="H46" s="678">
        <v>0</v>
      </c>
      <c r="I46" s="678">
        <v>0</v>
      </c>
      <c r="J46" s="678">
        <v>2415</v>
      </c>
      <c r="K46" s="678">
        <v>0</v>
      </c>
      <c r="L46" s="678">
        <v>0</v>
      </c>
      <c r="M46" s="678">
        <v>0</v>
      </c>
      <c r="N46" s="678">
        <v>4686</v>
      </c>
      <c r="O46" s="678">
        <v>0</v>
      </c>
      <c r="P46" s="678">
        <v>0</v>
      </c>
      <c r="Q46" s="678">
        <v>0</v>
      </c>
      <c r="R46" s="678">
        <v>0</v>
      </c>
      <c r="S46" s="678">
        <v>0</v>
      </c>
      <c r="T46" s="678">
        <v>0</v>
      </c>
      <c r="U46" s="678">
        <v>0</v>
      </c>
      <c r="V46" s="678">
        <v>0</v>
      </c>
      <c r="W46" s="678">
        <v>0</v>
      </c>
      <c r="X46" s="678">
        <v>0</v>
      </c>
      <c r="Y46" s="678">
        <v>0</v>
      </c>
      <c r="Z46" s="678">
        <v>0</v>
      </c>
      <c r="AA46" s="678">
        <v>0</v>
      </c>
      <c r="AB46" s="678">
        <v>0</v>
      </c>
      <c r="AC46" s="678">
        <v>0</v>
      </c>
      <c r="AD46" s="678">
        <v>0</v>
      </c>
      <c r="AE46" s="678">
        <v>0</v>
      </c>
      <c r="AF46" s="678">
        <f t="shared" si="0"/>
        <v>7101</v>
      </c>
      <c r="AG46" s="407">
        <v>1</v>
      </c>
      <c r="AH46" s="686">
        <v>39</v>
      </c>
    </row>
    <row r="47" spans="1:34" s="13" customFormat="1" ht="23.1" customHeight="1">
      <c r="A47" s="407">
        <v>1</v>
      </c>
      <c r="B47" s="656">
        <v>40</v>
      </c>
      <c r="C47" s="663" t="s">
        <v>76</v>
      </c>
      <c r="D47" s="1951" t="s">
        <v>513</v>
      </c>
      <c r="E47" s="1952"/>
      <c r="F47" s="1953"/>
      <c r="G47" s="678">
        <v>0</v>
      </c>
      <c r="H47" s="678">
        <v>0</v>
      </c>
      <c r="I47" s="678">
        <v>0</v>
      </c>
      <c r="J47" s="678">
        <v>951</v>
      </c>
      <c r="K47" s="678">
        <v>0</v>
      </c>
      <c r="L47" s="678">
        <v>0</v>
      </c>
      <c r="M47" s="678">
        <v>0</v>
      </c>
      <c r="N47" s="678">
        <v>1977</v>
      </c>
      <c r="O47" s="678">
        <v>0</v>
      </c>
      <c r="P47" s="678">
        <v>0</v>
      </c>
      <c r="Q47" s="678">
        <v>0</v>
      </c>
      <c r="R47" s="678">
        <v>0</v>
      </c>
      <c r="S47" s="678">
        <v>0</v>
      </c>
      <c r="T47" s="678">
        <v>0</v>
      </c>
      <c r="U47" s="678">
        <v>0</v>
      </c>
      <c r="V47" s="678">
        <v>0</v>
      </c>
      <c r="W47" s="678">
        <v>0</v>
      </c>
      <c r="X47" s="678">
        <v>0</v>
      </c>
      <c r="Y47" s="678">
        <v>0</v>
      </c>
      <c r="Z47" s="678">
        <v>0</v>
      </c>
      <c r="AA47" s="678">
        <v>0</v>
      </c>
      <c r="AB47" s="678">
        <v>0</v>
      </c>
      <c r="AC47" s="678">
        <v>0</v>
      </c>
      <c r="AD47" s="678">
        <v>0</v>
      </c>
      <c r="AE47" s="678">
        <v>0</v>
      </c>
      <c r="AF47" s="678">
        <f t="shared" si="0"/>
        <v>2928</v>
      </c>
      <c r="AG47" s="407">
        <v>1</v>
      </c>
      <c r="AH47" s="687">
        <v>40</v>
      </c>
    </row>
    <row r="48" spans="1:34" s="13" customFormat="1" ht="23.1" customHeight="1">
      <c r="A48" s="407">
        <v>1</v>
      </c>
      <c r="B48" s="654">
        <v>41</v>
      </c>
      <c r="C48" s="664"/>
      <c r="D48" s="1967" t="s">
        <v>301</v>
      </c>
      <c r="E48" s="1954" t="s">
        <v>611</v>
      </c>
      <c r="F48" s="1953"/>
      <c r="G48" s="678">
        <v>0</v>
      </c>
      <c r="H48" s="678">
        <v>0</v>
      </c>
      <c r="I48" s="678">
        <v>0</v>
      </c>
      <c r="J48" s="678">
        <v>339</v>
      </c>
      <c r="K48" s="678">
        <v>0</v>
      </c>
      <c r="L48" s="678">
        <v>0</v>
      </c>
      <c r="M48" s="678">
        <v>0</v>
      </c>
      <c r="N48" s="678">
        <v>46</v>
      </c>
      <c r="O48" s="678">
        <v>0</v>
      </c>
      <c r="P48" s="678">
        <v>0</v>
      </c>
      <c r="Q48" s="678">
        <v>0</v>
      </c>
      <c r="R48" s="678">
        <v>0</v>
      </c>
      <c r="S48" s="678">
        <v>0</v>
      </c>
      <c r="T48" s="678">
        <v>0</v>
      </c>
      <c r="U48" s="678">
        <v>0</v>
      </c>
      <c r="V48" s="678">
        <v>0</v>
      </c>
      <c r="W48" s="678">
        <v>0</v>
      </c>
      <c r="X48" s="678">
        <v>0</v>
      </c>
      <c r="Y48" s="678">
        <v>0</v>
      </c>
      <c r="Z48" s="678">
        <v>0</v>
      </c>
      <c r="AA48" s="678">
        <v>0</v>
      </c>
      <c r="AB48" s="678">
        <v>0</v>
      </c>
      <c r="AC48" s="678">
        <v>0</v>
      </c>
      <c r="AD48" s="678">
        <v>0</v>
      </c>
      <c r="AE48" s="678">
        <v>0</v>
      </c>
      <c r="AF48" s="678">
        <f t="shared" si="0"/>
        <v>385</v>
      </c>
      <c r="AG48" s="407">
        <v>1</v>
      </c>
      <c r="AH48" s="686">
        <v>41</v>
      </c>
    </row>
    <row r="49" spans="1:34" s="13" customFormat="1" ht="23.1" customHeight="1">
      <c r="A49" s="407">
        <v>1</v>
      </c>
      <c r="B49" s="654">
        <v>42</v>
      </c>
      <c r="C49" s="664" t="s">
        <v>595</v>
      </c>
      <c r="D49" s="1968"/>
      <c r="E49" s="1954" t="s">
        <v>225</v>
      </c>
      <c r="F49" s="1953"/>
      <c r="G49" s="678">
        <v>0</v>
      </c>
      <c r="H49" s="678">
        <v>0</v>
      </c>
      <c r="I49" s="678">
        <v>0</v>
      </c>
      <c r="J49" s="678">
        <v>1</v>
      </c>
      <c r="K49" s="678">
        <v>0</v>
      </c>
      <c r="L49" s="678">
        <v>0</v>
      </c>
      <c r="M49" s="678">
        <v>0</v>
      </c>
      <c r="N49" s="678">
        <v>0</v>
      </c>
      <c r="O49" s="678">
        <v>0</v>
      </c>
      <c r="P49" s="678">
        <v>0</v>
      </c>
      <c r="Q49" s="678">
        <v>0</v>
      </c>
      <c r="R49" s="678">
        <v>0</v>
      </c>
      <c r="S49" s="678">
        <v>0</v>
      </c>
      <c r="T49" s="678">
        <v>0</v>
      </c>
      <c r="U49" s="678">
        <v>0</v>
      </c>
      <c r="V49" s="678">
        <v>0</v>
      </c>
      <c r="W49" s="678">
        <v>0</v>
      </c>
      <c r="X49" s="678">
        <v>0</v>
      </c>
      <c r="Y49" s="678">
        <v>0</v>
      </c>
      <c r="Z49" s="678">
        <v>0</v>
      </c>
      <c r="AA49" s="678">
        <v>0</v>
      </c>
      <c r="AB49" s="678">
        <v>0</v>
      </c>
      <c r="AC49" s="678">
        <v>0</v>
      </c>
      <c r="AD49" s="678">
        <v>0</v>
      </c>
      <c r="AE49" s="678">
        <v>0</v>
      </c>
      <c r="AF49" s="678">
        <f t="shared" si="0"/>
        <v>1</v>
      </c>
      <c r="AG49" s="407">
        <v>1</v>
      </c>
      <c r="AH49" s="686">
        <v>42</v>
      </c>
    </row>
    <row r="50" spans="1:34" s="13" customFormat="1" ht="23.1" customHeight="1">
      <c r="A50" s="407">
        <v>1</v>
      </c>
      <c r="B50" s="654">
        <v>43</v>
      </c>
      <c r="C50" s="664"/>
      <c r="D50" s="1968"/>
      <c r="E50" s="1954" t="s">
        <v>620</v>
      </c>
      <c r="F50" s="1953"/>
      <c r="G50" s="678">
        <v>0</v>
      </c>
      <c r="H50" s="678">
        <v>0</v>
      </c>
      <c r="I50" s="678">
        <v>0</v>
      </c>
      <c r="J50" s="678">
        <v>492</v>
      </c>
      <c r="K50" s="678">
        <v>0</v>
      </c>
      <c r="L50" s="678">
        <v>0</v>
      </c>
      <c r="M50" s="678">
        <v>0</v>
      </c>
      <c r="N50" s="678">
        <v>1805</v>
      </c>
      <c r="O50" s="678">
        <v>0</v>
      </c>
      <c r="P50" s="678">
        <v>0</v>
      </c>
      <c r="Q50" s="678">
        <v>0</v>
      </c>
      <c r="R50" s="678">
        <v>0</v>
      </c>
      <c r="S50" s="678">
        <v>0</v>
      </c>
      <c r="T50" s="678">
        <v>0</v>
      </c>
      <c r="U50" s="678">
        <v>0</v>
      </c>
      <c r="V50" s="678">
        <v>0</v>
      </c>
      <c r="W50" s="678">
        <v>0</v>
      </c>
      <c r="X50" s="678">
        <v>0</v>
      </c>
      <c r="Y50" s="678">
        <v>0</v>
      </c>
      <c r="Z50" s="678">
        <v>0</v>
      </c>
      <c r="AA50" s="678">
        <v>0</v>
      </c>
      <c r="AB50" s="678">
        <v>0</v>
      </c>
      <c r="AC50" s="678">
        <v>0</v>
      </c>
      <c r="AD50" s="678">
        <v>0</v>
      </c>
      <c r="AE50" s="678">
        <v>0</v>
      </c>
      <c r="AF50" s="678">
        <f t="shared" si="0"/>
        <v>2297</v>
      </c>
      <c r="AG50" s="407">
        <v>1</v>
      </c>
      <c r="AH50" s="686">
        <v>43</v>
      </c>
    </row>
    <row r="51" spans="1:34" s="13" customFormat="1" ht="23.1" customHeight="1">
      <c r="A51" s="407">
        <v>1</v>
      </c>
      <c r="B51" s="654">
        <v>44</v>
      </c>
      <c r="C51" s="663"/>
      <c r="D51" s="1969"/>
      <c r="E51" s="1954" t="s">
        <v>454</v>
      </c>
      <c r="F51" s="1953"/>
      <c r="G51" s="678">
        <v>0</v>
      </c>
      <c r="H51" s="678">
        <v>0</v>
      </c>
      <c r="I51" s="678">
        <v>0</v>
      </c>
      <c r="J51" s="678">
        <v>119</v>
      </c>
      <c r="K51" s="678">
        <v>0</v>
      </c>
      <c r="L51" s="678">
        <v>0</v>
      </c>
      <c r="M51" s="678">
        <v>0</v>
      </c>
      <c r="N51" s="678">
        <v>126</v>
      </c>
      <c r="O51" s="678">
        <v>0</v>
      </c>
      <c r="P51" s="678">
        <v>0</v>
      </c>
      <c r="Q51" s="678">
        <v>0</v>
      </c>
      <c r="R51" s="678">
        <v>0</v>
      </c>
      <c r="S51" s="678">
        <v>0</v>
      </c>
      <c r="T51" s="678">
        <v>0</v>
      </c>
      <c r="U51" s="678">
        <v>0</v>
      </c>
      <c r="V51" s="678">
        <v>0</v>
      </c>
      <c r="W51" s="678">
        <v>0</v>
      </c>
      <c r="X51" s="678">
        <v>0</v>
      </c>
      <c r="Y51" s="678">
        <v>0</v>
      </c>
      <c r="Z51" s="678">
        <v>0</v>
      </c>
      <c r="AA51" s="678">
        <v>0</v>
      </c>
      <c r="AB51" s="678">
        <v>0</v>
      </c>
      <c r="AC51" s="678">
        <v>0</v>
      </c>
      <c r="AD51" s="678">
        <v>0</v>
      </c>
      <c r="AE51" s="678">
        <v>0</v>
      </c>
      <c r="AF51" s="678">
        <f t="shared" si="0"/>
        <v>245</v>
      </c>
      <c r="AG51" s="407">
        <v>1</v>
      </c>
      <c r="AH51" s="686">
        <v>44</v>
      </c>
    </row>
    <row r="52" spans="1:34" s="13" customFormat="1" ht="23.1" customHeight="1">
      <c r="A52" s="407">
        <v>1</v>
      </c>
      <c r="B52" s="654">
        <v>45</v>
      </c>
      <c r="C52" s="664" t="s">
        <v>958</v>
      </c>
      <c r="D52" s="1955" t="s">
        <v>1372</v>
      </c>
      <c r="E52" s="1956"/>
      <c r="F52" s="1957"/>
      <c r="G52" s="678">
        <v>0</v>
      </c>
      <c r="H52" s="678">
        <v>0</v>
      </c>
      <c r="I52" s="678">
        <v>0</v>
      </c>
      <c r="J52" s="678">
        <v>0</v>
      </c>
      <c r="K52" s="678">
        <v>0</v>
      </c>
      <c r="L52" s="678">
        <v>0</v>
      </c>
      <c r="M52" s="678">
        <v>0</v>
      </c>
      <c r="N52" s="678">
        <v>0</v>
      </c>
      <c r="O52" s="678">
        <v>0</v>
      </c>
      <c r="P52" s="678">
        <v>0</v>
      </c>
      <c r="Q52" s="678">
        <v>0</v>
      </c>
      <c r="R52" s="678">
        <v>0</v>
      </c>
      <c r="S52" s="678">
        <v>0</v>
      </c>
      <c r="T52" s="678">
        <v>0</v>
      </c>
      <c r="U52" s="678">
        <v>0</v>
      </c>
      <c r="V52" s="678">
        <v>0</v>
      </c>
      <c r="W52" s="678">
        <v>0</v>
      </c>
      <c r="X52" s="678">
        <v>0</v>
      </c>
      <c r="Y52" s="678">
        <v>0</v>
      </c>
      <c r="Z52" s="678">
        <v>0</v>
      </c>
      <c r="AA52" s="678">
        <v>0</v>
      </c>
      <c r="AB52" s="678">
        <v>0</v>
      </c>
      <c r="AC52" s="678">
        <v>0</v>
      </c>
      <c r="AD52" s="678">
        <v>0</v>
      </c>
      <c r="AE52" s="678">
        <v>0</v>
      </c>
      <c r="AF52" s="678">
        <f t="shared" si="0"/>
        <v>0</v>
      </c>
      <c r="AG52" s="407">
        <v>1</v>
      </c>
      <c r="AH52" s="686">
        <v>45</v>
      </c>
    </row>
    <row r="53" spans="1:34" s="13" customFormat="1" ht="23.1" customHeight="1">
      <c r="A53" s="407">
        <v>1</v>
      </c>
      <c r="B53" s="654">
        <v>46</v>
      </c>
      <c r="C53" s="664"/>
      <c r="D53" s="1951" t="s">
        <v>52</v>
      </c>
      <c r="E53" s="1952"/>
      <c r="F53" s="1953"/>
      <c r="G53" s="678">
        <v>0</v>
      </c>
      <c r="H53" s="678">
        <v>0</v>
      </c>
      <c r="I53" s="678">
        <v>0</v>
      </c>
      <c r="J53" s="678">
        <v>3366</v>
      </c>
      <c r="K53" s="678">
        <v>0</v>
      </c>
      <c r="L53" s="678">
        <v>0</v>
      </c>
      <c r="M53" s="678">
        <v>0</v>
      </c>
      <c r="N53" s="678">
        <v>6663</v>
      </c>
      <c r="O53" s="678">
        <v>0</v>
      </c>
      <c r="P53" s="678">
        <v>0</v>
      </c>
      <c r="Q53" s="678">
        <v>0</v>
      </c>
      <c r="R53" s="678">
        <v>0</v>
      </c>
      <c r="S53" s="678">
        <v>0</v>
      </c>
      <c r="T53" s="678">
        <v>0</v>
      </c>
      <c r="U53" s="678">
        <v>0</v>
      </c>
      <c r="V53" s="678">
        <v>0</v>
      </c>
      <c r="W53" s="678">
        <v>0</v>
      </c>
      <c r="X53" s="678">
        <v>0</v>
      </c>
      <c r="Y53" s="678">
        <v>0</v>
      </c>
      <c r="Z53" s="678">
        <v>0</v>
      </c>
      <c r="AA53" s="678">
        <v>0</v>
      </c>
      <c r="AB53" s="678">
        <v>0</v>
      </c>
      <c r="AC53" s="678">
        <v>0</v>
      </c>
      <c r="AD53" s="678">
        <v>0</v>
      </c>
      <c r="AE53" s="678">
        <v>0</v>
      </c>
      <c r="AF53" s="678">
        <f t="shared" si="0"/>
        <v>10029</v>
      </c>
      <c r="AG53" s="407">
        <v>1</v>
      </c>
      <c r="AH53" s="686">
        <v>46</v>
      </c>
    </row>
    <row r="54" spans="1:34" s="13" customFormat="1" ht="23.1" customHeight="1">
      <c r="A54" s="407">
        <v>1</v>
      </c>
      <c r="B54" s="654">
        <v>47</v>
      </c>
      <c r="C54" s="664"/>
      <c r="D54" s="1951" t="s">
        <v>40</v>
      </c>
      <c r="E54" s="1952"/>
      <c r="F54" s="674" t="s">
        <v>0</v>
      </c>
      <c r="G54" s="678">
        <v>0</v>
      </c>
      <c r="H54" s="678">
        <v>0</v>
      </c>
      <c r="I54" s="678">
        <v>0</v>
      </c>
      <c r="J54" s="678">
        <v>140</v>
      </c>
      <c r="K54" s="678">
        <v>0</v>
      </c>
      <c r="L54" s="678">
        <v>0</v>
      </c>
      <c r="M54" s="678">
        <v>0</v>
      </c>
      <c r="N54" s="678">
        <v>49</v>
      </c>
      <c r="O54" s="678">
        <v>0</v>
      </c>
      <c r="P54" s="678">
        <v>0</v>
      </c>
      <c r="Q54" s="678">
        <v>0</v>
      </c>
      <c r="R54" s="678">
        <v>0</v>
      </c>
      <c r="S54" s="678">
        <v>0</v>
      </c>
      <c r="T54" s="678">
        <v>0</v>
      </c>
      <c r="U54" s="678">
        <v>0</v>
      </c>
      <c r="V54" s="678">
        <v>0</v>
      </c>
      <c r="W54" s="678">
        <v>0</v>
      </c>
      <c r="X54" s="678">
        <v>0</v>
      </c>
      <c r="Y54" s="678">
        <v>0</v>
      </c>
      <c r="Z54" s="678">
        <v>0</v>
      </c>
      <c r="AA54" s="678">
        <v>0</v>
      </c>
      <c r="AB54" s="678">
        <v>0</v>
      </c>
      <c r="AC54" s="678">
        <v>0</v>
      </c>
      <c r="AD54" s="678">
        <v>0</v>
      </c>
      <c r="AE54" s="678">
        <v>0</v>
      </c>
      <c r="AF54" s="678">
        <f t="shared" si="0"/>
        <v>189</v>
      </c>
      <c r="AG54" s="407">
        <v>1</v>
      </c>
      <c r="AH54" s="686">
        <v>47</v>
      </c>
    </row>
    <row r="55" spans="1:34" s="13" customFormat="1" ht="23.1" customHeight="1">
      <c r="A55" s="407">
        <v>1</v>
      </c>
      <c r="B55" s="654">
        <v>48</v>
      </c>
      <c r="C55" s="665"/>
      <c r="D55" s="1961" t="s">
        <v>47</v>
      </c>
      <c r="E55" s="1962"/>
      <c r="F55" s="675" t="s">
        <v>44</v>
      </c>
      <c r="G55" s="678">
        <v>0</v>
      </c>
      <c r="H55" s="678">
        <v>0</v>
      </c>
      <c r="I55" s="678">
        <v>0</v>
      </c>
      <c r="J55" s="678">
        <v>26</v>
      </c>
      <c r="K55" s="678">
        <v>0</v>
      </c>
      <c r="L55" s="678">
        <v>0</v>
      </c>
      <c r="M55" s="678">
        <v>0</v>
      </c>
      <c r="N55" s="678">
        <v>25</v>
      </c>
      <c r="O55" s="678">
        <v>0</v>
      </c>
      <c r="P55" s="678">
        <v>0</v>
      </c>
      <c r="Q55" s="678">
        <v>0</v>
      </c>
      <c r="R55" s="678">
        <v>0</v>
      </c>
      <c r="S55" s="678">
        <v>0</v>
      </c>
      <c r="T55" s="678">
        <v>0</v>
      </c>
      <c r="U55" s="678">
        <v>0</v>
      </c>
      <c r="V55" s="678">
        <v>0</v>
      </c>
      <c r="W55" s="678">
        <v>0</v>
      </c>
      <c r="X55" s="678">
        <v>0</v>
      </c>
      <c r="Y55" s="678">
        <v>0</v>
      </c>
      <c r="Z55" s="678">
        <v>0</v>
      </c>
      <c r="AA55" s="678">
        <v>0</v>
      </c>
      <c r="AB55" s="678">
        <v>0</v>
      </c>
      <c r="AC55" s="678">
        <v>0</v>
      </c>
      <c r="AD55" s="678">
        <v>0</v>
      </c>
      <c r="AE55" s="678">
        <v>0</v>
      </c>
      <c r="AF55" s="678">
        <f t="shared" si="0"/>
        <v>51</v>
      </c>
      <c r="AG55" s="407">
        <v>1</v>
      </c>
      <c r="AH55" s="686">
        <v>48</v>
      </c>
    </row>
    <row r="56" spans="1:34" s="13" customFormat="1" ht="23.1" customHeight="1">
      <c r="A56" s="407">
        <v>1</v>
      </c>
      <c r="B56" s="654">
        <v>49</v>
      </c>
      <c r="C56" s="662" t="s">
        <v>671</v>
      </c>
      <c r="D56" s="1949" t="s">
        <v>14</v>
      </c>
      <c r="E56" s="1950"/>
      <c r="F56" s="673" t="s">
        <v>996</v>
      </c>
      <c r="G56" s="678">
        <v>1536</v>
      </c>
      <c r="H56" s="678">
        <v>97</v>
      </c>
      <c r="I56" s="678">
        <v>441</v>
      </c>
      <c r="J56" s="678">
        <v>402</v>
      </c>
      <c r="K56" s="678">
        <v>154</v>
      </c>
      <c r="L56" s="678">
        <v>120</v>
      </c>
      <c r="M56" s="678">
        <v>48</v>
      </c>
      <c r="N56" s="678">
        <v>84</v>
      </c>
      <c r="O56" s="678">
        <v>444</v>
      </c>
      <c r="P56" s="678">
        <v>84</v>
      </c>
      <c r="Q56" s="678">
        <v>237</v>
      </c>
      <c r="R56" s="678">
        <v>96</v>
      </c>
      <c r="S56" s="678">
        <v>168</v>
      </c>
      <c r="T56" s="678">
        <v>36</v>
      </c>
      <c r="U56" s="678">
        <v>108</v>
      </c>
      <c r="V56" s="678">
        <v>96</v>
      </c>
      <c r="W56" s="678">
        <v>12</v>
      </c>
      <c r="X56" s="678">
        <v>12</v>
      </c>
      <c r="Y56" s="678">
        <v>36</v>
      </c>
      <c r="Z56" s="678">
        <v>36</v>
      </c>
      <c r="AA56" s="678">
        <v>25</v>
      </c>
      <c r="AB56" s="678">
        <v>84</v>
      </c>
      <c r="AC56" s="678">
        <v>48</v>
      </c>
      <c r="AD56" s="678">
        <v>48</v>
      </c>
      <c r="AE56" s="678">
        <v>96</v>
      </c>
      <c r="AF56" s="678">
        <f t="shared" si="0"/>
        <v>4548</v>
      </c>
      <c r="AG56" s="407">
        <v>1</v>
      </c>
      <c r="AH56" s="686">
        <v>49</v>
      </c>
    </row>
    <row r="57" spans="1:34" s="13" customFormat="1" ht="23.1" customHeight="1">
      <c r="A57" s="407">
        <v>1</v>
      </c>
      <c r="B57" s="654">
        <v>50</v>
      </c>
      <c r="C57" s="663"/>
      <c r="D57" s="1951" t="s">
        <v>36</v>
      </c>
      <c r="E57" s="1952"/>
      <c r="F57" s="674" t="s">
        <v>996</v>
      </c>
      <c r="G57" s="678">
        <v>128</v>
      </c>
      <c r="H57" s="678">
        <v>9</v>
      </c>
      <c r="I57" s="678">
        <v>37</v>
      </c>
      <c r="J57" s="678">
        <v>33</v>
      </c>
      <c r="K57" s="678">
        <v>13</v>
      </c>
      <c r="L57" s="678">
        <v>10</v>
      </c>
      <c r="M57" s="678">
        <v>4</v>
      </c>
      <c r="N57" s="678">
        <v>7</v>
      </c>
      <c r="O57" s="678">
        <v>37</v>
      </c>
      <c r="P57" s="678">
        <v>7</v>
      </c>
      <c r="Q57" s="678">
        <v>20</v>
      </c>
      <c r="R57" s="678">
        <v>8</v>
      </c>
      <c r="S57" s="678">
        <v>14</v>
      </c>
      <c r="T57" s="678">
        <v>3</v>
      </c>
      <c r="U57" s="678">
        <v>9</v>
      </c>
      <c r="V57" s="678">
        <v>8</v>
      </c>
      <c r="W57" s="678">
        <v>1</v>
      </c>
      <c r="X57" s="678">
        <v>1</v>
      </c>
      <c r="Y57" s="678">
        <v>3</v>
      </c>
      <c r="Z57" s="678">
        <v>3</v>
      </c>
      <c r="AA57" s="678">
        <v>2</v>
      </c>
      <c r="AB57" s="678">
        <v>7</v>
      </c>
      <c r="AC57" s="678">
        <v>4</v>
      </c>
      <c r="AD57" s="678">
        <v>4</v>
      </c>
      <c r="AE57" s="678">
        <v>8</v>
      </c>
      <c r="AF57" s="678">
        <f t="shared" si="0"/>
        <v>380</v>
      </c>
      <c r="AG57" s="407">
        <v>1</v>
      </c>
      <c r="AH57" s="686">
        <v>50</v>
      </c>
    </row>
    <row r="58" spans="1:34" s="13" customFormat="1" ht="23.1" customHeight="1">
      <c r="A58" s="407">
        <v>1</v>
      </c>
      <c r="B58" s="654">
        <v>51</v>
      </c>
      <c r="C58" s="664" t="s">
        <v>457</v>
      </c>
      <c r="D58" s="1951" t="s">
        <v>518</v>
      </c>
      <c r="E58" s="1952"/>
      <c r="F58" s="1953"/>
      <c r="G58" s="678">
        <v>453534</v>
      </c>
      <c r="H58" s="678">
        <v>31537</v>
      </c>
      <c r="I58" s="678">
        <v>117005</v>
      </c>
      <c r="J58" s="678">
        <v>105490</v>
      </c>
      <c r="K58" s="678">
        <v>46633</v>
      </c>
      <c r="L58" s="678">
        <v>37585</v>
      </c>
      <c r="M58" s="678">
        <v>17540</v>
      </c>
      <c r="N58" s="678">
        <v>30705</v>
      </c>
      <c r="O58" s="678">
        <v>136824</v>
      </c>
      <c r="P58" s="678">
        <v>21436</v>
      </c>
      <c r="Q58" s="678">
        <v>44176</v>
      </c>
      <c r="R58" s="678">
        <v>30835</v>
      </c>
      <c r="S58" s="678">
        <v>51074</v>
      </c>
      <c r="T58" s="678">
        <v>9382</v>
      </c>
      <c r="U58" s="678">
        <v>26125</v>
      </c>
      <c r="V58" s="678">
        <v>27611</v>
      </c>
      <c r="W58" s="678">
        <v>2657</v>
      </c>
      <c r="X58" s="678">
        <v>2273</v>
      </c>
      <c r="Y58" s="678">
        <v>10561</v>
      </c>
      <c r="Z58" s="678">
        <v>10440</v>
      </c>
      <c r="AA58" s="678">
        <v>6824</v>
      </c>
      <c r="AB58" s="678">
        <v>12267</v>
      </c>
      <c r="AC58" s="678">
        <v>13569</v>
      </c>
      <c r="AD58" s="678">
        <v>15182</v>
      </c>
      <c r="AE58" s="678">
        <v>26490</v>
      </c>
      <c r="AF58" s="678">
        <f t="shared" si="0"/>
        <v>1287755</v>
      </c>
      <c r="AG58" s="407">
        <v>1</v>
      </c>
      <c r="AH58" s="686">
        <v>51</v>
      </c>
    </row>
    <row r="59" spans="1:34" s="13" customFormat="1" ht="23.1" customHeight="1">
      <c r="A59" s="407">
        <v>1</v>
      </c>
      <c r="B59" s="654">
        <v>52</v>
      </c>
      <c r="C59" s="664"/>
      <c r="D59" s="1951" t="s">
        <v>513</v>
      </c>
      <c r="E59" s="1952"/>
      <c r="F59" s="1953"/>
      <c r="G59" s="678">
        <v>203954</v>
      </c>
      <c r="H59" s="678">
        <v>15997</v>
      </c>
      <c r="I59" s="678">
        <v>53707</v>
      </c>
      <c r="J59" s="678">
        <v>50417</v>
      </c>
      <c r="K59" s="678">
        <v>23037</v>
      </c>
      <c r="L59" s="678">
        <v>13520</v>
      </c>
      <c r="M59" s="678">
        <v>6660</v>
      </c>
      <c r="N59" s="678">
        <v>14520</v>
      </c>
      <c r="O59" s="678">
        <v>67974</v>
      </c>
      <c r="P59" s="678">
        <v>9852</v>
      </c>
      <c r="Q59" s="678">
        <v>25412</v>
      </c>
      <c r="R59" s="678">
        <v>16074</v>
      </c>
      <c r="S59" s="678">
        <v>22041</v>
      </c>
      <c r="T59" s="678">
        <v>4107</v>
      </c>
      <c r="U59" s="678">
        <v>16299</v>
      </c>
      <c r="V59" s="678">
        <v>14431</v>
      </c>
      <c r="W59" s="678">
        <v>954</v>
      </c>
      <c r="X59" s="678">
        <v>974</v>
      </c>
      <c r="Y59" s="678">
        <v>5036</v>
      </c>
      <c r="Z59" s="678">
        <v>4260</v>
      </c>
      <c r="AA59" s="678">
        <v>2348</v>
      </c>
      <c r="AB59" s="678">
        <v>4106</v>
      </c>
      <c r="AC59" s="678">
        <v>5176</v>
      </c>
      <c r="AD59" s="678">
        <v>4988</v>
      </c>
      <c r="AE59" s="678">
        <v>7172</v>
      </c>
      <c r="AF59" s="678">
        <f t="shared" si="0"/>
        <v>593016</v>
      </c>
      <c r="AG59" s="407">
        <v>1</v>
      </c>
      <c r="AH59" s="686">
        <v>52</v>
      </c>
    </row>
    <row r="60" spans="1:34" s="13" customFormat="1" ht="23.1" customHeight="1">
      <c r="A60" s="407">
        <v>1</v>
      </c>
      <c r="B60" s="654">
        <v>53</v>
      </c>
      <c r="C60" s="664"/>
      <c r="D60" s="1967" t="s">
        <v>301</v>
      </c>
      <c r="E60" s="1954" t="s">
        <v>611</v>
      </c>
      <c r="F60" s="1953"/>
      <c r="G60" s="678">
        <v>13417</v>
      </c>
      <c r="H60" s="678">
        <v>1361</v>
      </c>
      <c r="I60" s="678">
        <v>9123</v>
      </c>
      <c r="J60" s="678">
        <v>7850</v>
      </c>
      <c r="K60" s="678">
        <v>2279</v>
      </c>
      <c r="L60" s="678">
        <v>2215</v>
      </c>
      <c r="M60" s="678">
        <v>1092</v>
      </c>
      <c r="N60" s="678">
        <v>884</v>
      </c>
      <c r="O60" s="678">
        <v>9946</v>
      </c>
      <c r="P60" s="678">
        <v>2254</v>
      </c>
      <c r="Q60" s="678">
        <v>1797</v>
      </c>
      <c r="R60" s="678">
        <v>3904</v>
      </c>
      <c r="S60" s="678">
        <v>2036</v>
      </c>
      <c r="T60" s="678">
        <v>157</v>
      </c>
      <c r="U60" s="678">
        <v>1101</v>
      </c>
      <c r="V60" s="678">
        <v>1875</v>
      </c>
      <c r="W60" s="678">
        <v>56</v>
      </c>
      <c r="X60" s="678">
        <v>89</v>
      </c>
      <c r="Y60" s="678">
        <v>486</v>
      </c>
      <c r="Z60" s="678">
        <v>1072</v>
      </c>
      <c r="AA60" s="678">
        <v>105</v>
      </c>
      <c r="AB60" s="678">
        <v>180</v>
      </c>
      <c r="AC60" s="678">
        <v>594</v>
      </c>
      <c r="AD60" s="678">
        <v>1007</v>
      </c>
      <c r="AE60" s="678">
        <v>387</v>
      </c>
      <c r="AF60" s="678">
        <f t="shared" si="0"/>
        <v>65267</v>
      </c>
      <c r="AG60" s="407">
        <v>1</v>
      </c>
      <c r="AH60" s="686">
        <v>53</v>
      </c>
    </row>
    <row r="61" spans="1:34" s="13" customFormat="1" ht="23.1" customHeight="1">
      <c r="A61" s="407">
        <v>1</v>
      </c>
      <c r="B61" s="654">
        <v>54</v>
      </c>
      <c r="C61" s="664"/>
      <c r="D61" s="1968"/>
      <c r="E61" s="1954" t="s">
        <v>225</v>
      </c>
      <c r="F61" s="1953"/>
      <c r="G61" s="678">
        <v>494</v>
      </c>
      <c r="H61" s="678">
        <v>408</v>
      </c>
      <c r="I61" s="678">
        <v>0</v>
      </c>
      <c r="J61" s="678">
        <v>420</v>
      </c>
      <c r="K61" s="678">
        <v>312</v>
      </c>
      <c r="L61" s="678">
        <v>0</v>
      </c>
      <c r="M61" s="678">
        <v>0</v>
      </c>
      <c r="N61" s="678">
        <v>35</v>
      </c>
      <c r="O61" s="678">
        <v>0</v>
      </c>
      <c r="P61" s="678">
        <v>0</v>
      </c>
      <c r="Q61" s="678">
        <v>0</v>
      </c>
      <c r="R61" s="678">
        <v>0</v>
      </c>
      <c r="S61" s="678">
        <v>0</v>
      </c>
      <c r="T61" s="678">
        <v>0</v>
      </c>
      <c r="U61" s="678">
        <v>144</v>
      </c>
      <c r="V61" s="678">
        <v>0</v>
      </c>
      <c r="W61" s="678">
        <v>0</v>
      </c>
      <c r="X61" s="678">
        <v>0</v>
      </c>
      <c r="Y61" s="678">
        <v>0</v>
      </c>
      <c r="Z61" s="678">
        <v>72</v>
      </c>
      <c r="AA61" s="678">
        <v>0</v>
      </c>
      <c r="AB61" s="678">
        <v>0</v>
      </c>
      <c r="AC61" s="678">
        <v>0</v>
      </c>
      <c r="AD61" s="678">
        <v>0</v>
      </c>
      <c r="AE61" s="678">
        <v>54</v>
      </c>
      <c r="AF61" s="678">
        <f t="shared" si="0"/>
        <v>1939</v>
      </c>
      <c r="AG61" s="407">
        <v>1</v>
      </c>
      <c r="AH61" s="686">
        <v>54</v>
      </c>
    </row>
    <row r="62" spans="1:34" s="13" customFormat="1" ht="23.1" customHeight="1">
      <c r="A62" s="407">
        <v>1</v>
      </c>
      <c r="B62" s="654">
        <v>55</v>
      </c>
      <c r="C62" s="664"/>
      <c r="D62" s="1968"/>
      <c r="E62" s="1954" t="s">
        <v>620</v>
      </c>
      <c r="F62" s="1953"/>
      <c r="G62" s="678">
        <v>158379</v>
      </c>
      <c r="H62" s="678">
        <v>12184</v>
      </c>
      <c r="I62" s="678">
        <v>37287</v>
      </c>
      <c r="J62" s="678">
        <v>36095</v>
      </c>
      <c r="K62" s="678">
        <v>17065</v>
      </c>
      <c r="L62" s="678">
        <v>9779</v>
      </c>
      <c r="M62" s="678">
        <v>4804</v>
      </c>
      <c r="N62" s="678">
        <v>11506</v>
      </c>
      <c r="O62" s="678">
        <v>48932</v>
      </c>
      <c r="P62" s="678">
        <v>6241</v>
      </c>
      <c r="Q62" s="678">
        <v>19937</v>
      </c>
      <c r="R62" s="678">
        <v>10884</v>
      </c>
      <c r="S62" s="678">
        <v>16814</v>
      </c>
      <c r="T62" s="678">
        <v>3312</v>
      </c>
      <c r="U62" s="678">
        <v>10121</v>
      </c>
      <c r="V62" s="678">
        <v>10227</v>
      </c>
      <c r="W62" s="678">
        <v>605</v>
      </c>
      <c r="X62" s="678">
        <v>797</v>
      </c>
      <c r="Y62" s="678">
        <v>3903</v>
      </c>
      <c r="Z62" s="678">
        <v>2385</v>
      </c>
      <c r="AA62" s="678">
        <v>1681</v>
      </c>
      <c r="AB62" s="678">
        <v>3400</v>
      </c>
      <c r="AC62" s="678">
        <v>4295</v>
      </c>
      <c r="AD62" s="678">
        <v>3513</v>
      </c>
      <c r="AE62" s="678">
        <v>5632</v>
      </c>
      <c r="AF62" s="678">
        <f t="shared" si="0"/>
        <v>439778</v>
      </c>
      <c r="AG62" s="407">
        <v>1</v>
      </c>
      <c r="AH62" s="686">
        <v>55</v>
      </c>
    </row>
    <row r="63" spans="1:34" s="13" customFormat="1" ht="23.1" customHeight="1">
      <c r="A63" s="407">
        <v>1</v>
      </c>
      <c r="B63" s="654">
        <v>56</v>
      </c>
      <c r="C63" s="664"/>
      <c r="D63" s="1969"/>
      <c r="E63" s="1954" t="s">
        <v>454</v>
      </c>
      <c r="F63" s="1953"/>
      <c r="G63" s="678">
        <v>31664</v>
      </c>
      <c r="H63" s="678">
        <v>2044</v>
      </c>
      <c r="I63" s="678">
        <v>7297</v>
      </c>
      <c r="J63" s="678">
        <v>6052</v>
      </c>
      <c r="K63" s="678">
        <v>3381</v>
      </c>
      <c r="L63" s="678">
        <v>1526</v>
      </c>
      <c r="M63" s="678">
        <v>764</v>
      </c>
      <c r="N63" s="678">
        <v>2095</v>
      </c>
      <c r="O63" s="678">
        <v>9096</v>
      </c>
      <c r="P63" s="678">
        <v>1357</v>
      </c>
      <c r="Q63" s="678">
        <v>3678</v>
      </c>
      <c r="R63" s="678">
        <v>1286</v>
      </c>
      <c r="S63" s="678">
        <v>3191</v>
      </c>
      <c r="T63" s="678">
        <v>638</v>
      </c>
      <c r="U63" s="678">
        <v>4933</v>
      </c>
      <c r="V63" s="678">
        <v>2329</v>
      </c>
      <c r="W63" s="678">
        <v>293</v>
      </c>
      <c r="X63" s="678">
        <v>88</v>
      </c>
      <c r="Y63" s="678">
        <v>647</v>
      </c>
      <c r="Z63" s="678">
        <v>731</v>
      </c>
      <c r="AA63" s="678">
        <v>562</v>
      </c>
      <c r="AB63" s="678">
        <v>526</v>
      </c>
      <c r="AC63" s="678">
        <v>287</v>
      </c>
      <c r="AD63" s="678">
        <v>468</v>
      </c>
      <c r="AE63" s="678">
        <v>1099</v>
      </c>
      <c r="AF63" s="678">
        <f t="shared" si="0"/>
        <v>86032</v>
      </c>
      <c r="AG63" s="407">
        <v>1</v>
      </c>
      <c r="AH63" s="686">
        <v>56</v>
      </c>
    </row>
    <row r="64" spans="1:34" s="13" customFormat="1" ht="23.1" customHeight="1">
      <c r="A64" s="407">
        <v>1</v>
      </c>
      <c r="B64" s="654">
        <v>57</v>
      </c>
      <c r="C64" s="664"/>
      <c r="D64" s="1955" t="s">
        <v>1372</v>
      </c>
      <c r="E64" s="1956"/>
      <c r="F64" s="1957"/>
      <c r="G64" s="678">
        <v>0</v>
      </c>
      <c r="H64" s="678">
        <v>0</v>
      </c>
      <c r="I64" s="678">
        <v>0</v>
      </c>
      <c r="J64" s="678">
        <v>0</v>
      </c>
      <c r="K64" s="678">
        <v>0</v>
      </c>
      <c r="L64" s="678">
        <v>0</v>
      </c>
      <c r="M64" s="678">
        <v>0</v>
      </c>
      <c r="N64" s="678">
        <v>0</v>
      </c>
      <c r="O64" s="678">
        <v>0</v>
      </c>
      <c r="P64" s="678">
        <v>0</v>
      </c>
      <c r="Q64" s="678">
        <v>17112</v>
      </c>
      <c r="R64" s="678">
        <v>0</v>
      </c>
      <c r="S64" s="678">
        <v>0</v>
      </c>
      <c r="T64" s="678">
        <v>0</v>
      </c>
      <c r="U64" s="678">
        <v>923</v>
      </c>
      <c r="V64" s="678">
        <v>0</v>
      </c>
      <c r="W64" s="678">
        <v>0</v>
      </c>
      <c r="X64" s="678">
        <v>0</v>
      </c>
      <c r="Y64" s="678">
        <v>0</v>
      </c>
      <c r="Z64" s="678">
        <v>0</v>
      </c>
      <c r="AA64" s="678">
        <v>6</v>
      </c>
      <c r="AB64" s="678">
        <v>0</v>
      </c>
      <c r="AC64" s="678">
        <v>0</v>
      </c>
      <c r="AD64" s="678">
        <v>0</v>
      </c>
      <c r="AE64" s="678">
        <v>0</v>
      </c>
      <c r="AF64" s="678">
        <f t="shared" si="0"/>
        <v>18041</v>
      </c>
      <c r="AG64" s="407">
        <v>1</v>
      </c>
      <c r="AH64" s="686">
        <v>57</v>
      </c>
    </row>
    <row r="65" spans="1:34" s="13" customFormat="1" ht="23.1" customHeight="1">
      <c r="A65" s="407">
        <v>1</v>
      </c>
      <c r="B65" s="654">
        <v>58</v>
      </c>
      <c r="C65" s="664" t="s">
        <v>423</v>
      </c>
      <c r="D65" s="1951" t="s">
        <v>52</v>
      </c>
      <c r="E65" s="1952"/>
      <c r="F65" s="1953"/>
      <c r="G65" s="678">
        <v>657488</v>
      </c>
      <c r="H65" s="678">
        <v>47534</v>
      </c>
      <c r="I65" s="678">
        <v>170712</v>
      </c>
      <c r="J65" s="678">
        <v>155907</v>
      </c>
      <c r="K65" s="678">
        <v>69670</v>
      </c>
      <c r="L65" s="678">
        <v>51105</v>
      </c>
      <c r="M65" s="678">
        <v>24200</v>
      </c>
      <c r="N65" s="678">
        <v>45225</v>
      </c>
      <c r="O65" s="678">
        <v>204798</v>
      </c>
      <c r="P65" s="678">
        <v>31288</v>
      </c>
      <c r="Q65" s="678">
        <v>86700</v>
      </c>
      <c r="R65" s="678">
        <v>46909</v>
      </c>
      <c r="S65" s="678">
        <v>73115</v>
      </c>
      <c r="T65" s="678">
        <v>13489</v>
      </c>
      <c r="U65" s="678">
        <v>43347</v>
      </c>
      <c r="V65" s="678">
        <v>42042</v>
      </c>
      <c r="W65" s="678">
        <v>3611</v>
      </c>
      <c r="X65" s="678">
        <v>3247</v>
      </c>
      <c r="Y65" s="678">
        <v>15597</v>
      </c>
      <c r="Z65" s="678">
        <v>14700</v>
      </c>
      <c r="AA65" s="678">
        <v>9178</v>
      </c>
      <c r="AB65" s="678">
        <v>16373</v>
      </c>
      <c r="AC65" s="678">
        <v>18745</v>
      </c>
      <c r="AD65" s="678">
        <v>20170</v>
      </c>
      <c r="AE65" s="678">
        <v>33662</v>
      </c>
      <c r="AF65" s="678">
        <f t="shared" si="0"/>
        <v>1898812</v>
      </c>
      <c r="AG65" s="407">
        <v>1</v>
      </c>
      <c r="AH65" s="686">
        <v>58</v>
      </c>
    </row>
    <row r="66" spans="1:34" s="13" customFormat="1" ht="23.1" customHeight="1">
      <c r="A66" s="407">
        <v>1</v>
      </c>
      <c r="B66" s="654">
        <v>59</v>
      </c>
      <c r="C66" s="664"/>
      <c r="D66" s="1951" t="s">
        <v>40</v>
      </c>
      <c r="E66" s="1952"/>
      <c r="F66" s="674" t="s">
        <v>610</v>
      </c>
      <c r="G66" s="678">
        <v>6164</v>
      </c>
      <c r="H66" s="678">
        <v>338</v>
      </c>
      <c r="I66" s="678">
        <v>1783</v>
      </c>
      <c r="J66" s="678">
        <v>1651</v>
      </c>
      <c r="K66" s="678">
        <v>503</v>
      </c>
      <c r="L66" s="678">
        <v>473</v>
      </c>
      <c r="M66" s="678">
        <v>182</v>
      </c>
      <c r="N66" s="678">
        <v>314</v>
      </c>
      <c r="O66" s="678">
        <v>1598</v>
      </c>
      <c r="P66" s="678">
        <v>331</v>
      </c>
      <c r="Q66" s="678">
        <v>923</v>
      </c>
      <c r="R66" s="678">
        <v>358</v>
      </c>
      <c r="S66" s="678">
        <v>646</v>
      </c>
      <c r="T66" s="678">
        <v>102</v>
      </c>
      <c r="U66" s="678">
        <v>305</v>
      </c>
      <c r="V66" s="678">
        <v>361</v>
      </c>
      <c r="W66" s="678">
        <v>27</v>
      </c>
      <c r="X66" s="678">
        <v>25</v>
      </c>
      <c r="Y66" s="678">
        <v>108</v>
      </c>
      <c r="Z66" s="678">
        <v>147</v>
      </c>
      <c r="AA66" s="678">
        <v>79</v>
      </c>
      <c r="AB66" s="678">
        <v>396</v>
      </c>
      <c r="AC66" s="678">
        <v>177</v>
      </c>
      <c r="AD66" s="678">
        <v>214</v>
      </c>
      <c r="AE66" s="678">
        <v>247</v>
      </c>
      <c r="AF66" s="678">
        <f t="shared" si="0"/>
        <v>17452</v>
      </c>
      <c r="AG66" s="407">
        <v>1</v>
      </c>
      <c r="AH66" s="686">
        <v>59</v>
      </c>
    </row>
    <row r="67" spans="1:34" s="13" customFormat="1" ht="23.1" customHeight="1">
      <c r="A67" s="407">
        <v>1</v>
      </c>
      <c r="B67" s="654">
        <v>60</v>
      </c>
      <c r="C67" s="665"/>
      <c r="D67" s="1961" t="s">
        <v>47</v>
      </c>
      <c r="E67" s="1962"/>
      <c r="F67" s="675" t="s">
        <v>44</v>
      </c>
      <c r="G67" s="678">
        <v>2098</v>
      </c>
      <c r="H67" s="678">
        <v>168</v>
      </c>
      <c r="I67" s="678">
        <v>596</v>
      </c>
      <c r="J67" s="678">
        <v>704</v>
      </c>
      <c r="K67" s="678">
        <v>249</v>
      </c>
      <c r="L67" s="678">
        <v>184</v>
      </c>
      <c r="M67" s="678">
        <v>103</v>
      </c>
      <c r="N67" s="678">
        <v>153</v>
      </c>
      <c r="O67" s="678">
        <v>644</v>
      </c>
      <c r="P67" s="678">
        <v>191</v>
      </c>
      <c r="Q67" s="678">
        <v>313</v>
      </c>
      <c r="R67" s="678">
        <v>162</v>
      </c>
      <c r="S67" s="678">
        <v>338</v>
      </c>
      <c r="T67" s="678">
        <v>37</v>
      </c>
      <c r="U67" s="678">
        <v>137</v>
      </c>
      <c r="V67" s="678">
        <v>105</v>
      </c>
      <c r="W67" s="678">
        <v>5</v>
      </c>
      <c r="X67" s="678">
        <v>7</v>
      </c>
      <c r="Y67" s="678">
        <v>46</v>
      </c>
      <c r="Z67" s="678">
        <v>54</v>
      </c>
      <c r="AA67" s="678">
        <v>21</v>
      </c>
      <c r="AB67" s="678">
        <v>71</v>
      </c>
      <c r="AC67" s="678">
        <v>77</v>
      </c>
      <c r="AD67" s="678">
        <v>129</v>
      </c>
      <c r="AE67" s="678">
        <v>85</v>
      </c>
      <c r="AF67" s="678">
        <f t="shared" si="0"/>
        <v>6677</v>
      </c>
      <c r="AG67" s="407">
        <v>1</v>
      </c>
      <c r="AH67" s="686">
        <v>60</v>
      </c>
    </row>
    <row r="68" spans="1:34" s="13" customFormat="1" ht="23.1" customHeight="1">
      <c r="A68" s="407">
        <v>1</v>
      </c>
      <c r="B68" s="654">
        <v>61</v>
      </c>
      <c r="C68" s="1970" t="s">
        <v>1418</v>
      </c>
      <c r="D68" s="1971"/>
      <c r="E68" s="1963" t="s">
        <v>914</v>
      </c>
      <c r="F68" s="1964"/>
      <c r="G68" s="678">
        <v>441087</v>
      </c>
      <c r="H68" s="678">
        <v>30459</v>
      </c>
      <c r="I68" s="678">
        <v>113354</v>
      </c>
      <c r="J68" s="678">
        <v>103240</v>
      </c>
      <c r="K68" s="678">
        <v>44374</v>
      </c>
      <c r="L68" s="678">
        <v>35749</v>
      </c>
      <c r="M68" s="678">
        <v>16202</v>
      </c>
      <c r="N68" s="678">
        <v>29724</v>
      </c>
      <c r="O68" s="678">
        <v>130313</v>
      </c>
      <c r="P68" s="678">
        <v>21171</v>
      </c>
      <c r="Q68" s="678">
        <v>43116</v>
      </c>
      <c r="R68" s="678">
        <v>30037</v>
      </c>
      <c r="S68" s="678">
        <v>49446</v>
      </c>
      <c r="T68" s="678">
        <v>9152</v>
      </c>
      <c r="U68" s="678">
        <v>25350</v>
      </c>
      <c r="V68" s="678">
        <v>27071</v>
      </c>
      <c r="W68" s="678">
        <v>2537</v>
      </c>
      <c r="X68" s="678">
        <v>2273</v>
      </c>
      <c r="Y68" s="678">
        <v>9943</v>
      </c>
      <c r="Z68" s="678">
        <v>10182</v>
      </c>
      <c r="AA68" s="678">
        <v>6824</v>
      </c>
      <c r="AB68" s="678">
        <v>12189</v>
      </c>
      <c r="AC68" s="678">
        <v>12795</v>
      </c>
      <c r="AD68" s="678">
        <v>15026</v>
      </c>
      <c r="AE68" s="678">
        <v>24978</v>
      </c>
      <c r="AF68" s="678">
        <f t="shared" si="0"/>
        <v>1246592</v>
      </c>
      <c r="AG68" s="407">
        <v>1</v>
      </c>
      <c r="AH68" s="686">
        <v>61</v>
      </c>
    </row>
    <row r="69" spans="1:34" s="13" customFormat="1" ht="23.1" customHeight="1">
      <c r="A69" s="407">
        <v>1</v>
      </c>
      <c r="B69" s="654">
        <v>62</v>
      </c>
      <c r="C69" s="1972"/>
      <c r="D69" s="1973"/>
      <c r="E69" s="1963" t="s">
        <v>917</v>
      </c>
      <c r="F69" s="1964"/>
      <c r="G69" s="678">
        <v>12447</v>
      </c>
      <c r="H69" s="678">
        <v>1078</v>
      </c>
      <c r="I69" s="678">
        <v>3651</v>
      </c>
      <c r="J69" s="678">
        <v>2250</v>
      </c>
      <c r="K69" s="678">
        <v>2259</v>
      </c>
      <c r="L69" s="678">
        <v>1836</v>
      </c>
      <c r="M69" s="678">
        <v>1338</v>
      </c>
      <c r="N69" s="678">
        <v>981</v>
      </c>
      <c r="O69" s="678">
        <v>6511</v>
      </c>
      <c r="P69" s="678">
        <v>265</v>
      </c>
      <c r="Q69" s="678">
        <v>1060</v>
      </c>
      <c r="R69" s="678">
        <v>798</v>
      </c>
      <c r="S69" s="678">
        <v>1628</v>
      </c>
      <c r="T69" s="678">
        <v>230</v>
      </c>
      <c r="U69" s="678">
        <v>775</v>
      </c>
      <c r="V69" s="678">
        <v>540</v>
      </c>
      <c r="W69" s="678">
        <v>120</v>
      </c>
      <c r="X69" s="678">
        <v>0</v>
      </c>
      <c r="Y69" s="678">
        <v>618</v>
      </c>
      <c r="Z69" s="678">
        <v>258</v>
      </c>
      <c r="AA69" s="678">
        <v>0</v>
      </c>
      <c r="AB69" s="678">
        <v>78</v>
      </c>
      <c r="AC69" s="678">
        <v>774</v>
      </c>
      <c r="AD69" s="678">
        <v>156</v>
      </c>
      <c r="AE69" s="678">
        <v>1512</v>
      </c>
      <c r="AF69" s="678">
        <f t="shared" si="0"/>
        <v>41163</v>
      </c>
      <c r="AG69" s="407">
        <v>1</v>
      </c>
      <c r="AH69" s="686">
        <v>62</v>
      </c>
    </row>
    <row r="70" spans="1:34" s="13" customFormat="1" ht="23.1" customHeight="1">
      <c r="A70" s="407">
        <v>1</v>
      </c>
      <c r="B70" s="654">
        <v>63</v>
      </c>
      <c r="C70" s="1974"/>
      <c r="D70" s="1975"/>
      <c r="E70" s="1963" t="s">
        <v>983</v>
      </c>
      <c r="F70" s="1964"/>
      <c r="G70" s="678">
        <v>0</v>
      </c>
      <c r="H70" s="678">
        <v>0</v>
      </c>
      <c r="I70" s="678">
        <v>0</v>
      </c>
      <c r="J70" s="678">
        <v>0</v>
      </c>
      <c r="K70" s="678">
        <v>0</v>
      </c>
      <c r="L70" s="678">
        <v>0</v>
      </c>
      <c r="M70" s="678">
        <v>0</v>
      </c>
      <c r="N70" s="678">
        <v>0</v>
      </c>
      <c r="O70" s="678">
        <v>0</v>
      </c>
      <c r="P70" s="678">
        <v>0</v>
      </c>
      <c r="Q70" s="678">
        <v>0</v>
      </c>
      <c r="R70" s="678">
        <v>0</v>
      </c>
      <c r="S70" s="678">
        <v>0</v>
      </c>
      <c r="T70" s="678">
        <v>0</v>
      </c>
      <c r="U70" s="678">
        <v>0</v>
      </c>
      <c r="V70" s="678">
        <v>0</v>
      </c>
      <c r="W70" s="678">
        <v>0</v>
      </c>
      <c r="X70" s="678">
        <v>0</v>
      </c>
      <c r="Y70" s="678">
        <v>0</v>
      </c>
      <c r="Z70" s="678">
        <v>0</v>
      </c>
      <c r="AA70" s="678">
        <v>0</v>
      </c>
      <c r="AB70" s="678">
        <v>0</v>
      </c>
      <c r="AC70" s="678">
        <v>0</v>
      </c>
      <c r="AD70" s="678">
        <v>0</v>
      </c>
      <c r="AE70" s="678">
        <v>0</v>
      </c>
      <c r="AF70" s="678">
        <f t="shared" si="0"/>
        <v>0</v>
      </c>
      <c r="AG70" s="407">
        <v>1</v>
      </c>
      <c r="AH70" s="686">
        <v>63</v>
      </c>
    </row>
    <row r="71" spans="1:34" s="13" customFormat="1" ht="18.95" customHeight="1">
      <c r="B71" s="407"/>
      <c r="C71" s="59"/>
      <c r="D71" s="59"/>
      <c r="E71" s="59"/>
      <c r="F71" s="59"/>
      <c r="Z71" s="59"/>
    </row>
    <row r="72" spans="1:34" s="13" customFormat="1" ht="18.95" customHeight="1">
      <c r="B72" s="407"/>
      <c r="C72" s="18"/>
      <c r="D72" s="18"/>
      <c r="E72" s="18"/>
      <c r="F72" s="18"/>
      <c r="Z72" s="18"/>
    </row>
    <row r="73" spans="1:34" s="13" customFormat="1" ht="14.1" customHeight="1">
      <c r="B73" s="407"/>
      <c r="C73" s="18"/>
      <c r="D73" s="18"/>
      <c r="E73" s="18"/>
      <c r="F73" s="18"/>
      <c r="Z73" s="18"/>
    </row>
    <row r="74" spans="1:34" s="13" customFormat="1" ht="14.1" customHeight="1">
      <c r="B74" s="407"/>
      <c r="C74" s="18"/>
      <c r="D74" s="18"/>
      <c r="E74" s="18"/>
      <c r="F74" s="18"/>
      <c r="Z74" s="18"/>
    </row>
    <row r="75" spans="1:34" s="13" customFormat="1" ht="14.1" customHeight="1">
      <c r="B75" s="407"/>
      <c r="C75" s="18"/>
      <c r="D75" s="18"/>
      <c r="E75" s="18"/>
      <c r="F75" s="18"/>
      <c r="Z75" s="18"/>
    </row>
    <row r="76" spans="1:34" s="13" customFormat="1" ht="14.1" customHeight="1">
      <c r="B76" s="407"/>
      <c r="C76" s="18"/>
      <c r="D76" s="18"/>
      <c r="E76" s="18"/>
      <c r="F76" s="18"/>
      <c r="Z76" s="18"/>
    </row>
    <row r="77" spans="1:34" s="13" customFormat="1" ht="14.1" customHeight="1">
      <c r="B77" s="407"/>
      <c r="C77" s="18"/>
      <c r="D77" s="18"/>
      <c r="E77" s="18"/>
      <c r="F77" s="18"/>
      <c r="Z77" s="18"/>
    </row>
    <row r="78" spans="1:34" s="13" customFormat="1" ht="14.1" customHeight="1">
      <c r="B78" s="407"/>
      <c r="C78" s="18"/>
      <c r="D78" s="18"/>
      <c r="E78" s="18"/>
      <c r="F78" s="18"/>
      <c r="Z78" s="18"/>
    </row>
    <row r="79" spans="1:34" s="13" customFormat="1" ht="14.1" customHeight="1">
      <c r="B79" s="407"/>
      <c r="C79" s="18"/>
      <c r="D79" s="18"/>
      <c r="E79" s="18"/>
      <c r="F79" s="18"/>
      <c r="Z79" s="18"/>
    </row>
    <row r="80" spans="1:34" s="13" customFormat="1" ht="14.1" customHeight="1">
      <c r="B80" s="407"/>
      <c r="C80" s="18"/>
      <c r="D80" s="18"/>
      <c r="E80" s="18"/>
      <c r="F80" s="18"/>
      <c r="Z80" s="18"/>
    </row>
    <row r="81" spans="2:26" s="13" customFormat="1" ht="14.1" customHeight="1">
      <c r="B81" s="407"/>
      <c r="C81" s="18"/>
      <c r="D81" s="18"/>
      <c r="E81" s="18"/>
      <c r="F81" s="18"/>
      <c r="Z81" s="18"/>
    </row>
    <row r="82" spans="2:26" s="13" customFormat="1" ht="14.1" customHeight="1">
      <c r="B82" s="407"/>
      <c r="C82" s="18"/>
      <c r="D82" s="18"/>
      <c r="E82" s="18"/>
      <c r="F82" s="18"/>
      <c r="Z82" s="18"/>
    </row>
    <row r="83" spans="2:26" s="13" customFormat="1" ht="14.1" customHeight="1">
      <c r="B83" s="407"/>
      <c r="C83" s="18"/>
      <c r="D83" s="18"/>
      <c r="E83" s="18"/>
      <c r="F83" s="18"/>
      <c r="Z83" s="18"/>
    </row>
    <row r="84" spans="2:26" s="13" customFormat="1" ht="14.1" customHeight="1">
      <c r="B84" s="407"/>
      <c r="C84" s="18"/>
      <c r="D84" s="18"/>
      <c r="E84" s="18"/>
      <c r="F84" s="18"/>
      <c r="Z84" s="18"/>
    </row>
    <row r="85" spans="2:26" s="13" customFormat="1" ht="14.1" customHeight="1">
      <c r="B85" s="407"/>
      <c r="C85" s="18"/>
      <c r="D85" s="18"/>
      <c r="E85" s="18"/>
      <c r="F85" s="18"/>
      <c r="Z85" s="18"/>
    </row>
    <row r="86" spans="2:26" s="13" customFormat="1" ht="14.1" customHeight="1">
      <c r="B86" s="407"/>
      <c r="C86" s="18"/>
      <c r="D86" s="18"/>
      <c r="E86" s="18"/>
      <c r="F86" s="18"/>
      <c r="Z86" s="18"/>
    </row>
    <row r="87" spans="2:26" s="13" customFormat="1" ht="14.1" customHeight="1">
      <c r="B87" s="407"/>
      <c r="C87" s="18"/>
      <c r="D87" s="18"/>
      <c r="E87" s="18"/>
      <c r="F87" s="18"/>
      <c r="Z87" s="18"/>
    </row>
    <row r="88" spans="2:26" s="13" customFormat="1" ht="14.1" customHeight="1">
      <c r="B88" s="407"/>
      <c r="C88" s="18"/>
      <c r="D88" s="18"/>
      <c r="E88" s="18"/>
      <c r="F88" s="18"/>
      <c r="Z88" s="18"/>
    </row>
    <row r="89" spans="2:26" s="13" customFormat="1" ht="14.1" customHeight="1">
      <c r="B89" s="407"/>
      <c r="C89" s="18"/>
      <c r="D89" s="18"/>
      <c r="E89" s="18"/>
      <c r="F89" s="18"/>
      <c r="Z89" s="18"/>
    </row>
    <row r="90" spans="2:26" s="13" customFormat="1" ht="14.1" customHeight="1">
      <c r="B90" s="407"/>
      <c r="C90" s="18"/>
      <c r="D90" s="18"/>
      <c r="E90" s="18"/>
      <c r="F90" s="18"/>
      <c r="Z90" s="18"/>
    </row>
    <row r="91" spans="2:26" s="13" customFormat="1" ht="14.1" customHeight="1">
      <c r="B91" s="407"/>
      <c r="C91" s="18"/>
      <c r="D91" s="18"/>
      <c r="E91" s="18"/>
      <c r="F91" s="18"/>
      <c r="Z91" s="18"/>
    </row>
    <row r="92" spans="2:26" s="13" customFormat="1" ht="14.1" customHeight="1">
      <c r="B92" s="407"/>
      <c r="C92" s="18"/>
      <c r="D92" s="18"/>
      <c r="E92" s="18"/>
      <c r="F92" s="18"/>
      <c r="Z92" s="18"/>
    </row>
    <row r="93" spans="2:26" s="13" customFormat="1" ht="14.1" customHeight="1">
      <c r="B93" s="407"/>
      <c r="C93" s="18"/>
      <c r="D93" s="18"/>
      <c r="E93" s="18"/>
      <c r="F93" s="18"/>
      <c r="Z93" s="18"/>
    </row>
    <row r="94" spans="2:26" s="13" customFormat="1" ht="14.1" customHeight="1">
      <c r="B94" s="407"/>
      <c r="C94" s="18"/>
      <c r="D94" s="18"/>
      <c r="E94" s="18"/>
      <c r="F94" s="18"/>
      <c r="Z94" s="18"/>
    </row>
    <row r="95" spans="2:26" s="13" customFormat="1" ht="14.1" customHeight="1">
      <c r="B95" s="407"/>
      <c r="C95" s="18"/>
      <c r="D95" s="18"/>
      <c r="E95" s="18"/>
      <c r="F95" s="18"/>
      <c r="Z95" s="18"/>
    </row>
    <row r="96" spans="2:26" s="13" customFormat="1" ht="14.1" customHeight="1">
      <c r="B96" s="407"/>
      <c r="C96" s="18"/>
      <c r="D96" s="18"/>
      <c r="E96" s="18"/>
      <c r="F96" s="18"/>
      <c r="Z96" s="18"/>
    </row>
    <row r="97" spans="2:26" s="13" customFormat="1" ht="14.1" customHeight="1">
      <c r="B97" s="407"/>
      <c r="C97" s="18"/>
      <c r="D97" s="18"/>
      <c r="E97" s="18"/>
      <c r="F97" s="18"/>
      <c r="Z97" s="18"/>
    </row>
    <row r="98" spans="2:26" s="13" customFormat="1" ht="14.1" customHeight="1">
      <c r="B98" s="407"/>
      <c r="C98" s="18"/>
      <c r="D98" s="18"/>
      <c r="E98" s="18"/>
      <c r="F98" s="18"/>
      <c r="Z98" s="18"/>
    </row>
    <row r="99" spans="2:26" s="13" customFormat="1" ht="14.1" customHeight="1">
      <c r="B99" s="407"/>
      <c r="C99" s="18"/>
      <c r="D99" s="18"/>
      <c r="E99" s="18"/>
      <c r="F99" s="18"/>
      <c r="Z99" s="18"/>
    </row>
    <row r="100" spans="2:26" s="13" customFormat="1" ht="14.1" customHeight="1">
      <c r="B100" s="407"/>
      <c r="C100" s="18"/>
      <c r="D100" s="18"/>
      <c r="E100" s="18"/>
      <c r="F100" s="18"/>
      <c r="Z100" s="18"/>
    </row>
    <row r="101" spans="2:26" s="13" customFormat="1" ht="14.1" customHeight="1">
      <c r="B101" s="407"/>
      <c r="C101" s="18"/>
      <c r="D101" s="18"/>
      <c r="E101" s="18"/>
      <c r="F101" s="18"/>
      <c r="Z101" s="18"/>
    </row>
    <row r="102" spans="2:26" s="13" customFormat="1" ht="14.1" customHeight="1">
      <c r="B102" s="407"/>
      <c r="C102" s="18"/>
      <c r="D102" s="18"/>
      <c r="E102" s="18"/>
      <c r="F102" s="18"/>
      <c r="Z102" s="18"/>
    </row>
    <row r="103" spans="2:26" s="13" customFormat="1" ht="14.1" customHeight="1">
      <c r="B103" s="407"/>
      <c r="C103" s="18"/>
      <c r="D103" s="18"/>
      <c r="E103" s="18"/>
      <c r="F103" s="18"/>
      <c r="Z103" s="18"/>
    </row>
    <row r="104" spans="2:26" s="13" customFormat="1" ht="14.1" customHeight="1">
      <c r="B104" s="407"/>
      <c r="C104" s="18"/>
      <c r="D104" s="18"/>
      <c r="E104" s="18"/>
      <c r="F104" s="18"/>
      <c r="Z104" s="18"/>
    </row>
    <row r="105" spans="2:26" s="13" customFormat="1" ht="14.1" customHeight="1">
      <c r="B105" s="407"/>
      <c r="C105" s="18"/>
      <c r="D105" s="18"/>
      <c r="E105" s="18"/>
      <c r="F105" s="18"/>
      <c r="Z105" s="18"/>
    </row>
    <row r="106" spans="2:26" s="13" customFormat="1" ht="14.1" customHeight="1">
      <c r="B106" s="407"/>
      <c r="C106" s="18"/>
      <c r="D106" s="18"/>
      <c r="E106" s="18"/>
      <c r="F106" s="18"/>
      <c r="Z106" s="18"/>
    </row>
    <row r="107" spans="2:26" s="13" customFormat="1" ht="14.1" customHeight="1">
      <c r="B107" s="407"/>
      <c r="C107" s="18"/>
      <c r="D107" s="18"/>
      <c r="E107" s="18"/>
      <c r="F107" s="18"/>
      <c r="Z107" s="18"/>
    </row>
    <row r="108" spans="2:26" s="13" customFormat="1" ht="14.1" customHeight="1">
      <c r="B108" s="407"/>
      <c r="C108" s="18"/>
      <c r="D108" s="18"/>
      <c r="E108" s="18"/>
      <c r="F108" s="18"/>
      <c r="Z108" s="18"/>
    </row>
    <row r="109" spans="2:26" s="13" customFormat="1" ht="14.1" customHeight="1">
      <c r="B109" s="407"/>
      <c r="C109" s="18"/>
      <c r="D109" s="18"/>
      <c r="E109" s="18"/>
      <c r="F109" s="18"/>
      <c r="Z109" s="18"/>
    </row>
    <row r="110" spans="2:26" s="13" customFormat="1" ht="14.1" customHeight="1">
      <c r="B110" s="407"/>
      <c r="C110" s="18"/>
      <c r="D110" s="18"/>
      <c r="E110" s="18"/>
      <c r="F110" s="18"/>
      <c r="Z110" s="18"/>
    </row>
    <row r="111" spans="2:26" s="13" customFormat="1" ht="14.1" customHeight="1">
      <c r="B111" s="407"/>
      <c r="C111" s="18"/>
      <c r="D111" s="18"/>
      <c r="E111" s="18"/>
      <c r="F111" s="18"/>
      <c r="Z111" s="18"/>
    </row>
    <row r="112" spans="2:26" s="13" customFormat="1" ht="14.1" customHeight="1">
      <c r="B112" s="407"/>
      <c r="C112" s="18"/>
      <c r="D112" s="18"/>
      <c r="E112" s="18"/>
      <c r="F112" s="18"/>
      <c r="Z112" s="18"/>
    </row>
    <row r="113" spans="2:26" s="13" customFormat="1" ht="14.1" customHeight="1">
      <c r="B113" s="407"/>
      <c r="C113" s="18"/>
      <c r="D113" s="18"/>
      <c r="E113" s="18"/>
      <c r="F113" s="18"/>
      <c r="Z113" s="18"/>
    </row>
    <row r="114" spans="2:26" s="13" customFormat="1" ht="14.1" customHeight="1">
      <c r="B114" s="407"/>
      <c r="C114" s="18"/>
      <c r="D114" s="18"/>
      <c r="E114" s="18"/>
      <c r="F114" s="18"/>
      <c r="Z114" s="18"/>
    </row>
    <row r="115" spans="2:26" s="13" customFormat="1" ht="14.1" customHeight="1">
      <c r="B115" s="407"/>
      <c r="C115" s="18"/>
      <c r="D115" s="18"/>
      <c r="E115" s="18"/>
      <c r="F115" s="18"/>
      <c r="Z115" s="18"/>
    </row>
    <row r="116" spans="2:26" s="13" customFormat="1" ht="14.1" customHeight="1">
      <c r="B116" s="407"/>
      <c r="C116" s="18"/>
      <c r="D116" s="18"/>
      <c r="E116" s="18"/>
      <c r="F116" s="18"/>
      <c r="Z116" s="18"/>
    </row>
    <row r="117" spans="2:26" s="13" customFormat="1" ht="14.1" customHeight="1">
      <c r="B117" s="407"/>
      <c r="C117" s="18"/>
      <c r="D117" s="18"/>
      <c r="E117" s="18"/>
      <c r="F117" s="18"/>
      <c r="Z117" s="18"/>
    </row>
    <row r="118" spans="2:26" s="13" customFormat="1" ht="14.1" customHeight="1">
      <c r="B118" s="407"/>
      <c r="C118" s="18"/>
      <c r="D118" s="18"/>
      <c r="E118" s="18"/>
      <c r="F118" s="18"/>
      <c r="Z118" s="18"/>
    </row>
    <row r="119" spans="2:26" s="13" customFormat="1" ht="14.1" customHeight="1">
      <c r="B119" s="407"/>
      <c r="C119" s="18"/>
      <c r="D119" s="18"/>
      <c r="E119" s="18"/>
      <c r="F119" s="18"/>
      <c r="Z119" s="18"/>
    </row>
    <row r="120" spans="2:26" s="13" customFormat="1" ht="14.1" customHeight="1">
      <c r="B120" s="407"/>
      <c r="C120" s="18"/>
      <c r="D120" s="18"/>
      <c r="E120" s="18"/>
      <c r="F120" s="18"/>
      <c r="Z120" s="18"/>
    </row>
    <row r="121" spans="2:26" s="13" customFormat="1" ht="14.1" customHeight="1">
      <c r="B121" s="407"/>
      <c r="C121" s="18"/>
      <c r="D121" s="18"/>
      <c r="E121" s="18"/>
      <c r="F121" s="18"/>
      <c r="Z121" s="18"/>
    </row>
    <row r="122" spans="2:26" s="13" customFormat="1" ht="14.1" customHeight="1">
      <c r="B122" s="407"/>
      <c r="C122" s="18"/>
      <c r="D122" s="18"/>
      <c r="E122" s="18"/>
      <c r="F122" s="18"/>
      <c r="Z122" s="18"/>
    </row>
    <row r="123" spans="2:26" s="13" customFormat="1" ht="14.1" customHeight="1">
      <c r="B123" s="407"/>
      <c r="C123" s="18"/>
      <c r="D123" s="18"/>
      <c r="E123" s="18"/>
      <c r="F123" s="18"/>
      <c r="Z123" s="18"/>
    </row>
    <row r="124" spans="2:26" s="13" customFormat="1" ht="14.1" customHeight="1">
      <c r="B124" s="407"/>
      <c r="C124" s="18"/>
      <c r="D124" s="18"/>
      <c r="E124" s="18"/>
      <c r="F124" s="18"/>
      <c r="Z124" s="18"/>
    </row>
    <row r="125" spans="2:26" s="13" customFormat="1" ht="14.1" customHeight="1">
      <c r="B125" s="407"/>
      <c r="C125" s="18"/>
      <c r="D125" s="18"/>
      <c r="E125" s="18"/>
      <c r="F125" s="18"/>
      <c r="Z125" s="18"/>
    </row>
    <row r="126" spans="2:26" s="13" customFormat="1" ht="14.1" customHeight="1">
      <c r="B126" s="407"/>
      <c r="C126" s="18"/>
      <c r="D126" s="18"/>
      <c r="E126" s="18"/>
      <c r="F126" s="18"/>
      <c r="Z126" s="18"/>
    </row>
    <row r="127" spans="2:26" s="13" customFormat="1" ht="14.1" customHeight="1">
      <c r="B127" s="407"/>
      <c r="C127" s="18"/>
      <c r="D127" s="18"/>
      <c r="E127" s="18"/>
      <c r="F127" s="18"/>
      <c r="Z127" s="18"/>
    </row>
    <row r="128" spans="2:26" s="13" customFormat="1" ht="14.1" customHeight="1">
      <c r="B128" s="407"/>
      <c r="C128" s="18"/>
      <c r="D128" s="18"/>
      <c r="E128" s="18"/>
      <c r="F128" s="18"/>
      <c r="Z128" s="18"/>
    </row>
    <row r="129" spans="2:26" s="13" customFormat="1" ht="14.1" customHeight="1">
      <c r="B129" s="407"/>
      <c r="C129" s="18"/>
      <c r="D129" s="18"/>
      <c r="E129" s="18"/>
      <c r="F129" s="18"/>
      <c r="Z129" s="18"/>
    </row>
    <row r="130" spans="2:26" s="13" customFormat="1" ht="14.1" customHeight="1">
      <c r="B130" s="407"/>
      <c r="C130" s="18"/>
      <c r="D130" s="18"/>
      <c r="E130" s="18"/>
      <c r="F130" s="18"/>
      <c r="Z130" s="18"/>
    </row>
    <row r="131" spans="2:26" s="13" customFormat="1" ht="14.1" customHeight="1">
      <c r="B131" s="407"/>
      <c r="C131" s="18"/>
      <c r="D131" s="18"/>
      <c r="E131" s="18"/>
      <c r="F131" s="18"/>
      <c r="Z131" s="18"/>
    </row>
    <row r="132" spans="2:26" s="13" customFormat="1" ht="14.1" customHeight="1">
      <c r="B132" s="407"/>
      <c r="C132" s="18"/>
      <c r="D132" s="18"/>
      <c r="E132" s="18"/>
      <c r="F132" s="18"/>
      <c r="Z132" s="18"/>
    </row>
    <row r="133" spans="2:26" s="13" customFormat="1" ht="14.1" customHeight="1">
      <c r="B133" s="407"/>
      <c r="C133" s="18"/>
      <c r="D133" s="18"/>
      <c r="E133" s="18"/>
      <c r="F133" s="18"/>
      <c r="Z133" s="18"/>
    </row>
    <row r="134" spans="2:26" s="13" customFormat="1" ht="14.1" customHeight="1">
      <c r="B134" s="407"/>
      <c r="C134" s="18"/>
      <c r="D134" s="18"/>
      <c r="E134" s="18"/>
      <c r="F134" s="18"/>
      <c r="Z134" s="18"/>
    </row>
    <row r="135" spans="2:26" s="13" customFormat="1" ht="14.1" customHeight="1">
      <c r="B135" s="407"/>
      <c r="C135" s="18"/>
      <c r="D135" s="18"/>
      <c r="E135" s="18"/>
      <c r="F135" s="18"/>
      <c r="Z135" s="18"/>
    </row>
    <row r="136" spans="2:26" s="13" customFormat="1" ht="14.1" customHeight="1">
      <c r="B136" s="407"/>
      <c r="C136" s="18"/>
      <c r="D136" s="18"/>
      <c r="E136" s="18"/>
      <c r="F136" s="18"/>
      <c r="Z136" s="18"/>
    </row>
    <row r="137" spans="2:26" s="13" customFormat="1" ht="14.1" customHeight="1">
      <c r="B137" s="407"/>
      <c r="C137" s="18"/>
      <c r="D137" s="18"/>
      <c r="E137" s="18"/>
      <c r="F137" s="18"/>
      <c r="Z137" s="18"/>
    </row>
    <row r="138" spans="2:26" s="13" customFormat="1" ht="14.1" customHeight="1">
      <c r="B138" s="407"/>
      <c r="C138" s="18"/>
      <c r="D138" s="18"/>
      <c r="E138" s="18"/>
      <c r="F138" s="18"/>
      <c r="Z138" s="18"/>
    </row>
    <row r="139" spans="2:26" s="13" customFormat="1" ht="14.1" customHeight="1">
      <c r="B139" s="407"/>
      <c r="C139" s="18"/>
      <c r="D139" s="18"/>
      <c r="E139" s="18"/>
      <c r="F139" s="18"/>
      <c r="Z139" s="18"/>
    </row>
    <row r="140" spans="2:26" s="13" customFormat="1" ht="14.1" customHeight="1">
      <c r="B140" s="407"/>
      <c r="C140" s="18"/>
      <c r="D140" s="18"/>
      <c r="E140" s="18"/>
      <c r="F140" s="18"/>
      <c r="Z140" s="18"/>
    </row>
    <row r="141" spans="2:26" s="13" customFormat="1" ht="14.1" customHeight="1">
      <c r="B141" s="407"/>
      <c r="C141" s="18"/>
      <c r="D141" s="18"/>
      <c r="E141" s="18"/>
      <c r="F141" s="18"/>
      <c r="Z141" s="18"/>
    </row>
    <row r="142" spans="2:26" s="13" customFormat="1" ht="14.1" customHeight="1">
      <c r="B142" s="407"/>
      <c r="C142" s="18"/>
      <c r="D142" s="18"/>
      <c r="E142" s="18"/>
      <c r="F142" s="18"/>
      <c r="Z142" s="18"/>
    </row>
    <row r="143" spans="2:26" s="13" customFormat="1" ht="14.1" customHeight="1">
      <c r="B143" s="407"/>
      <c r="C143" s="18"/>
      <c r="D143" s="18"/>
      <c r="E143" s="18"/>
      <c r="F143" s="18"/>
      <c r="Z143" s="18"/>
    </row>
    <row r="144" spans="2:26" s="13" customFormat="1" ht="14.1" customHeight="1">
      <c r="B144" s="407"/>
      <c r="C144" s="18"/>
      <c r="D144" s="18"/>
      <c r="E144" s="18"/>
      <c r="F144" s="18"/>
      <c r="Z144" s="18"/>
    </row>
    <row r="145" spans="2:26" s="13" customFormat="1" ht="14.1" customHeight="1">
      <c r="B145" s="407"/>
      <c r="C145" s="18"/>
      <c r="D145" s="18"/>
      <c r="E145" s="18"/>
      <c r="F145" s="18"/>
      <c r="Z145" s="18"/>
    </row>
    <row r="146" spans="2:26" s="13" customFormat="1" ht="14.1" customHeight="1">
      <c r="B146" s="407"/>
      <c r="C146" s="18"/>
      <c r="D146" s="18"/>
      <c r="E146" s="18"/>
      <c r="F146" s="18"/>
      <c r="Z146" s="18"/>
    </row>
    <row r="147" spans="2:26" s="13" customFormat="1" ht="14.1" customHeight="1">
      <c r="B147" s="407"/>
      <c r="C147" s="18"/>
      <c r="D147" s="18"/>
      <c r="E147" s="18"/>
      <c r="F147" s="18"/>
      <c r="Z147" s="18"/>
    </row>
    <row r="148" spans="2:26" s="13" customFormat="1" ht="14.1" customHeight="1">
      <c r="B148" s="407"/>
      <c r="C148" s="18"/>
      <c r="D148" s="18"/>
      <c r="E148" s="18"/>
      <c r="F148" s="18"/>
      <c r="Z148" s="18"/>
    </row>
    <row r="149" spans="2:26" s="13" customFormat="1" ht="14.1" customHeight="1">
      <c r="B149" s="407"/>
      <c r="C149" s="18"/>
      <c r="D149" s="18"/>
      <c r="E149" s="18"/>
      <c r="F149" s="18"/>
      <c r="Z149" s="18"/>
    </row>
    <row r="150" spans="2:26" s="13" customFormat="1" ht="14.1" customHeight="1">
      <c r="B150" s="407"/>
      <c r="C150" s="18"/>
      <c r="D150" s="18"/>
      <c r="E150" s="18"/>
      <c r="F150" s="18"/>
      <c r="Z150" s="18"/>
    </row>
    <row r="151" spans="2:26" s="13" customFormat="1" ht="14.1" customHeight="1">
      <c r="B151" s="407"/>
      <c r="C151" s="18"/>
      <c r="D151" s="18"/>
      <c r="E151" s="18"/>
      <c r="F151" s="18"/>
      <c r="Z151" s="18"/>
    </row>
  </sheetData>
  <mergeCells count="74">
    <mergeCell ref="E69:F69"/>
    <mergeCell ref="E70:F70"/>
    <mergeCell ref="AF6:AF7"/>
    <mergeCell ref="D12:D15"/>
    <mergeCell ref="D24:D27"/>
    <mergeCell ref="D36:D39"/>
    <mergeCell ref="D48:D51"/>
    <mergeCell ref="D60:D63"/>
    <mergeCell ref="C68:D70"/>
    <mergeCell ref="D64:F64"/>
    <mergeCell ref="D65:F65"/>
    <mergeCell ref="D66:E66"/>
    <mergeCell ref="D67:E67"/>
    <mergeCell ref="E68:F68"/>
    <mergeCell ref="D59:F59"/>
    <mergeCell ref="E60:F60"/>
    <mergeCell ref="E61:F61"/>
    <mergeCell ref="E62:F62"/>
    <mergeCell ref="E63:F63"/>
    <mergeCell ref="D54:E54"/>
    <mergeCell ref="D55:E55"/>
    <mergeCell ref="D56:E56"/>
    <mergeCell ref="D57:E57"/>
    <mergeCell ref="D58:F58"/>
    <mergeCell ref="E49:F49"/>
    <mergeCell ref="E50:F50"/>
    <mergeCell ref="E51:F51"/>
    <mergeCell ref="D52:F52"/>
    <mergeCell ref="D53:F53"/>
    <mergeCell ref="D44:E44"/>
    <mergeCell ref="D45:E45"/>
    <mergeCell ref="D46:F46"/>
    <mergeCell ref="D47:F47"/>
    <mergeCell ref="E48:F48"/>
    <mergeCell ref="E39:F39"/>
    <mergeCell ref="D40:F40"/>
    <mergeCell ref="D41:F41"/>
    <mergeCell ref="D42:E42"/>
    <mergeCell ref="D43:E43"/>
    <mergeCell ref="D34:F34"/>
    <mergeCell ref="D35:F35"/>
    <mergeCell ref="E36:F36"/>
    <mergeCell ref="E37:F37"/>
    <mergeCell ref="E38:F38"/>
    <mergeCell ref="D29:F29"/>
    <mergeCell ref="D30:E30"/>
    <mergeCell ref="D31:E31"/>
    <mergeCell ref="D32:E32"/>
    <mergeCell ref="D33:E33"/>
    <mergeCell ref="E24:F24"/>
    <mergeCell ref="E25:F25"/>
    <mergeCell ref="E26:F26"/>
    <mergeCell ref="E27:F27"/>
    <mergeCell ref="D28:F28"/>
    <mergeCell ref="D19:E19"/>
    <mergeCell ref="D20:E20"/>
    <mergeCell ref="D21:E21"/>
    <mergeCell ref="D22:F22"/>
    <mergeCell ref="D23:F23"/>
    <mergeCell ref="E14:F14"/>
    <mergeCell ref="E15:F15"/>
    <mergeCell ref="D16:F16"/>
    <mergeCell ref="D17:F17"/>
    <mergeCell ref="D18:E18"/>
    <mergeCell ref="D9:E9"/>
    <mergeCell ref="D10:F10"/>
    <mergeCell ref="D11:F11"/>
    <mergeCell ref="E12:F12"/>
    <mergeCell ref="E13:F13"/>
    <mergeCell ref="D1:E1"/>
    <mergeCell ref="L6:M6"/>
    <mergeCell ref="Q6:R6"/>
    <mergeCell ref="S6:T6"/>
    <mergeCell ref="D8:E8"/>
  </mergeCells>
  <phoneticPr fontId="24"/>
  <pageMargins left="0.78740157480314965" right="0.78740157480314965" top="0.78740157480314965" bottom="0.39370078740157483" header="0.19685039370078741" footer="0.19685039370078741"/>
  <pageSetup paperSize="9" scale="49" fitToWidth="0" pageOrder="overThenDown" orientation="portrait" horizontalDpi="1200" verticalDpi="1200" r:id="rId1"/>
  <headerFooter alignWithMargins="0"/>
  <colBreaks count="2" manualBreakCount="2">
    <brk id="15" max="69" man="1"/>
    <brk id="24"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autoPageBreaks="0" fitToPage="1"/>
  </sheetPr>
  <dimension ref="A1:AI151"/>
  <sheetViews>
    <sheetView showZeros="0" view="pageBreakPreview" zoomScale="70" zoomScaleNormal="80" zoomScaleSheetLayoutView="70" workbookViewId="0">
      <pane xSplit="7" ySplit="7" topLeftCell="O53" activePane="bottomRight" state="frozen"/>
      <selection pane="topRight"/>
      <selection pane="bottomLeft"/>
      <selection pane="bottomRight" activeCell="B2" sqref="B2"/>
    </sheetView>
  </sheetViews>
  <sheetFormatPr defaultColWidth="12.7109375" defaultRowHeight="14.1" customHeight="1" outlineLevelRow="1"/>
  <cols>
    <col min="1" max="2" width="6.7109375" style="404" customWidth="1"/>
    <col min="3" max="3" width="7.7109375" style="653" customWidth="1"/>
    <col min="4" max="4" width="10.7109375" style="164" customWidth="1"/>
    <col min="5" max="5" width="10.7109375" style="653" customWidth="1"/>
    <col min="6" max="6" width="34.7109375" style="688" customWidth="1"/>
    <col min="7" max="7" width="7.7109375" style="653" customWidth="1"/>
    <col min="8" max="26" width="24.7109375" style="689" customWidth="1"/>
    <col min="27" max="27" width="24.7109375" style="690" customWidth="1"/>
    <col min="28" max="33" width="24.7109375" style="689" customWidth="1"/>
    <col min="34" max="35" width="7.7109375" style="404" customWidth="1"/>
    <col min="36" max="16384" width="12.7109375" style="164"/>
  </cols>
  <sheetData>
    <row r="1" spans="1:35" s="13" customFormat="1" ht="30" customHeight="1">
      <c r="A1" s="171"/>
      <c r="B1" s="692"/>
      <c r="C1" s="190" t="s">
        <v>306</v>
      </c>
      <c r="D1" s="190"/>
      <c r="E1" s="1945" t="s">
        <v>85</v>
      </c>
      <c r="F1" s="1946"/>
      <c r="G1" s="670"/>
      <c r="H1" s="224" t="s">
        <v>120</v>
      </c>
      <c r="I1" s="644"/>
      <c r="J1" s="644"/>
      <c r="K1" s="705"/>
      <c r="L1" s="705"/>
      <c r="M1" s="705"/>
      <c r="N1" s="705"/>
      <c r="O1" s="705"/>
      <c r="P1" s="705"/>
      <c r="Q1" s="224" t="s">
        <v>120</v>
      </c>
      <c r="R1" s="705"/>
      <c r="S1" s="705"/>
      <c r="T1" s="705"/>
      <c r="U1" s="705"/>
      <c r="V1" s="705"/>
      <c r="W1" s="705"/>
      <c r="X1" s="705"/>
      <c r="Y1" s="705"/>
      <c r="Z1" s="224" t="s">
        <v>120</v>
      </c>
      <c r="AA1" s="635"/>
      <c r="AB1" s="705"/>
      <c r="AC1" s="705"/>
      <c r="AD1" s="705"/>
      <c r="AE1" s="705"/>
      <c r="AF1" s="705"/>
      <c r="AG1" s="637"/>
      <c r="AH1" s="171"/>
      <c r="AI1" s="171"/>
    </row>
    <row r="2" spans="1:35" s="13" customFormat="1" ht="30" customHeight="1">
      <c r="A2" s="171"/>
      <c r="B2" s="692"/>
      <c r="C2" s="657"/>
      <c r="D2" s="657"/>
      <c r="E2" s="666"/>
      <c r="F2" s="701"/>
      <c r="G2" s="667"/>
      <c r="H2" s="705"/>
      <c r="I2" s="705"/>
      <c r="J2" s="705"/>
      <c r="K2" s="705"/>
      <c r="L2" s="705"/>
      <c r="M2" s="705"/>
      <c r="N2" s="705"/>
      <c r="O2" s="705"/>
      <c r="P2" s="705"/>
      <c r="Q2" s="705"/>
      <c r="R2" s="705"/>
      <c r="S2" s="705"/>
      <c r="T2" s="705"/>
      <c r="U2" s="705"/>
      <c r="V2" s="705"/>
      <c r="W2" s="705"/>
      <c r="X2" s="705"/>
      <c r="Y2" s="705"/>
      <c r="Z2" s="705"/>
      <c r="AA2" s="712"/>
      <c r="AB2" s="705"/>
      <c r="AC2" s="705"/>
      <c r="AD2" s="705"/>
      <c r="AE2" s="705"/>
      <c r="AF2" s="705"/>
      <c r="AG2" s="637"/>
      <c r="AH2" s="171"/>
      <c r="AI2" s="171"/>
    </row>
    <row r="3" spans="1:35" s="13" customFormat="1" ht="30" customHeight="1">
      <c r="A3" s="171"/>
      <c r="B3" s="692"/>
      <c r="C3" s="657"/>
      <c r="D3" s="657"/>
      <c r="E3" s="666"/>
      <c r="F3" s="701"/>
      <c r="G3" s="667"/>
      <c r="H3" s="705"/>
      <c r="I3" s="705"/>
      <c r="J3" s="705"/>
      <c r="K3" s="705"/>
      <c r="L3" s="705"/>
      <c r="M3" s="705"/>
      <c r="N3" s="705"/>
      <c r="O3" s="705"/>
      <c r="P3" s="705"/>
      <c r="Q3" s="705"/>
      <c r="R3" s="705"/>
      <c r="S3" s="705"/>
      <c r="T3" s="705"/>
      <c r="U3" s="705"/>
      <c r="V3" s="705"/>
      <c r="W3" s="705"/>
      <c r="X3" s="705"/>
      <c r="Y3" s="705"/>
      <c r="Z3" s="705"/>
      <c r="AA3" s="712"/>
      <c r="AB3" s="705"/>
      <c r="AC3" s="705"/>
      <c r="AD3" s="705"/>
      <c r="AE3" s="705"/>
      <c r="AF3" s="705"/>
      <c r="AG3" s="637"/>
      <c r="AH3" s="171"/>
      <c r="AI3" s="171"/>
    </row>
    <row r="4" spans="1:35" s="13" customFormat="1" ht="20.100000000000001" customHeight="1">
      <c r="A4" s="171"/>
      <c r="B4" s="692"/>
      <c r="C4" s="658" t="s">
        <v>646</v>
      </c>
      <c r="D4" s="699"/>
      <c r="E4" s="666"/>
      <c r="F4" s="701"/>
      <c r="G4" s="667"/>
      <c r="H4" s="705"/>
      <c r="I4" s="705"/>
      <c r="J4" s="705"/>
      <c r="K4" s="705"/>
      <c r="L4" s="705"/>
      <c r="M4" s="705"/>
      <c r="N4" s="705"/>
      <c r="O4" s="705"/>
      <c r="P4" s="705"/>
      <c r="Q4" s="705"/>
      <c r="R4" s="705"/>
      <c r="S4" s="705"/>
      <c r="T4" s="705"/>
      <c r="U4" s="705"/>
      <c r="V4" s="705"/>
      <c r="W4" s="705"/>
      <c r="X4" s="705"/>
      <c r="Y4" s="705"/>
      <c r="Z4" s="705"/>
      <c r="AA4" s="712"/>
      <c r="AB4" s="705"/>
      <c r="AC4" s="705"/>
      <c r="AD4" s="705"/>
      <c r="AE4" s="705"/>
      <c r="AF4" s="705"/>
      <c r="AG4" s="637"/>
      <c r="AH4" s="171"/>
      <c r="AI4" s="171"/>
    </row>
    <row r="5" spans="1:35" s="13" customFormat="1" ht="20.100000000000001" customHeight="1">
      <c r="A5" s="171"/>
      <c r="B5" s="692"/>
      <c r="C5" s="659"/>
      <c r="D5" s="659"/>
      <c r="E5" s="667"/>
      <c r="F5" s="702"/>
      <c r="G5" s="667"/>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171"/>
      <c r="AI5" s="171"/>
    </row>
    <row r="6" spans="1:35" s="13" customFormat="1" ht="30" customHeight="1">
      <c r="A6" s="375"/>
      <c r="B6" s="693"/>
      <c r="C6" s="660"/>
      <c r="D6" s="700"/>
      <c r="E6" s="668"/>
      <c r="F6" s="703"/>
      <c r="G6" s="671" t="s">
        <v>936</v>
      </c>
      <c r="H6" s="706" t="s">
        <v>1</v>
      </c>
      <c r="I6" s="706" t="s">
        <v>577</v>
      </c>
      <c r="J6" s="706" t="s">
        <v>749</v>
      </c>
      <c r="K6" s="706" t="s">
        <v>750</v>
      </c>
      <c r="L6" s="706" t="s">
        <v>868</v>
      </c>
      <c r="M6" s="1976" t="s">
        <v>871</v>
      </c>
      <c r="N6" s="1409"/>
      <c r="O6" s="706" t="s">
        <v>872</v>
      </c>
      <c r="P6" s="711" t="s">
        <v>202</v>
      </c>
      <c r="Q6" s="706" t="s">
        <v>873</v>
      </c>
      <c r="R6" s="1976" t="s">
        <v>876</v>
      </c>
      <c r="S6" s="1977"/>
      <c r="T6" s="1976" t="s">
        <v>801</v>
      </c>
      <c r="U6" s="1409"/>
      <c r="V6" s="706" t="s">
        <v>886</v>
      </c>
      <c r="W6" s="706" t="s">
        <v>888</v>
      </c>
      <c r="X6" s="706" t="s">
        <v>637</v>
      </c>
      <c r="Y6" s="706" t="s">
        <v>1359</v>
      </c>
      <c r="Z6" s="706" t="s">
        <v>392</v>
      </c>
      <c r="AA6" s="713" t="s">
        <v>1413</v>
      </c>
      <c r="AB6" s="706" t="s">
        <v>39</v>
      </c>
      <c r="AC6" s="706" t="s">
        <v>877</v>
      </c>
      <c r="AD6" s="706" t="s">
        <v>369</v>
      </c>
      <c r="AE6" s="706" t="s">
        <v>1333</v>
      </c>
      <c r="AF6" s="706" t="s">
        <v>878</v>
      </c>
      <c r="AG6" s="1985" t="s">
        <v>65</v>
      </c>
      <c r="AH6" s="375"/>
      <c r="AI6" s="375"/>
    </row>
    <row r="7" spans="1:35" s="13" customFormat="1" ht="18.95" customHeight="1">
      <c r="A7" s="375" t="s">
        <v>334</v>
      </c>
      <c r="B7" s="693" t="s">
        <v>733</v>
      </c>
      <c r="C7" s="661" t="s">
        <v>885</v>
      </c>
      <c r="D7" s="669"/>
      <c r="E7" s="669"/>
      <c r="F7" s="702"/>
      <c r="G7" s="672" t="s">
        <v>109</v>
      </c>
      <c r="H7" s="91" t="s">
        <v>1341</v>
      </c>
      <c r="I7" s="91" t="s">
        <v>1341</v>
      </c>
      <c r="J7" s="91" t="s">
        <v>1341</v>
      </c>
      <c r="K7" s="91" t="s">
        <v>1341</v>
      </c>
      <c r="L7" s="91" t="s">
        <v>1341</v>
      </c>
      <c r="M7" s="710" t="s">
        <v>1341</v>
      </c>
      <c r="N7" s="710" t="s">
        <v>1443</v>
      </c>
      <c r="O7" s="91" t="s">
        <v>1341</v>
      </c>
      <c r="P7" s="710" t="s">
        <v>1341</v>
      </c>
      <c r="Q7" s="91" t="s">
        <v>1341</v>
      </c>
      <c r="R7" s="91" t="s">
        <v>1341</v>
      </c>
      <c r="S7" s="91" t="s">
        <v>382</v>
      </c>
      <c r="T7" s="710" t="s">
        <v>1341</v>
      </c>
      <c r="U7" s="710" t="s">
        <v>1443</v>
      </c>
      <c r="V7" s="91" t="s">
        <v>1341</v>
      </c>
      <c r="W7" s="91" t="s">
        <v>1341</v>
      </c>
      <c r="X7" s="91" t="s">
        <v>1341</v>
      </c>
      <c r="Y7" s="91" t="s">
        <v>382</v>
      </c>
      <c r="Z7" s="91" t="s">
        <v>1341</v>
      </c>
      <c r="AA7" s="714" t="s">
        <v>382</v>
      </c>
      <c r="AB7" s="91" t="s">
        <v>1341</v>
      </c>
      <c r="AC7" s="91" t="s">
        <v>1341</v>
      </c>
      <c r="AD7" s="91" t="s">
        <v>1341</v>
      </c>
      <c r="AE7" s="91" t="s">
        <v>1341</v>
      </c>
      <c r="AF7" s="91" t="s">
        <v>1341</v>
      </c>
      <c r="AG7" s="1986"/>
      <c r="AH7" s="375" t="s">
        <v>334</v>
      </c>
      <c r="AI7" s="375" t="s">
        <v>733</v>
      </c>
    </row>
    <row r="8" spans="1:35" s="13" customFormat="1" ht="23.45" customHeight="1">
      <c r="A8" s="171">
        <v>2</v>
      </c>
      <c r="B8" s="692">
        <v>1</v>
      </c>
      <c r="C8" s="695" t="s">
        <v>306</v>
      </c>
      <c r="D8" s="1987" t="s">
        <v>149</v>
      </c>
      <c r="E8" s="1988"/>
      <c r="F8" s="1978" t="s">
        <v>1370</v>
      </c>
      <c r="G8" s="1979"/>
      <c r="H8" s="707">
        <v>288</v>
      </c>
      <c r="I8" s="707">
        <v>49</v>
      </c>
      <c r="J8" s="707">
        <v>84</v>
      </c>
      <c r="K8" s="707">
        <v>150</v>
      </c>
      <c r="L8" s="707">
        <v>71</v>
      </c>
      <c r="M8" s="707">
        <v>60</v>
      </c>
      <c r="N8" s="707">
        <v>24</v>
      </c>
      <c r="O8" s="707">
        <v>36</v>
      </c>
      <c r="P8" s="707">
        <v>168</v>
      </c>
      <c r="Q8" s="707">
        <v>84</v>
      </c>
      <c r="R8" s="707">
        <v>60</v>
      </c>
      <c r="S8" s="707">
        <v>24</v>
      </c>
      <c r="T8" s="707">
        <v>48</v>
      </c>
      <c r="U8" s="707">
        <v>24</v>
      </c>
      <c r="V8" s="707">
        <v>96</v>
      </c>
      <c r="W8" s="707">
        <v>60</v>
      </c>
      <c r="X8" s="707">
        <v>12</v>
      </c>
      <c r="Y8" s="707">
        <v>12</v>
      </c>
      <c r="Z8" s="707">
        <v>36</v>
      </c>
      <c r="AA8" s="715">
        <v>24</v>
      </c>
      <c r="AB8" s="707">
        <v>24</v>
      </c>
      <c r="AC8" s="707">
        <v>12</v>
      </c>
      <c r="AD8" s="707">
        <v>36</v>
      </c>
      <c r="AE8" s="707">
        <v>36</v>
      </c>
      <c r="AF8" s="707">
        <v>36</v>
      </c>
      <c r="AG8" s="707">
        <f t="shared" ref="AG8:AG71" si="0">SUM(H8:Z8,AA8:AF8)</f>
        <v>1554</v>
      </c>
      <c r="AH8" s="404">
        <v>2</v>
      </c>
      <c r="AI8" s="404">
        <v>1</v>
      </c>
    </row>
    <row r="9" spans="1:35" s="13" customFormat="1" ht="23.45" customHeight="1">
      <c r="A9" s="171">
        <v>2</v>
      </c>
      <c r="B9" s="692">
        <v>2</v>
      </c>
      <c r="C9" s="696"/>
      <c r="D9" s="1989"/>
      <c r="E9" s="1990"/>
      <c r="F9" s="1978" t="s">
        <v>1425</v>
      </c>
      <c r="G9" s="1979"/>
      <c r="H9" s="707">
        <v>0</v>
      </c>
      <c r="I9" s="707">
        <v>0</v>
      </c>
      <c r="J9" s="707">
        <v>0</v>
      </c>
      <c r="K9" s="707">
        <v>0</v>
      </c>
      <c r="L9" s="707">
        <v>0</v>
      </c>
      <c r="M9" s="707">
        <v>12</v>
      </c>
      <c r="N9" s="707">
        <v>0</v>
      </c>
      <c r="O9" s="707">
        <v>0</v>
      </c>
      <c r="P9" s="707">
        <v>0</v>
      </c>
      <c r="Q9" s="707">
        <v>0</v>
      </c>
      <c r="R9" s="707">
        <v>0</v>
      </c>
      <c r="S9" s="707">
        <v>0</v>
      </c>
      <c r="T9" s="707">
        <v>0</v>
      </c>
      <c r="U9" s="707">
        <v>0</v>
      </c>
      <c r="V9" s="707">
        <v>0</v>
      </c>
      <c r="W9" s="707">
        <v>0</v>
      </c>
      <c r="X9" s="707">
        <v>0</v>
      </c>
      <c r="Y9" s="707">
        <v>0</v>
      </c>
      <c r="Z9" s="707">
        <v>0</v>
      </c>
      <c r="AA9" s="715">
        <v>0</v>
      </c>
      <c r="AB9" s="707">
        <v>0</v>
      </c>
      <c r="AC9" s="707">
        <v>12</v>
      </c>
      <c r="AD9" s="707">
        <v>12</v>
      </c>
      <c r="AE9" s="707">
        <v>0</v>
      </c>
      <c r="AF9" s="707">
        <v>0</v>
      </c>
      <c r="AG9" s="707">
        <f t="shared" si="0"/>
        <v>36</v>
      </c>
      <c r="AH9" s="404">
        <v>2</v>
      </c>
      <c r="AI9" s="404">
        <v>2</v>
      </c>
    </row>
    <row r="10" spans="1:35" s="13" customFormat="1" ht="23.45" customHeight="1">
      <c r="A10" s="171">
        <v>2</v>
      </c>
      <c r="B10" s="692">
        <v>3</v>
      </c>
      <c r="C10" s="697" t="s">
        <v>648</v>
      </c>
      <c r="D10" s="1991"/>
      <c r="E10" s="1990"/>
      <c r="F10" s="1980" t="s">
        <v>185</v>
      </c>
      <c r="G10" s="1979"/>
      <c r="H10" s="707">
        <v>36</v>
      </c>
      <c r="I10" s="707">
        <v>0</v>
      </c>
      <c r="J10" s="707">
        <v>12</v>
      </c>
      <c r="K10" s="707">
        <v>84</v>
      </c>
      <c r="L10" s="707">
        <v>0</v>
      </c>
      <c r="M10" s="707">
        <v>0</v>
      </c>
      <c r="N10" s="707">
        <v>0</v>
      </c>
      <c r="O10" s="707">
        <v>0</v>
      </c>
      <c r="P10" s="707">
        <v>0</v>
      </c>
      <c r="Q10" s="707">
        <v>0</v>
      </c>
      <c r="R10" s="707">
        <v>0</v>
      </c>
      <c r="S10" s="707">
        <v>0</v>
      </c>
      <c r="T10" s="707">
        <v>0</v>
      </c>
      <c r="U10" s="707">
        <v>0</v>
      </c>
      <c r="V10" s="707">
        <v>12</v>
      </c>
      <c r="W10" s="707">
        <v>0</v>
      </c>
      <c r="X10" s="707">
        <v>0</v>
      </c>
      <c r="Y10" s="707">
        <v>0</v>
      </c>
      <c r="Z10" s="707">
        <v>0</v>
      </c>
      <c r="AA10" s="715">
        <v>0</v>
      </c>
      <c r="AB10" s="707">
        <v>0</v>
      </c>
      <c r="AC10" s="707">
        <v>0</v>
      </c>
      <c r="AD10" s="707">
        <v>0</v>
      </c>
      <c r="AE10" s="707">
        <v>0</v>
      </c>
      <c r="AF10" s="707">
        <v>12</v>
      </c>
      <c r="AG10" s="707">
        <f t="shared" si="0"/>
        <v>156</v>
      </c>
      <c r="AH10" s="404">
        <v>2</v>
      </c>
      <c r="AI10" s="404">
        <v>3</v>
      </c>
    </row>
    <row r="11" spans="1:35" s="13" customFormat="1" ht="23.45" customHeight="1">
      <c r="A11" s="171">
        <v>2</v>
      </c>
      <c r="B11" s="692">
        <v>4</v>
      </c>
      <c r="C11" s="696"/>
      <c r="D11" s="1987" t="s">
        <v>1428</v>
      </c>
      <c r="E11" s="1988"/>
      <c r="F11" s="1978" t="s">
        <v>1370</v>
      </c>
      <c r="G11" s="1979"/>
      <c r="H11" s="707">
        <v>24</v>
      </c>
      <c r="I11" s="707">
        <v>4</v>
      </c>
      <c r="J11" s="707">
        <v>7</v>
      </c>
      <c r="K11" s="707">
        <v>12</v>
      </c>
      <c r="L11" s="707">
        <v>6</v>
      </c>
      <c r="M11" s="707">
        <v>5</v>
      </c>
      <c r="N11" s="707">
        <v>2</v>
      </c>
      <c r="O11" s="707">
        <v>3</v>
      </c>
      <c r="P11" s="707">
        <v>14</v>
      </c>
      <c r="Q11" s="707">
        <v>7</v>
      </c>
      <c r="R11" s="707">
        <v>5</v>
      </c>
      <c r="S11" s="707">
        <v>2</v>
      </c>
      <c r="T11" s="707">
        <v>4</v>
      </c>
      <c r="U11" s="707">
        <v>2</v>
      </c>
      <c r="V11" s="707">
        <v>8</v>
      </c>
      <c r="W11" s="707">
        <v>5</v>
      </c>
      <c r="X11" s="707">
        <v>1</v>
      </c>
      <c r="Y11" s="707">
        <v>1</v>
      </c>
      <c r="Z11" s="707">
        <v>3</v>
      </c>
      <c r="AA11" s="715">
        <v>2</v>
      </c>
      <c r="AB11" s="707">
        <v>2</v>
      </c>
      <c r="AC11" s="707">
        <v>1</v>
      </c>
      <c r="AD11" s="707">
        <v>3</v>
      </c>
      <c r="AE11" s="707">
        <v>3</v>
      </c>
      <c r="AF11" s="707">
        <v>3</v>
      </c>
      <c r="AG11" s="707">
        <f t="shared" si="0"/>
        <v>129</v>
      </c>
      <c r="AH11" s="404">
        <v>2</v>
      </c>
      <c r="AI11" s="404">
        <v>4</v>
      </c>
    </row>
    <row r="12" spans="1:35" s="13" customFormat="1" ht="23.45" customHeight="1">
      <c r="A12" s="171">
        <v>2</v>
      </c>
      <c r="B12" s="692">
        <v>5</v>
      </c>
      <c r="C12" s="697" t="s">
        <v>383</v>
      </c>
      <c r="D12" s="1989"/>
      <c r="E12" s="1990"/>
      <c r="F12" s="1978" t="s">
        <v>1425</v>
      </c>
      <c r="G12" s="1979"/>
      <c r="H12" s="707">
        <v>0</v>
      </c>
      <c r="I12" s="707">
        <v>0</v>
      </c>
      <c r="J12" s="707">
        <v>0</v>
      </c>
      <c r="K12" s="707">
        <v>0</v>
      </c>
      <c r="L12" s="707">
        <v>0</v>
      </c>
      <c r="M12" s="707">
        <v>1</v>
      </c>
      <c r="N12" s="707">
        <v>0</v>
      </c>
      <c r="O12" s="707">
        <v>0</v>
      </c>
      <c r="P12" s="707">
        <v>0</v>
      </c>
      <c r="Q12" s="707">
        <v>0</v>
      </c>
      <c r="R12" s="707">
        <v>0</v>
      </c>
      <c r="S12" s="707">
        <v>0</v>
      </c>
      <c r="T12" s="707">
        <v>0</v>
      </c>
      <c r="U12" s="707">
        <v>0</v>
      </c>
      <c r="V12" s="707">
        <v>0</v>
      </c>
      <c r="W12" s="707">
        <v>0</v>
      </c>
      <c r="X12" s="707">
        <v>0</v>
      </c>
      <c r="Y12" s="707">
        <v>0</v>
      </c>
      <c r="Z12" s="707">
        <v>0</v>
      </c>
      <c r="AA12" s="715">
        <v>0</v>
      </c>
      <c r="AB12" s="707">
        <v>0</v>
      </c>
      <c r="AC12" s="707">
        <v>1</v>
      </c>
      <c r="AD12" s="707">
        <v>1</v>
      </c>
      <c r="AE12" s="707">
        <v>0</v>
      </c>
      <c r="AF12" s="707">
        <v>0</v>
      </c>
      <c r="AG12" s="707">
        <f t="shared" si="0"/>
        <v>3</v>
      </c>
      <c r="AH12" s="404">
        <v>2</v>
      </c>
      <c r="AI12" s="404">
        <v>5</v>
      </c>
    </row>
    <row r="13" spans="1:35" s="13" customFormat="1" ht="23.45" customHeight="1">
      <c r="A13" s="171">
        <v>2</v>
      </c>
      <c r="B13" s="692">
        <v>6</v>
      </c>
      <c r="C13" s="696"/>
      <c r="D13" s="1991"/>
      <c r="E13" s="1990"/>
      <c r="F13" s="1980" t="s">
        <v>185</v>
      </c>
      <c r="G13" s="1979"/>
      <c r="H13" s="707">
        <v>3</v>
      </c>
      <c r="I13" s="707">
        <v>0</v>
      </c>
      <c r="J13" s="707">
        <v>1</v>
      </c>
      <c r="K13" s="707">
        <v>7</v>
      </c>
      <c r="L13" s="707">
        <v>0</v>
      </c>
      <c r="M13" s="707">
        <v>0</v>
      </c>
      <c r="N13" s="707">
        <v>0</v>
      </c>
      <c r="O13" s="707">
        <v>0</v>
      </c>
      <c r="P13" s="707">
        <v>0</v>
      </c>
      <c r="Q13" s="707">
        <v>0</v>
      </c>
      <c r="R13" s="707">
        <v>0</v>
      </c>
      <c r="S13" s="707">
        <v>0</v>
      </c>
      <c r="T13" s="707">
        <v>0</v>
      </c>
      <c r="U13" s="707">
        <v>0</v>
      </c>
      <c r="V13" s="707">
        <v>1</v>
      </c>
      <c r="W13" s="707">
        <v>0</v>
      </c>
      <c r="X13" s="707">
        <v>0</v>
      </c>
      <c r="Y13" s="707">
        <v>0</v>
      </c>
      <c r="Z13" s="707">
        <v>0</v>
      </c>
      <c r="AA13" s="715">
        <v>0</v>
      </c>
      <c r="AB13" s="707">
        <v>0</v>
      </c>
      <c r="AC13" s="707">
        <v>0</v>
      </c>
      <c r="AD13" s="707">
        <v>0</v>
      </c>
      <c r="AE13" s="707">
        <v>0</v>
      </c>
      <c r="AF13" s="707">
        <v>1</v>
      </c>
      <c r="AG13" s="707">
        <f t="shared" si="0"/>
        <v>13</v>
      </c>
      <c r="AH13" s="404">
        <v>2</v>
      </c>
      <c r="AI13" s="404">
        <v>6</v>
      </c>
    </row>
    <row r="14" spans="1:35" s="13" customFormat="1" ht="23.45" customHeight="1">
      <c r="A14" s="171">
        <v>2</v>
      </c>
      <c r="B14" s="692">
        <v>7</v>
      </c>
      <c r="C14" s="697" t="s">
        <v>400</v>
      </c>
      <c r="D14" s="1992" t="s">
        <v>673</v>
      </c>
      <c r="E14" s="1993"/>
      <c r="F14" s="1978" t="s">
        <v>1370</v>
      </c>
      <c r="G14" s="1979"/>
      <c r="H14" s="707">
        <v>94086</v>
      </c>
      <c r="I14" s="707">
        <v>18605</v>
      </c>
      <c r="J14" s="707">
        <v>27734</v>
      </c>
      <c r="K14" s="707">
        <v>46035</v>
      </c>
      <c r="L14" s="707">
        <v>21856</v>
      </c>
      <c r="M14" s="707">
        <v>21188</v>
      </c>
      <c r="N14" s="707">
        <v>8293</v>
      </c>
      <c r="O14" s="707">
        <v>15183</v>
      </c>
      <c r="P14" s="707">
        <v>58403</v>
      </c>
      <c r="Q14" s="707">
        <v>21436</v>
      </c>
      <c r="R14" s="707">
        <v>21470</v>
      </c>
      <c r="S14" s="707">
        <v>9196</v>
      </c>
      <c r="T14" s="707">
        <v>17690</v>
      </c>
      <c r="U14" s="707">
        <v>7468</v>
      </c>
      <c r="V14" s="707">
        <v>26125</v>
      </c>
      <c r="W14" s="707">
        <v>18858</v>
      </c>
      <c r="X14" s="707">
        <v>2657</v>
      </c>
      <c r="Y14" s="707">
        <v>2273</v>
      </c>
      <c r="Z14" s="707">
        <v>10561</v>
      </c>
      <c r="AA14" s="715">
        <v>7874</v>
      </c>
      <c r="AB14" s="707">
        <v>6824</v>
      </c>
      <c r="AC14" s="707">
        <v>2505</v>
      </c>
      <c r="AD14" s="707">
        <v>11646</v>
      </c>
      <c r="AE14" s="707">
        <v>11331</v>
      </c>
      <c r="AF14" s="707">
        <v>13044</v>
      </c>
      <c r="AG14" s="707">
        <f t="shared" si="0"/>
        <v>502341</v>
      </c>
      <c r="AH14" s="404">
        <v>2</v>
      </c>
      <c r="AI14" s="404">
        <v>7</v>
      </c>
    </row>
    <row r="15" spans="1:35" s="13" customFormat="1" ht="23.45" customHeight="1">
      <c r="A15" s="171">
        <v>2</v>
      </c>
      <c r="B15" s="692">
        <v>8</v>
      </c>
      <c r="C15" s="696"/>
      <c r="D15" s="1994"/>
      <c r="E15" s="1995"/>
      <c r="F15" s="1978" t="s">
        <v>1425</v>
      </c>
      <c r="G15" s="1979"/>
      <c r="H15" s="707">
        <v>0</v>
      </c>
      <c r="I15" s="707">
        <v>0</v>
      </c>
      <c r="J15" s="707">
        <v>0</v>
      </c>
      <c r="K15" s="707">
        <v>0</v>
      </c>
      <c r="L15" s="707">
        <v>0</v>
      </c>
      <c r="M15" s="707">
        <v>1651</v>
      </c>
      <c r="N15" s="707">
        <v>0</v>
      </c>
      <c r="O15" s="707">
        <v>0</v>
      </c>
      <c r="P15" s="707">
        <v>0</v>
      </c>
      <c r="Q15" s="707">
        <v>0</v>
      </c>
      <c r="R15" s="707">
        <v>0</v>
      </c>
      <c r="S15" s="707">
        <v>0</v>
      </c>
      <c r="T15" s="707">
        <v>0</v>
      </c>
      <c r="U15" s="707">
        <v>0</v>
      </c>
      <c r="V15" s="707">
        <v>0</v>
      </c>
      <c r="W15" s="707">
        <v>0</v>
      </c>
      <c r="X15" s="707">
        <v>0</v>
      </c>
      <c r="Y15" s="707">
        <v>0</v>
      </c>
      <c r="Z15" s="707">
        <v>0</v>
      </c>
      <c r="AA15" s="715">
        <v>0</v>
      </c>
      <c r="AB15" s="707">
        <v>0</v>
      </c>
      <c r="AC15" s="707">
        <v>1379</v>
      </c>
      <c r="AD15" s="707">
        <v>1923</v>
      </c>
      <c r="AE15" s="707">
        <v>0</v>
      </c>
      <c r="AF15" s="707">
        <v>0</v>
      </c>
      <c r="AG15" s="707">
        <f t="shared" si="0"/>
        <v>4953</v>
      </c>
      <c r="AH15" s="404">
        <v>2</v>
      </c>
      <c r="AI15" s="404">
        <v>8</v>
      </c>
    </row>
    <row r="16" spans="1:35" s="13" customFormat="1" ht="23.45" customHeight="1">
      <c r="A16" s="171">
        <v>2</v>
      </c>
      <c r="B16" s="692">
        <v>9</v>
      </c>
      <c r="C16" s="697" t="s">
        <v>669</v>
      </c>
      <c r="D16" s="1996"/>
      <c r="E16" s="1997"/>
      <c r="F16" s="1980" t="s">
        <v>185</v>
      </c>
      <c r="G16" s="1979"/>
      <c r="H16" s="707">
        <v>4031</v>
      </c>
      <c r="I16" s="707">
        <v>0</v>
      </c>
      <c r="J16" s="707">
        <v>930</v>
      </c>
      <c r="K16" s="707">
        <v>8438</v>
      </c>
      <c r="L16" s="707">
        <v>0</v>
      </c>
      <c r="M16" s="707">
        <v>0</v>
      </c>
      <c r="N16" s="707">
        <v>0</v>
      </c>
      <c r="O16" s="707">
        <v>0</v>
      </c>
      <c r="P16" s="707">
        <v>0</v>
      </c>
      <c r="Q16" s="707">
        <v>0</v>
      </c>
      <c r="R16" s="707">
        <v>0</v>
      </c>
      <c r="S16" s="707">
        <v>0</v>
      </c>
      <c r="T16" s="707">
        <v>0</v>
      </c>
      <c r="U16" s="707">
        <v>0</v>
      </c>
      <c r="V16" s="707">
        <v>0</v>
      </c>
      <c r="W16" s="707">
        <v>0</v>
      </c>
      <c r="X16" s="707">
        <v>0</v>
      </c>
      <c r="Y16" s="707">
        <v>0</v>
      </c>
      <c r="Z16" s="707">
        <v>0</v>
      </c>
      <c r="AA16" s="715">
        <v>0</v>
      </c>
      <c r="AB16" s="707">
        <v>0</v>
      </c>
      <c r="AC16" s="707">
        <v>0</v>
      </c>
      <c r="AD16" s="707">
        <v>0</v>
      </c>
      <c r="AE16" s="707">
        <v>0</v>
      </c>
      <c r="AF16" s="707">
        <v>1417</v>
      </c>
      <c r="AG16" s="707">
        <f t="shared" si="0"/>
        <v>14816</v>
      </c>
      <c r="AH16" s="404">
        <v>2</v>
      </c>
      <c r="AI16" s="404">
        <v>9</v>
      </c>
    </row>
    <row r="17" spans="1:35" s="13" customFormat="1" ht="23.45" customHeight="1">
      <c r="A17" s="171">
        <v>2</v>
      </c>
      <c r="B17" s="692">
        <v>10</v>
      </c>
      <c r="C17" s="697"/>
      <c r="D17" s="2018" t="s">
        <v>1409</v>
      </c>
      <c r="E17" s="1998" t="s">
        <v>1240</v>
      </c>
      <c r="F17" s="1978" t="s">
        <v>1370</v>
      </c>
      <c r="G17" s="1979"/>
      <c r="H17" s="707">
        <v>6025</v>
      </c>
      <c r="I17" s="707">
        <v>447</v>
      </c>
      <c r="J17" s="707">
        <v>414</v>
      </c>
      <c r="K17" s="707">
        <v>2335</v>
      </c>
      <c r="L17" s="707">
        <v>628</v>
      </c>
      <c r="M17" s="707">
        <v>1737</v>
      </c>
      <c r="N17" s="707">
        <v>861</v>
      </c>
      <c r="O17" s="707">
        <v>91</v>
      </c>
      <c r="P17" s="707">
        <v>2077</v>
      </c>
      <c r="Q17" s="707">
        <v>2254</v>
      </c>
      <c r="R17" s="707">
        <v>951</v>
      </c>
      <c r="S17" s="707">
        <v>1865</v>
      </c>
      <c r="T17" s="707">
        <v>0</v>
      </c>
      <c r="U17" s="707">
        <v>0</v>
      </c>
      <c r="V17" s="707">
        <v>1101</v>
      </c>
      <c r="W17" s="707">
        <v>675</v>
      </c>
      <c r="X17" s="707">
        <v>56</v>
      </c>
      <c r="Y17" s="707">
        <v>89</v>
      </c>
      <c r="Z17" s="707">
        <v>486</v>
      </c>
      <c r="AA17" s="715">
        <v>966</v>
      </c>
      <c r="AB17" s="707">
        <v>105</v>
      </c>
      <c r="AC17" s="707">
        <v>180</v>
      </c>
      <c r="AD17" s="707">
        <v>438</v>
      </c>
      <c r="AE17" s="707">
        <v>900</v>
      </c>
      <c r="AF17" s="707">
        <v>0</v>
      </c>
      <c r="AG17" s="707">
        <f t="shared" si="0"/>
        <v>24681</v>
      </c>
      <c r="AH17" s="404">
        <v>2</v>
      </c>
      <c r="AI17" s="404">
        <v>10</v>
      </c>
    </row>
    <row r="18" spans="1:35" s="13" customFormat="1" ht="23.45" customHeight="1">
      <c r="A18" s="171">
        <v>2</v>
      </c>
      <c r="B18" s="692">
        <v>11</v>
      </c>
      <c r="C18" s="697" t="s">
        <v>324</v>
      </c>
      <c r="D18" s="2019"/>
      <c r="E18" s="1999"/>
      <c r="F18" s="1978" t="s">
        <v>1425</v>
      </c>
      <c r="G18" s="1979"/>
      <c r="H18" s="707">
        <v>0</v>
      </c>
      <c r="I18" s="707">
        <v>0</v>
      </c>
      <c r="J18" s="707">
        <v>0</v>
      </c>
      <c r="K18" s="707">
        <v>0</v>
      </c>
      <c r="L18" s="707">
        <v>0</v>
      </c>
      <c r="M18" s="707">
        <v>0</v>
      </c>
      <c r="N18" s="707">
        <v>0</v>
      </c>
      <c r="O18" s="707">
        <v>0</v>
      </c>
      <c r="P18" s="707">
        <v>0</v>
      </c>
      <c r="Q18" s="707">
        <v>0</v>
      </c>
      <c r="R18" s="707">
        <v>0</v>
      </c>
      <c r="S18" s="707">
        <v>0</v>
      </c>
      <c r="T18" s="707">
        <v>0</v>
      </c>
      <c r="U18" s="707">
        <v>0</v>
      </c>
      <c r="V18" s="707">
        <v>0</v>
      </c>
      <c r="W18" s="707">
        <v>0</v>
      </c>
      <c r="X18" s="707">
        <v>0</v>
      </c>
      <c r="Y18" s="707">
        <v>0</v>
      </c>
      <c r="Z18" s="707">
        <v>0</v>
      </c>
      <c r="AA18" s="715">
        <v>0</v>
      </c>
      <c r="AB18" s="707">
        <v>0</v>
      </c>
      <c r="AC18" s="707">
        <v>0</v>
      </c>
      <c r="AD18" s="707">
        <v>156</v>
      </c>
      <c r="AE18" s="707">
        <v>0</v>
      </c>
      <c r="AF18" s="707">
        <v>0</v>
      </c>
      <c r="AG18" s="707">
        <f t="shared" si="0"/>
        <v>156</v>
      </c>
      <c r="AH18" s="404">
        <v>2</v>
      </c>
      <c r="AI18" s="404">
        <v>11</v>
      </c>
    </row>
    <row r="19" spans="1:35" s="13" customFormat="1" ht="23.45" customHeight="1">
      <c r="A19" s="171">
        <v>2</v>
      </c>
      <c r="B19" s="692">
        <v>12</v>
      </c>
      <c r="C19" s="697"/>
      <c r="D19" s="2019"/>
      <c r="E19" s="2000"/>
      <c r="F19" s="1980" t="s">
        <v>185</v>
      </c>
      <c r="G19" s="1979"/>
      <c r="H19" s="707">
        <v>0</v>
      </c>
      <c r="I19" s="707">
        <v>0</v>
      </c>
      <c r="J19" s="707">
        <v>0</v>
      </c>
      <c r="K19" s="707">
        <v>450</v>
      </c>
      <c r="L19" s="707">
        <v>0</v>
      </c>
      <c r="M19" s="707">
        <v>0</v>
      </c>
      <c r="N19" s="707">
        <v>0</v>
      </c>
      <c r="O19" s="707">
        <v>0</v>
      </c>
      <c r="P19" s="707">
        <v>0</v>
      </c>
      <c r="Q19" s="707">
        <v>0</v>
      </c>
      <c r="R19" s="707">
        <v>0</v>
      </c>
      <c r="S19" s="707">
        <v>0</v>
      </c>
      <c r="T19" s="707">
        <v>0</v>
      </c>
      <c r="U19" s="707">
        <v>0</v>
      </c>
      <c r="V19" s="707">
        <v>0</v>
      </c>
      <c r="W19" s="707">
        <v>0</v>
      </c>
      <c r="X19" s="707">
        <v>0</v>
      </c>
      <c r="Y19" s="707">
        <v>0</v>
      </c>
      <c r="Z19" s="707">
        <v>0</v>
      </c>
      <c r="AA19" s="715">
        <v>0</v>
      </c>
      <c r="AB19" s="707">
        <v>0</v>
      </c>
      <c r="AC19" s="707">
        <v>0</v>
      </c>
      <c r="AD19" s="707">
        <v>0</v>
      </c>
      <c r="AE19" s="707">
        <v>0</v>
      </c>
      <c r="AF19" s="707">
        <v>0</v>
      </c>
      <c r="AG19" s="707">
        <f t="shared" si="0"/>
        <v>450</v>
      </c>
      <c r="AH19" s="404">
        <v>2</v>
      </c>
      <c r="AI19" s="404">
        <v>12</v>
      </c>
    </row>
    <row r="20" spans="1:35" s="13" customFormat="1" ht="23.45" customHeight="1">
      <c r="A20" s="171">
        <v>2</v>
      </c>
      <c r="B20" s="692">
        <v>13</v>
      </c>
      <c r="C20" s="697" t="s">
        <v>1056</v>
      </c>
      <c r="D20" s="2019"/>
      <c r="E20" s="2001" t="s">
        <v>1394</v>
      </c>
      <c r="F20" s="1978" t="s">
        <v>1370</v>
      </c>
      <c r="G20" s="1979"/>
      <c r="H20" s="707">
        <v>18</v>
      </c>
      <c r="I20" s="707">
        <v>74</v>
      </c>
      <c r="J20" s="707">
        <v>0</v>
      </c>
      <c r="K20" s="707">
        <v>29</v>
      </c>
      <c r="L20" s="707">
        <v>204</v>
      </c>
      <c r="M20" s="707">
        <v>0</v>
      </c>
      <c r="N20" s="707">
        <v>0</v>
      </c>
      <c r="O20" s="707">
        <v>0</v>
      </c>
      <c r="P20" s="707">
        <v>0</v>
      </c>
      <c r="Q20" s="707">
        <v>0</v>
      </c>
      <c r="R20" s="707">
        <v>0</v>
      </c>
      <c r="S20" s="707">
        <v>0</v>
      </c>
      <c r="T20" s="707">
        <v>0</v>
      </c>
      <c r="U20" s="707">
        <v>0</v>
      </c>
      <c r="V20" s="707">
        <v>144</v>
      </c>
      <c r="W20" s="707">
        <v>0</v>
      </c>
      <c r="X20" s="707">
        <v>0</v>
      </c>
      <c r="Y20" s="707">
        <v>0</v>
      </c>
      <c r="Z20" s="707">
        <v>0</v>
      </c>
      <c r="AA20" s="715">
        <v>36</v>
      </c>
      <c r="AB20" s="707">
        <v>0</v>
      </c>
      <c r="AC20" s="707">
        <v>0</v>
      </c>
      <c r="AD20" s="707">
        <v>0</v>
      </c>
      <c r="AE20" s="707">
        <v>0</v>
      </c>
      <c r="AF20" s="707">
        <v>0</v>
      </c>
      <c r="AG20" s="707">
        <f t="shared" si="0"/>
        <v>505</v>
      </c>
      <c r="AH20" s="404">
        <v>2</v>
      </c>
      <c r="AI20" s="404">
        <v>13</v>
      </c>
    </row>
    <row r="21" spans="1:35" s="13" customFormat="1" ht="23.45" customHeight="1">
      <c r="A21" s="171">
        <v>2</v>
      </c>
      <c r="B21" s="692">
        <v>14</v>
      </c>
      <c r="C21" s="696"/>
      <c r="D21" s="2019"/>
      <c r="E21" s="2002"/>
      <c r="F21" s="1978" t="s">
        <v>1425</v>
      </c>
      <c r="G21" s="1979"/>
      <c r="H21" s="707">
        <v>0</v>
      </c>
      <c r="I21" s="707">
        <v>0</v>
      </c>
      <c r="J21" s="707">
        <v>0</v>
      </c>
      <c r="K21" s="707">
        <v>0</v>
      </c>
      <c r="L21" s="707">
        <v>0</v>
      </c>
      <c r="M21" s="707">
        <v>0</v>
      </c>
      <c r="N21" s="707">
        <v>0</v>
      </c>
      <c r="O21" s="707">
        <v>0</v>
      </c>
      <c r="P21" s="707">
        <v>0</v>
      </c>
      <c r="Q21" s="707">
        <v>0</v>
      </c>
      <c r="R21" s="707">
        <v>0</v>
      </c>
      <c r="S21" s="707">
        <v>0</v>
      </c>
      <c r="T21" s="707">
        <v>0</v>
      </c>
      <c r="U21" s="707">
        <v>0</v>
      </c>
      <c r="V21" s="707">
        <v>0</v>
      </c>
      <c r="W21" s="707">
        <v>0</v>
      </c>
      <c r="X21" s="707">
        <v>0</v>
      </c>
      <c r="Y21" s="707">
        <v>0</v>
      </c>
      <c r="Z21" s="707">
        <v>0</v>
      </c>
      <c r="AA21" s="715">
        <v>0</v>
      </c>
      <c r="AB21" s="707">
        <v>0</v>
      </c>
      <c r="AC21" s="707">
        <v>0</v>
      </c>
      <c r="AD21" s="707">
        <v>0</v>
      </c>
      <c r="AE21" s="707">
        <v>0</v>
      </c>
      <c r="AF21" s="707">
        <v>0</v>
      </c>
      <c r="AG21" s="707">
        <f t="shared" si="0"/>
        <v>0</v>
      </c>
      <c r="AH21" s="404">
        <v>2</v>
      </c>
      <c r="AI21" s="404">
        <v>14</v>
      </c>
    </row>
    <row r="22" spans="1:35" s="13" customFormat="1" ht="23.45" customHeight="1">
      <c r="A22" s="171">
        <v>2</v>
      </c>
      <c r="B22" s="692">
        <v>15</v>
      </c>
      <c r="C22" s="697"/>
      <c r="D22" s="2019"/>
      <c r="E22" s="2003"/>
      <c r="F22" s="1980" t="s">
        <v>185</v>
      </c>
      <c r="G22" s="1979"/>
      <c r="H22" s="707">
        <v>0</v>
      </c>
      <c r="I22" s="707">
        <v>0</v>
      </c>
      <c r="J22" s="707">
        <v>0</v>
      </c>
      <c r="K22" s="707">
        <v>91</v>
      </c>
      <c r="L22" s="707">
        <v>0</v>
      </c>
      <c r="M22" s="707">
        <v>0</v>
      </c>
      <c r="N22" s="707">
        <v>0</v>
      </c>
      <c r="O22" s="707">
        <v>0</v>
      </c>
      <c r="P22" s="707">
        <v>0</v>
      </c>
      <c r="Q22" s="707">
        <v>0</v>
      </c>
      <c r="R22" s="707">
        <v>0</v>
      </c>
      <c r="S22" s="707">
        <v>0</v>
      </c>
      <c r="T22" s="707">
        <v>0</v>
      </c>
      <c r="U22" s="707">
        <v>0</v>
      </c>
      <c r="V22" s="707">
        <v>0</v>
      </c>
      <c r="W22" s="707">
        <v>0</v>
      </c>
      <c r="X22" s="707">
        <v>0</v>
      </c>
      <c r="Y22" s="707">
        <v>0</v>
      </c>
      <c r="Z22" s="707">
        <v>0</v>
      </c>
      <c r="AA22" s="715">
        <v>0</v>
      </c>
      <c r="AB22" s="707">
        <v>0</v>
      </c>
      <c r="AC22" s="707">
        <v>0</v>
      </c>
      <c r="AD22" s="707">
        <v>0</v>
      </c>
      <c r="AE22" s="707">
        <v>0</v>
      </c>
      <c r="AF22" s="707">
        <v>0</v>
      </c>
      <c r="AG22" s="707">
        <f t="shared" si="0"/>
        <v>91</v>
      </c>
      <c r="AH22" s="404">
        <v>2</v>
      </c>
      <c r="AI22" s="404">
        <v>15</v>
      </c>
    </row>
    <row r="23" spans="1:35" s="13" customFormat="1" ht="23.45" customHeight="1">
      <c r="A23" s="171">
        <v>2</v>
      </c>
      <c r="B23" s="692">
        <v>16</v>
      </c>
      <c r="C23" s="696"/>
      <c r="D23" s="2019"/>
      <c r="E23" s="2001" t="s">
        <v>1012</v>
      </c>
      <c r="F23" s="1978" t="s">
        <v>1370</v>
      </c>
      <c r="G23" s="1979"/>
      <c r="H23" s="707">
        <v>33314</v>
      </c>
      <c r="I23" s="707">
        <v>7446</v>
      </c>
      <c r="J23" s="707">
        <v>10126</v>
      </c>
      <c r="K23" s="707">
        <v>16496</v>
      </c>
      <c r="L23" s="707">
        <v>7896</v>
      </c>
      <c r="M23" s="707">
        <v>5168</v>
      </c>
      <c r="N23" s="707">
        <v>1960</v>
      </c>
      <c r="O23" s="707">
        <v>5806</v>
      </c>
      <c r="P23" s="707">
        <v>21671</v>
      </c>
      <c r="Q23" s="707">
        <v>6241</v>
      </c>
      <c r="R23" s="707">
        <v>8612</v>
      </c>
      <c r="S23" s="707">
        <v>3045</v>
      </c>
      <c r="T23" s="707">
        <v>6643</v>
      </c>
      <c r="U23" s="707">
        <v>2639</v>
      </c>
      <c r="V23" s="707">
        <v>9939</v>
      </c>
      <c r="W23" s="707">
        <v>6830</v>
      </c>
      <c r="X23" s="707">
        <v>605</v>
      </c>
      <c r="Y23" s="707">
        <v>797</v>
      </c>
      <c r="Z23" s="707">
        <v>3903</v>
      </c>
      <c r="AA23" s="715">
        <v>2036</v>
      </c>
      <c r="AB23" s="707">
        <v>1681</v>
      </c>
      <c r="AC23" s="707">
        <v>871</v>
      </c>
      <c r="AD23" s="707">
        <v>3903</v>
      </c>
      <c r="AE23" s="707">
        <v>2590</v>
      </c>
      <c r="AF23" s="707">
        <v>3104</v>
      </c>
      <c r="AG23" s="707">
        <f t="shared" si="0"/>
        <v>173322</v>
      </c>
      <c r="AH23" s="404">
        <v>2</v>
      </c>
      <c r="AI23" s="404">
        <v>16</v>
      </c>
    </row>
    <row r="24" spans="1:35" s="13" customFormat="1" ht="23.45" customHeight="1">
      <c r="A24" s="171">
        <v>2</v>
      </c>
      <c r="B24" s="692">
        <v>17</v>
      </c>
      <c r="C24" s="697"/>
      <c r="D24" s="2019"/>
      <c r="E24" s="2002"/>
      <c r="F24" s="1978" t="s">
        <v>1425</v>
      </c>
      <c r="G24" s="1979"/>
      <c r="H24" s="707">
        <v>0</v>
      </c>
      <c r="I24" s="707">
        <v>0</v>
      </c>
      <c r="J24" s="707">
        <v>0</v>
      </c>
      <c r="K24" s="707">
        <v>0</v>
      </c>
      <c r="L24" s="707">
        <v>0</v>
      </c>
      <c r="M24" s="707">
        <v>271</v>
      </c>
      <c r="N24" s="707">
        <v>0</v>
      </c>
      <c r="O24" s="707">
        <v>0</v>
      </c>
      <c r="P24" s="707">
        <v>0</v>
      </c>
      <c r="Q24" s="707">
        <v>0</v>
      </c>
      <c r="R24" s="707">
        <v>0</v>
      </c>
      <c r="S24" s="707">
        <v>0</v>
      </c>
      <c r="T24" s="707">
        <v>0</v>
      </c>
      <c r="U24" s="707">
        <v>0</v>
      </c>
      <c r="V24" s="707">
        <v>0</v>
      </c>
      <c r="W24" s="707">
        <v>0</v>
      </c>
      <c r="X24" s="707">
        <v>0</v>
      </c>
      <c r="Y24" s="707">
        <v>0</v>
      </c>
      <c r="Z24" s="707">
        <v>0</v>
      </c>
      <c r="AA24" s="715">
        <v>0</v>
      </c>
      <c r="AB24" s="707">
        <v>0</v>
      </c>
      <c r="AC24" s="707">
        <v>281</v>
      </c>
      <c r="AD24" s="707">
        <v>392</v>
      </c>
      <c r="AE24" s="707">
        <v>0</v>
      </c>
      <c r="AF24" s="707">
        <v>0</v>
      </c>
      <c r="AG24" s="707">
        <f t="shared" si="0"/>
        <v>944</v>
      </c>
      <c r="AH24" s="404">
        <v>2</v>
      </c>
      <c r="AI24" s="404">
        <v>17</v>
      </c>
    </row>
    <row r="25" spans="1:35" s="13" customFormat="1" ht="23.45" customHeight="1">
      <c r="A25" s="171">
        <v>2</v>
      </c>
      <c r="B25" s="692">
        <v>18</v>
      </c>
      <c r="C25" s="696"/>
      <c r="D25" s="2019"/>
      <c r="E25" s="2003"/>
      <c r="F25" s="1980" t="s">
        <v>185</v>
      </c>
      <c r="G25" s="1979"/>
      <c r="H25" s="707">
        <v>887</v>
      </c>
      <c r="I25" s="707">
        <v>0</v>
      </c>
      <c r="J25" s="707">
        <v>183</v>
      </c>
      <c r="K25" s="707">
        <v>1725</v>
      </c>
      <c r="L25" s="707">
        <v>0</v>
      </c>
      <c r="M25" s="707">
        <v>0</v>
      </c>
      <c r="N25" s="707">
        <v>0</v>
      </c>
      <c r="O25" s="707">
        <v>0</v>
      </c>
      <c r="P25" s="707">
        <v>0</v>
      </c>
      <c r="Q25" s="707">
        <v>0</v>
      </c>
      <c r="R25" s="707">
        <v>0</v>
      </c>
      <c r="S25" s="707">
        <v>0</v>
      </c>
      <c r="T25" s="707">
        <v>0</v>
      </c>
      <c r="U25" s="707">
        <v>0</v>
      </c>
      <c r="V25" s="707">
        <v>182</v>
      </c>
      <c r="W25" s="707">
        <v>0</v>
      </c>
      <c r="X25" s="707">
        <v>0</v>
      </c>
      <c r="Y25" s="707">
        <v>0</v>
      </c>
      <c r="Z25" s="707">
        <v>0</v>
      </c>
      <c r="AA25" s="715">
        <v>0</v>
      </c>
      <c r="AB25" s="707">
        <v>0</v>
      </c>
      <c r="AC25" s="707">
        <v>0</v>
      </c>
      <c r="AD25" s="707">
        <v>0</v>
      </c>
      <c r="AE25" s="707">
        <v>0</v>
      </c>
      <c r="AF25" s="707">
        <v>136</v>
      </c>
      <c r="AG25" s="707">
        <f t="shared" si="0"/>
        <v>3113</v>
      </c>
      <c r="AH25" s="404">
        <v>2</v>
      </c>
      <c r="AI25" s="404">
        <v>18</v>
      </c>
    </row>
    <row r="26" spans="1:35" s="13" customFormat="1" ht="23.45" customHeight="1">
      <c r="A26" s="171">
        <v>2</v>
      </c>
      <c r="B26" s="692">
        <v>19</v>
      </c>
      <c r="C26" s="697"/>
      <c r="D26" s="2019"/>
      <c r="E26" s="2004" t="s">
        <v>942</v>
      </c>
      <c r="F26" s="1978" t="s">
        <v>1370</v>
      </c>
      <c r="G26" s="1979"/>
      <c r="H26" s="707">
        <v>5692</v>
      </c>
      <c r="I26" s="707">
        <v>1695</v>
      </c>
      <c r="J26" s="707">
        <v>2016</v>
      </c>
      <c r="K26" s="707">
        <v>1792</v>
      </c>
      <c r="L26" s="707">
        <v>1524</v>
      </c>
      <c r="M26" s="707">
        <v>997</v>
      </c>
      <c r="N26" s="707">
        <v>314</v>
      </c>
      <c r="O26" s="707">
        <v>1641</v>
      </c>
      <c r="P26" s="707">
        <v>4409</v>
      </c>
      <c r="Q26" s="707">
        <v>1357</v>
      </c>
      <c r="R26" s="707">
        <v>1977</v>
      </c>
      <c r="S26" s="707">
        <v>314</v>
      </c>
      <c r="T26" s="707">
        <v>1928</v>
      </c>
      <c r="U26" s="707">
        <v>566</v>
      </c>
      <c r="V26" s="707">
        <v>4933</v>
      </c>
      <c r="W26" s="707">
        <v>1774</v>
      </c>
      <c r="X26" s="707">
        <v>293</v>
      </c>
      <c r="Y26" s="707">
        <v>88</v>
      </c>
      <c r="Z26" s="707">
        <v>647</v>
      </c>
      <c r="AA26" s="715">
        <v>646</v>
      </c>
      <c r="AB26" s="707">
        <v>562</v>
      </c>
      <c r="AC26" s="707">
        <v>365</v>
      </c>
      <c r="AD26" s="707">
        <v>263</v>
      </c>
      <c r="AE26" s="707">
        <v>332</v>
      </c>
      <c r="AF26" s="707">
        <v>804</v>
      </c>
      <c r="AG26" s="707">
        <f t="shared" si="0"/>
        <v>36929</v>
      </c>
      <c r="AH26" s="404">
        <v>2</v>
      </c>
      <c r="AI26" s="404">
        <v>19</v>
      </c>
    </row>
    <row r="27" spans="1:35" s="13" customFormat="1" ht="23.45" customHeight="1">
      <c r="A27" s="171">
        <v>2</v>
      </c>
      <c r="B27" s="692">
        <v>20</v>
      </c>
      <c r="C27" s="696"/>
      <c r="D27" s="2019"/>
      <c r="E27" s="2005"/>
      <c r="F27" s="1978" t="s">
        <v>1425</v>
      </c>
      <c r="G27" s="1979"/>
      <c r="H27" s="707">
        <v>0</v>
      </c>
      <c r="I27" s="707">
        <v>0</v>
      </c>
      <c r="J27" s="707">
        <v>0</v>
      </c>
      <c r="K27" s="707">
        <v>0</v>
      </c>
      <c r="L27" s="707">
        <v>0</v>
      </c>
      <c r="M27" s="707">
        <v>18</v>
      </c>
      <c r="N27" s="707">
        <v>0</v>
      </c>
      <c r="O27" s="707">
        <v>0</v>
      </c>
      <c r="P27" s="707">
        <v>0</v>
      </c>
      <c r="Q27" s="707">
        <v>0</v>
      </c>
      <c r="R27" s="707">
        <v>0</v>
      </c>
      <c r="S27" s="707">
        <v>0</v>
      </c>
      <c r="T27" s="707">
        <v>0</v>
      </c>
      <c r="U27" s="707">
        <v>0</v>
      </c>
      <c r="V27" s="707">
        <v>0</v>
      </c>
      <c r="W27" s="707">
        <v>0</v>
      </c>
      <c r="X27" s="707">
        <v>0</v>
      </c>
      <c r="Y27" s="707">
        <v>0</v>
      </c>
      <c r="Z27" s="707">
        <v>0</v>
      </c>
      <c r="AA27" s="715">
        <v>0</v>
      </c>
      <c r="AB27" s="707">
        <v>0</v>
      </c>
      <c r="AC27" s="707">
        <v>0</v>
      </c>
      <c r="AD27" s="707">
        <v>24</v>
      </c>
      <c r="AE27" s="707">
        <v>0</v>
      </c>
      <c r="AF27" s="707">
        <v>0</v>
      </c>
      <c r="AG27" s="707">
        <f t="shared" si="0"/>
        <v>42</v>
      </c>
      <c r="AH27" s="404">
        <v>2</v>
      </c>
      <c r="AI27" s="404">
        <v>20</v>
      </c>
    </row>
    <row r="28" spans="1:35" s="13" customFormat="1" ht="23.45" customHeight="1">
      <c r="A28" s="171">
        <v>2</v>
      </c>
      <c r="B28" s="692">
        <v>21</v>
      </c>
      <c r="C28" s="697"/>
      <c r="D28" s="2020"/>
      <c r="E28" s="2006"/>
      <c r="F28" s="1980" t="s">
        <v>185</v>
      </c>
      <c r="G28" s="1979"/>
      <c r="H28" s="707">
        <v>67</v>
      </c>
      <c r="I28" s="707">
        <v>0</v>
      </c>
      <c r="J28" s="707">
        <v>121</v>
      </c>
      <c r="K28" s="707">
        <v>426</v>
      </c>
      <c r="L28" s="707">
        <v>0</v>
      </c>
      <c r="M28" s="707">
        <v>0</v>
      </c>
      <c r="N28" s="707">
        <v>0</v>
      </c>
      <c r="O28" s="707">
        <v>0</v>
      </c>
      <c r="P28" s="707">
        <v>0</v>
      </c>
      <c r="Q28" s="707">
        <v>0</v>
      </c>
      <c r="R28" s="707">
        <v>0</v>
      </c>
      <c r="S28" s="707">
        <v>0</v>
      </c>
      <c r="T28" s="707">
        <v>0</v>
      </c>
      <c r="U28" s="707">
        <v>0</v>
      </c>
      <c r="V28" s="707">
        <v>0</v>
      </c>
      <c r="W28" s="707">
        <v>0</v>
      </c>
      <c r="X28" s="707">
        <v>0</v>
      </c>
      <c r="Y28" s="707">
        <v>0</v>
      </c>
      <c r="Z28" s="707">
        <v>0</v>
      </c>
      <c r="AA28" s="715">
        <v>0</v>
      </c>
      <c r="AB28" s="707">
        <v>0</v>
      </c>
      <c r="AC28" s="707">
        <v>0</v>
      </c>
      <c r="AD28" s="707">
        <v>0</v>
      </c>
      <c r="AE28" s="707">
        <v>0</v>
      </c>
      <c r="AF28" s="707">
        <v>22</v>
      </c>
      <c r="AG28" s="707">
        <f t="shared" si="0"/>
        <v>636</v>
      </c>
      <c r="AH28" s="404">
        <v>2</v>
      </c>
      <c r="AI28" s="404">
        <v>21</v>
      </c>
    </row>
    <row r="29" spans="1:35" s="13" customFormat="1" ht="23.45" customHeight="1">
      <c r="A29" s="171">
        <v>2</v>
      </c>
      <c r="B29" s="692">
        <v>22</v>
      </c>
      <c r="C29" s="697"/>
      <c r="D29" s="1981" t="s">
        <v>1427</v>
      </c>
      <c r="E29" s="1982"/>
      <c r="F29" s="1980" t="s">
        <v>185</v>
      </c>
      <c r="G29" s="1979"/>
      <c r="H29" s="707">
        <v>0</v>
      </c>
      <c r="I29" s="707">
        <v>0</v>
      </c>
      <c r="J29" s="707">
        <v>0</v>
      </c>
      <c r="K29" s="707">
        <v>0</v>
      </c>
      <c r="L29" s="707">
        <v>0</v>
      </c>
      <c r="M29" s="707">
        <v>0</v>
      </c>
      <c r="N29" s="707">
        <v>0</v>
      </c>
      <c r="O29" s="707">
        <v>0</v>
      </c>
      <c r="P29" s="707">
        <v>0</v>
      </c>
      <c r="Q29" s="707">
        <v>0</v>
      </c>
      <c r="R29" s="707">
        <v>0</v>
      </c>
      <c r="S29" s="707">
        <v>0</v>
      </c>
      <c r="T29" s="707">
        <v>0</v>
      </c>
      <c r="U29" s="707">
        <v>0</v>
      </c>
      <c r="V29" s="707">
        <v>923</v>
      </c>
      <c r="W29" s="707">
        <v>0</v>
      </c>
      <c r="X29" s="707">
        <v>0</v>
      </c>
      <c r="Y29" s="707">
        <v>0</v>
      </c>
      <c r="Z29" s="707">
        <v>0</v>
      </c>
      <c r="AA29" s="715">
        <v>0</v>
      </c>
      <c r="AB29" s="707">
        <v>0</v>
      </c>
      <c r="AC29" s="707">
        <v>0</v>
      </c>
      <c r="AD29" s="707">
        <v>0</v>
      </c>
      <c r="AE29" s="707">
        <v>0</v>
      </c>
      <c r="AF29" s="707">
        <v>0</v>
      </c>
      <c r="AG29" s="707">
        <f t="shared" si="0"/>
        <v>923</v>
      </c>
      <c r="AH29" s="404">
        <v>2</v>
      </c>
      <c r="AI29" s="404">
        <v>22</v>
      </c>
    </row>
    <row r="30" spans="1:35" s="13" customFormat="1" ht="23.45" customHeight="1">
      <c r="A30" s="171">
        <v>2</v>
      </c>
      <c r="B30" s="692">
        <v>23</v>
      </c>
      <c r="C30" s="697"/>
      <c r="D30" s="2007" t="s">
        <v>423</v>
      </c>
      <c r="E30" s="2008"/>
      <c r="F30" s="1978" t="s">
        <v>1370</v>
      </c>
      <c r="G30" s="1979"/>
      <c r="H30" s="707">
        <v>139135</v>
      </c>
      <c r="I30" s="707">
        <v>28267</v>
      </c>
      <c r="J30" s="707">
        <v>40290</v>
      </c>
      <c r="K30" s="707">
        <v>66687</v>
      </c>
      <c r="L30" s="707">
        <v>32108</v>
      </c>
      <c r="M30" s="707">
        <v>29090</v>
      </c>
      <c r="N30" s="707">
        <v>11428</v>
      </c>
      <c r="O30" s="707">
        <v>22721</v>
      </c>
      <c r="P30" s="707">
        <v>86560</v>
      </c>
      <c r="Q30" s="707">
        <v>31288</v>
      </c>
      <c r="R30" s="707">
        <v>33010</v>
      </c>
      <c r="S30" s="707">
        <v>14420</v>
      </c>
      <c r="T30" s="707">
        <v>26261</v>
      </c>
      <c r="U30" s="707">
        <v>10673</v>
      </c>
      <c r="V30" s="707">
        <v>42242</v>
      </c>
      <c r="W30" s="707">
        <v>28137</v>
      </c>
      <c r="X30" s="707">
        <v>3611</v>
      </c>
      <c r="Y30" s="707">
        <v>3247</v>
      </c>
      <c r="Z30" s="707">
        <v>15597</v>
      </c>
      <c r="AA30" s="715">
        <v>11558</v>
      </c>
      <c r="AB30" s="707">
        <v>9172</v>
      </c>
      <c r="AC30" s="707">
        <v>3921</v>
      </c>
      <c r="AD30" s="707">
        <v>16250</v>
      </c>
      <c r="AE30" s="707">
        <v>15153</v>
      </c>
      <c r="AF30" s="707">
        <v>16952</v>
      </c>
      <c r="AG30" s="707">
        <f t="shared" si="0"/>
        <v>737778</v>
      </c>
      <c r="AH30" s="404">
        <v>2</v>
      </c>
      <c r="AI30" s="404">
        <v>23</v>
      </c>
    </row>
    <row r="31" spans="1:35" s="13" customFormat="1" ht="23.45" customHeight="1">
      <c r="A31" s="171">
        <v>2</v>
      </c>
      <c r="B31" s="692">
        <v>24</v>
      </c>
      <c r="C31" s="697"/>
      <c r="D31" s="2009"/>
      <c r="E31" s="2010"/>
      <c r="F31" s="1978" t="s">
        <v>1425</v>
      </c>
      <c r="G31" s="1979"/>
      <c r="H31" s="707">
        <v>0</v>
      </c>
      <c r="I31" s="707">
        <v>0</v>
      </c>
      <c r="J31" s="707">
        <v>0</v>
      </c>
      <c r="K31" s="707">
        <v>0</v>
      </c>
      <c r="L31" s="707">
        <v>0</v>
      </c>
      <c r="M31" s="707">
        <v>1940</v>
      </c>
      <c r="N31" s="707">
        <v>0</v>
      </c>
      <c r="O31" s="707">
        <v>0</v>
      </c>
      <c r="P31" s="707">
        <v>0</v>
      </c>
      <c r="Q31" s="707">
        <v>0</v>
      </c>
      <c r="R31" s="707">
        <v>0</v>
      </c>
      <c r="S31" s="707">
        <v>0</v>
      </c>
      <c r="T31" s="707">
        <v>0</v>
      </c>
      <c r="U31" s="707">
        <v>0</v>
      </c>
      <c r="V31" s="707">
        <v>0</v>
      </c>
      <c r="W31" s="707">
        <v>0</v>
      </c>
      <c r="X31" s="707">
        <v>0</v>
      </c>
      <c r="Y31" s="707">
        <v>0</v>
      </c>
      <c r="Z31" s="707">
        <v>0</v>
      </c>
      <c r="AA31" s="715">
        <v>0</v>
      </c>
      <c r="AB31" s="707">
        <v>0</v>
      </c>
      <c r="AC31" s="707">
        <v>1660</v>
      </c>
      <c r="AD31" s="707">
        <v>2495</v>
      </c>
      <c r="AE31" s="707">
        <v>0</v>
      </c>
      <c r="AF31" s="707">
        <v>0</v>
      </c>
      <c r="AG31" s="707">
        <f t="shared" si="0"/>
        <v>6095</v>
      </c>
      <c r="AH31" s="404">
        <v>2</v>
      </c>
      <c r="AI31" s="404">
        <v>24</v>
      </c>
    </row>
    <row r="32" spans="1:35" s="13" customFormat="1" ht="23.45" customHeight="1">
      <c r="A32" s="171">
        <v>2</v>
      </c>
      <c r="B32" s="692">
        <v>25</v>
      </c>
      <c r="C32" s="698"/>
      <c r="D32" s="2011"/>
      <c r="E32" s="2012"/>
      <c r="F32" s="1980" t="s">
        <v>185</v>
      </c>
      <c r="G32" s="1979"/>
      <c r="H32" s="707">
        <v>4985</v>
      </c>
      <c r="I32" s="707">
        <v>0</v>
      </c>
      <c r="J32" s="707">
        <v>1234</v>
      </c>
      <c r="K32" s="707">
        <v>11130</v>
      </c>
      <c r="L32" s="707">
        <v>0</v>
      </c>
      <c r="M32" s="707">
        <v>0</v>
      </c>
      <c r="N32" s="707">
        <v>0</v>
      </c>
      <c r="O32" s="707">
        <v>0</v>
      </c>
      <c r="P32" s="707">
        <v>0</v>
      </c>
      <c r="Q32" s="707">
        <v>0</v>
      </c>
      <c r="R32" s="707">
        <v>0</v>
      </c>
      <c r="S32" s="707">
        <v>0</v>
      </c>
      <c r="T32" s="707">
        <v>0</v>
      </c>
      <c r="U32" s="707">
        <v>0</v>
      </c>
      <c r="V32" s="707">
        <v>1105</v>
      </c>
      <c r="W32" s="707">
        <v>0</v>
      </c>
      <c r="X32" s="707">
        <v>0</v>
      </c>
      <c r="Y32" s="707">
        <v>0</v>
      </c>
      <c r="Z32" s="707">
        <v>0</v>
      </c>
      <c r="AA32" s="716">
        <v>0</v>
      </c>
      <c r="AB32" s="707">
        <v>0</v>
      </c>
      <c r="AC32" s="707">
        <v>0</v>
      </c>
      <c r="AD32" s="707">
        <v>0</v>
      </c>
      <c r="AE32" s="707">
        <v>0</v>
      </c>
      <c r="AF32" s="707">
        <v>1575</v>
      </c>
      <c r="AG32" s="707">
        <f t="shared" si="0"/>
        <v>20029</v>
      </c>
      <c r="AH32" s="404">
        <v>2</v>
      </c>
      <c r="AI32" s="404">
        <v>25</v>
      </c>
    </row>
    <row r="33" spans="1:35" s="13" customFormat="1" ht="23.45" customHeight="1">
      <c r="A33" s="171">
        <v>2</v>
      </c>
      <c r="B33" s="692">
        <v>26</v>
      </c>
      <c r="C33" s="695" t="s">
        <v>111</v>
      </c>
      <c r="D33" s="1987" t="s">
        <v>149</v>
      </c>
      <c r="E33" s="1988"/>
      <c r="F33" s="1978" t="s">
        <v>1370</v>
      </c>
      <c r="G33" s="1979"/>
      <c r="H33" s="708">
        <v>1116</v>
      </c>
      <c r="I33" s="707">
        <v>48</v>
      </c>
      <c r="J33" s="707">
        <v>168</v>
      </c>
      <c r="K33" s="707">
        <v>144</v>
      </c>
      <c r="L33" s="707">
        <v>83</v>
      </c>
      <c r="M33" s="707">
        <v>48</v>
      </c>
      <c r="N33" s="707">
        <v>24</v>
      </c>
      <c r="O33" s="707">
        <v>36</v>
      </c>
      <c r="P33" s="707">
        <v>276</v>
      </c>
      <c r="Q33" s="707">
        <v>0</v>
      </c>
      <c r="R33" s="707">
        <v>84</v>
      </c>
      <c r="S33" s="707">
        <v>72</v>
      </c>
      <c r="T33" s="707">
        <v>72</v>
      </c>
      <c r="U33" s="707">
        <v>12</v>
      </c>
      <c r="V33" s="707">
        <v>0</v>
      </c>
      <c r="W33" s="707">
        <v>24</v>
      </c>
      <c r="X33" s="707">
        <v>0</v>
      </c>
      <c r="Y33" s="707">
        <v>0</v>
      </c>
      <c r="Z33" s="707">
        <v>0</v>
      </c>
      <c r="AA33" s="715">
        <v>0</v>
      </c>
      <c r="AB33" s="707">
        <v>0</v>
      </c>
      <c r="AC33" s="707">
        <v>12</v>
      </c>
      <c r="AD33" s="707">
        <v>0</v>
      </c>
      <c r="AE33" s="707">
        <v>12</v>
      </c>
      <c r="AF33" s="707">
        <v>36</v>
      </c>
      <c r="AG33" s="707">
        <f t="shared" si="0"/>
        <v>2267</v>
      </c>
      <c r="AH33" s="404">
        <v>2</v>
      </c>
      <c r="AI33" s="404">
        <v>26</v>
      </c>
    </row>
    <row r="34" spans="1:35" s="13" customFormat="1" ht="23.45" customHeight="1">
      <c r="A34" s="171">
        <v>2</v>
      </c>
      <c r="B34" s="692">
        <v>27</v>
      </c>
      <c r="C34" s="696"/>
      <c r="D34" s="1989"/>
      <c r="E34" s="1990"/>
      <c r="F34" s="1978" t="s">
        <v>1425</v>
      </c>
      <c r="G34" s="1979"/>
      <c r="H34" s="708">
        <v>0</v>
      </c>
      <c r="I34" s="707">
        <v>0</v>
      </c>
      <c r="J34" s="707">
        <v>0</v>
      </c>
      <c r="K34" s="707">
        <v>0</v>
      </c>
      <c r="L34" s="707">
        <v>0</v>
      </c>
      <c r="M34" s="707">
        <v>0</v>
      </c>
      <c r="N34" s="707">
        <v>0</v>
      </c>
      <c r="O34" s="707">
        <v>0</v>
      </c>
      <c r="P34" s="707">
        <v>0</v>
      </c>
      <c r="Q34" s="707">
        <v>0</v>
      </c>
      <c r="R34" s="707">
        <v>0</v>
      </c>
      <c r="S34" s="707">
        <v>0</v>
      </c>
      <c r="T34" s="707">
        <v>48</v>
      </c>
      <c r="U34" s="707">
        <v>0</v>
      </c>
      <c r="V34" s="707">
        <v>0</v>
      </c>
      <c r="W34" s="707">
        <v>0</v>
      </c>
      <c r="X34" s="707">
        <v>0</v>
      </c>
      <c r="Y34" s="707">
        <v>0</v>
      </c>
      <c r="Z34" s="707">
        <v>0</v>
      </c>
      <c r="AA34" s="715">
        <v>12</v>
      </c>
      <c r="AB34" s="707">
        <v>0</v>
      </c>
      <c r="AC34" s="707">
        <v>48</v>
      </c>
      <c r="AD34" s="707">
        <v>0</v>
      </c>
      <c r="AE34" s="707">
        <v>0</v>
      </c>
      <c r="AF34" s="707">
        <v>12</v>
      </c>
      <c r="AG34" s="707">
        <f t="shared" si="0"/>
        <v>120</v>
      </c>
      <c r="AH34" s="404">
        <v>2</v>
      </c>
      <c r="AI34" s="404">
        <v>27</v>
      </c>
    </row>
    <row r="35" spans="1:35" s="13" customFormat="1" ht="23.45" customHeight="1">
      <c r="A35" s="171">
        <v>2</v>
      </c>
      <c r="B35" s="692">
        <v>28</v>
      </c>
      <c r="C35" s="697" t="s">
        <v>1410</v>
      </c>
      <c r="D35" s="1991"/>
      <c r="E35" s="1990"/>
      <c r="F35" s="1980" t="s">
        <v>185</v>
      </c>
      <c r="G35" s="1979"/>
      <c r="H35" s="708">
        <v>96</v>
      </c>
      <c r="I35" s="707">
        <v>0</v>
      </c>
      <c r="J35" s="707">
        <v>177</v>
      </c>
      <c r="K35" s="707">
        <v>0</v>
      </c>
      <c r="L35" s="707">
        <v>0</v>
      </c>
      <c r="M35" s="707">
        <v>0</v>
      </c>
      <c r="N35" s="707">
        <v>0</v>
      </c>
      <c r="O35" s="707">
        <v>0</v>
      </c>
      <c r="P35" s="707">
        <v>0</v>
      </c>
      <c r="Q35" s="707">
        <v>0</v>
      </c>
      <c r="R35" s="707">
        <v>93</v>
      </c>
      <c r="S35" s="707">
        <v>0</v>
      </c>
      <c r="T35" s="707">
        <v>0</v>
      </c>
      <c r="U35" s="707">
        <v>0</v>
      </c>
      <c r="V35" s="707">
        <v>0</v>
      </c>
      <c r="W35" s="707">
        <v>12</v>
      </c>
      <c r="X35" s="707">
        <v>0</v>
      </c>
      <c r="Y35" s="707">
        <v>0</v>
      </c>
      <c r="Z35" s="707">
        <v>0</v>
      </c>
      <c r="AA35" s="715">
        <v>0</v>
      </c>
      <c r="AB35" s="707">
        <v>0</v>
      </c>
      <c r="AC35" s="707">
        <v>0</v>
      </c>
      <c r="AD35" s="707">
        <v>0</v>
      </c>
      <c r="AE35" s="707">
        <v>0</v>
      </c>
      <c r="AF35" s="707">
        <v>0</v>
      </c>
      <c r="AG35" s="707">
        <f t="shared" si="0"/>
        <v>378</v>
      </c>
      <c r="AH35" s="404">
        <v>2</v>
      </c>
      <c r="AI35" s="404">
        <v>28</v>
      </c>
    </row>
    <row r="36" spans="1:35" s="13" customFormat="1" ht="23.45" customHeight="1">
      <c r="A36" s="171">
        <v>2</v>
      </c>
      <c r="B36" s="692">
        <v>29</v>
      </c>
      <c r="C36" s="696"/>
      <c r="D36" s="1987" t="s">
        <v>1428</v>
      </c>
      <c r="E36" s="1988"/>
      <c r="F36" s="1978" t="s">
        <v>1370</v>
      </c>
      <c r="G36" s="1979"/>
      <c r="H36" s="708">
        <v>93</v>
      </c>
      <c r="I36" s="707">
        <v>5</v>
      </c>
      <c r="J36" s="707">
        <v>14</v>
      </c>
      <c r="K36" s="707">
        <v>12</v>
      </c>
      <c r="L36" s="707">
        <v>7</v>
      </c>
      <c r="M36" s="707">
        <v>4</v>
      </c>
      <c r="N36" s="707">
        <v>2</v>
      </c>
      <c r="O36" s="707">
        <v>3</v>
      </c>
      <c r="P36" s="707">
        <v>23</v>
      </c>
      <c r="Q36" s="707">
        <v>0</v>
      </c>
      <c r="R36" s="707">
        <v>7</v>
      </c>
      <c r="S36" s="707">
        <v>6</v>
      </c>
      <c r="T36" s="707">
        <v>6</v>
      </c>
      <c r="U36" s="707">
        <v>1</v>
      </c>
      <c r="V36" s="707">
        <v>0</v>
      </c>
      <c r="W36" s="707">
        <v>2</v>
      </c>
      <c r="X36" s="707">
        <v>0</v>
      </c>
      <c r="Y36" s="707">
        <v>0</v>
      </c>
      <c r="Z36" s="707">
        <v>0</v>
      </c>
      <c r="AA36" s="715">
        <v>0</v>
      </c>
      <c r="AB36" s="707">
        <v>0</v>
      </c>
      <c r="AC36" s="707">
        <v>1</v>
      </c>
      <c r="AD36" s="707">
        <v>0</v>
      </c>
      <c r="AE36" s="707">
        <v>1</v>
      </c>
      <c r="AF36" s="707">
        <v>3</v>
      </c>
      <c r="AG36" s="707">
        <f t="shared" si="0"/>
        <v>190</v>
      </c>
      <c r="AH36" s="404">
        <v>2</v>
      </c>
      <c r="AI36" s="404">
        <v>29</v>
      </c>
    </row>
    <row r="37" spans="1:35" s="13" customFormat="1" ht="23.45" customHeight="1">
      <c r="A37" s="171">
        <v>2</v>
      </c>
      <c r="B37" s="692">
        <v>30</v>
      </c>
      <c r="C37" s="697" t="s">
        <v>909</v>
      </c>
      <c r="D37" s="1989"/>
      <c r="E37" s="1990"/>
      <c r="F37" s="1978" t="s">
        <v>1425</v>
      </c>
      <c r="G37" s="1979"/>
      <c r="H37" s="708">
        <v>0</v>
      </c>
      <c r="I37" s="707">
        <v>0</v>
      </c>
      <c r="J37" s="707">
        <v>0</v>
      </c>
      <c r="K37" s="707">
        <v>0</v>
      </c>
      <c r="L37" s="707">
        <v>0</v>
      </c>
      <c r="M37" s="707">
        <v>0</v>
      </c>
      <c r="N37" s="707">
        <v>0</v>
      </c>
      <c r="O37" s="707">
        <v>0</v>
      </c>
      <c r="P37" s="707">
        <v>0</v>
      </c>
      <c r="Q37" s="707">
        <v>0</v>
      </c>
      <c r="R37" s="707">
        <v>0</v>
      </c>
      <c r="S37" s="707">
        <v>0</v>
      </c>
      <c r="T37" s="707">
        <v>4</v>
      </c>
      <c r="U37" s="707">
        <v>0</v>
      </c>
      <c r="V37" s="707">
        <v>0</v>
      </c>
      <c r="W37" s="707">
        <v>0</v>
      </c>
      <c r="X37" s="707">
        <v>0</v>
      </c>
      <c r="Y37" s="707">
        <v>0</v>
      </c>
      <c r="Z37" s="707">
        <v>0</v>
      </c>
      <c r="AA37" s="715">
        <v>1</v>
      </c>
      <c r="AB37" s="707">
        <v>0</v>
      </c>
      <c r="AC37" s="707">
        <v>4</v>
      </c>
      <c r="AD37" s="707">
        <v>0</v>
      </c>
      <c r="AE37" s="707">
        <v>0</v>
      </c>
      <c r="AF37" s="707">
        <v>1</v>
      </c>
      <c r="AG37" s="707">
        <f t="shared" si="0"/>
        <v>10</v>
      </c>
      <c r="AH37" s="404">
        <v>2</v>
      </c>
      <c r="AI37" s="404">
        <v>30</v>
      </c>
    </row>
    <row r="38" spans="1:35" s="13" customFormat="1" ht="23.45" customHeight="1">
      <c r="A38" s="171">
        <v>2</v>
      </c>
      <c r="B38" s="692">
        <v>31</v>
      </c>
      <c r="C38" s="696"/>
      <c r="D38" s="1991"/>
      <c r="E38" s="1990"/>
      <c r="F38" s="1980" t="s">
        <v>185</v>
      </c>
      <c r="G38" s="1979"/>
      <c r="H38" s="708">
        <v>8</v>
      </c>
      <c r="I38" s="707">
        <v>0</v>
      </c>
      <c r="J38" s="707">
        <v>15</v>
      </c>
      <c r="K38" s="707">
        <v>0</v>
      </c>
      <c r="L38" s="707">
        <v>0</v>
      </c>
      <c r="M38" s="707">
        <v>0</v>
      </c>
      <c r="N38" s="707">
        <v>0</v>
      </c>
      <c r="O38" s="707">
        <v>0</v>
      </c>
      <c r="P38" s="707">
        <v>0</v>
      </c>
      <c r="Q38" s="707">
        <v>0</v>
      </c>
      <c r="R38" s="707">
        <v>8</v>
      </c>
      <c r="S38" s="707">
        <v>0</v>
      </c>
      <c r="T38" s="707">
        <v>0</v>
      </c>
      <c r="U38" s="707">
        <v>0</v>
      </c>
      <c r="V38" s="707">
        <v>0</v>
      </c>
      <c r="W38" s="707">
        <v>1</v>
      </c>
      <c r="X38" s="707">
        <v>0</v>
      </c>
      <c r="Y38" s="707">
        <v>0</v>
      </c>
      <c r="Z38" s="707">
        <v>0</v>
      </c>
      <c r="AA38" s="715">
        <v>0</v>
      </c>
      <c r="AB38" s="707">
        <v>0</v>
      </c>
      <c r="AC38" s="707">
        <v>0</v>
      </c>
      <c r="AD38" s="707">
        <v>0</v>
      </c>
      <c r="AE38" s="707">
        <v>0</v>
      </c>
      <c r="AF38" s="707">
        <v>0</v>
      </c>
      <c r="AG38" s="707">
        <f t="shared" si="0"/>
        <v>32</v>
      </c>
      <c r="AH38" s="404">
        <v>2</v>
      </c>
      <c r="AI38" s="404">
        <v>31</v>
      </c>
    </row>
    <row r="39" spans="1:35" s="13" customFormat="1" ht="23.45" customHeight="1">
      <c r="A39" s="171">
        <v>2</v>
      </c>
      <c r="B39" s="692">
        <v>32</v>
      </c>
      <c r="C39" s="697" t="s">
        <v>400</v>
      </c>
      <c r="D39" s="1992" t="s">
        <v>673</v>
      </c>
      <c r="E39" s="1993"/>
      <c r="F39" s="1978" t="s">
        <v>1370</v>
      </c>
      <c r="G39" s="1979"/>
      <c r="H39" s="708">
        <v>342346</v>
      </c>
      <c r="I39" s="707">
        <v>12932</v>
      </c>
      <c r="J39" s="707">
        <v>60391</v>
      </c>
      <c r="K39" s="707">
        <v>48602</v>
      </c>
      <c r="L39" s="707">
        <v>24777</v>
      </c>
      <c r="M39" s="707">
        <v>14746</v>
      </c>
      <c r="N39" s="707">
        <v>9247</v>
      </c>
      <c r="O39" s="707">
        <v>10836</v>
      </c>
      <c r="P39" s="707">
        <v>78421</v>
      </c>
      <c r="Q39" s="707">
        <v>0</v>
      </c>
      <c r="R39" s="707">
        <v>22706</v>
      </c>
      <c r="S39" s="707">
        <v>21639</v>
      </c>
      <c r="T39" s="707">
        <v>21696</v>
      </c>
      <c r="U39" s="707">
        <v>1914</v>
      </c>
      <c r="V39" s="707">
        <v>0</v>
      </c>
      <c r="W39" s="707">
        <v>6781</v>
      </c>
      <c r="X39" s="707">
        <v>0</v>
      </c>
      <c r="Y39" s="707">
        <v>0</v>
      </c>
      <c r="Z39" s="707">
        <v>0</v>
      </c>
      <c r="AA39" s="715">
        <v>0</v>
      </c>
      <c r="AB39" s="707">
        <v>0</v>
      </c>
      <c r="AC39" s="707">
        <v>3930</v>
      </c>
      <c r="AD39" s="707">
        <v>0</v>
      </c>
      <c r="AE39" s="707">
        <v>3851</v>
      </c>
      <c r="AF39" s="707">
        <v>9712</v>
      </c>
      <c r="AG39" s="707">
        <f t="shared" si="0"/>
        <v>694527</v>
      </c>
      <c r="AH39" s="404">
        <v>2</v>
      </c>
      <c r="AI39" s="404">
        <v>32</v>
      </c>
    </row>
    <row r="40" spans="1:35" s="13" customFormat="1" ht="23.45" customHeight="1">
      <c r="A40" s="171">
        <v>2</v>
      </c>
      <c r="B40" s="692">
        <v>33</v>
      </c>
      <c r="C40" s="696"/>
      <c r="D40" s="1994"/>
      <c r="E40" s="1995"/>
      <c r="F40" s="1978" t="s">
        <v>1425</v>
      </c>
      <c r="G40" s="1979"/>
      <c r="H40" s="708">
        <v>0</v>
      </c>
      <c r="I40" s="707">
        <v>0</v>
      </c>
      <c r="J40" s="707">
        <v>0</v>
      </c>
      <c r="K40" s="707">
        <v>0</v>
      </c>
      <c r="L40" s="707">
        <v>0</v>
      </c>
      <c r="M40" s="707">
        <v>0</v>
      </c>
      <c r="N40" s="707">
        <v>0</v>
      </c>
      <c r="O40" s="707">
        <v>0</v>
      </c>
      <c r="P40" s="707">
        <v>0</v>
      </c>
      <c r="Q40" s="707">
        <v>0</v>
      </c>
      <c r="R40" s="707">
        <v>0</v>
      </c>
      <c r="S40" s="707">
        <v>0</v>
      </c>
      <c r="T40" s="707">
        <v>11688</v>
      </c>
      <c r="U40" s="707">
        <v>0</v>
      </c>
      <c r="V40" s="707">
        <v>0</v>
      </c>
      <c r="W40" s="707">
        <v>0</v>
      </c>
      <c r="X40" s="707">
        <v>0</v>
      </c>
      <c r="Y40" s="707">
        <v>0</v>
      </c>
      <c r="Z40" s="707">
        <v>0</v>
      </c>
      <c r="AA40" s="715">
        <v>2566</v>
      </c>
      <c r="AB40" s="707">
        <v>0</v>
      </c>
      <c r="AC40" s="707">
        <v>4453</v>
      </c>
      <c r="AD40" s="707">
        <v>0</v>
      </c>
      <c r="AE40" s="707">
        <v>0</v>
      </c>
      <c r="AF40" s="707">
        <v>2317</v>
      </c>
      <c r="AG40" s="707">
        <f t="shared" si="0"/>
        <v>21024</v>
      </c>
      <c r="AH40" s="404">
        <v>2</v>
      </c>
      <c r="AI40" s="404">
        <v>33</v>
      </c>
    </row>
    <row r="41" spans="1:35" s="13" customFormat="1" ht="23.45" customHeight="1">
      <c r="A41" s="171">
        <v>2</v>
      </c>
      <c r="B41" s="692">
        <v>34</v>
      </c>
      <c r="C41" s="697" t="s">
        <v>669</v>
      </c>
      <c r="D41" s="1996"/>
      <c r="E41" s="1997"/>
      <c r="F41" s="1980" t="s">
        <v>185</v>
      </c>
      <c r="G41" s="1979"/>
      <c r="H41" s="708">
        <v>13071</v>
      </c>
      <c r="I41" s="707">
        <v>0</v>
      </c>
      <c r="J41" s="707">
        <v>27950</v>
      </c>
      <c r="K41" s="707">
        <v>0</v>
      </c>
      <c r="L41" s="707">
        <v>0</v>
      </c>
      <c r="M41" s="707">
        <v>0</v>
      </c>
      <c r="N41" s="707">
        <v>0</v>
      </c>
      <c r="O41" s="707">
        <v>0</v>
      </c>
      <c r="P41" s="707">
        <v>0</v>
      </c>
      <c r="Q41" s="707">
        <v>0</v>
      </c>
      <c r="R41" s="707">
        <v>0</v>
      </c>
      <c r="S41" s="707">
        <v>0</v>
      </c>
      <c r="T41" s="707">
        <v>0</v>
      </c>
      <c r="U41" s="707">
        <v>0</v>
      </c>
      <c r="V41" s="707">
        <v>0</v>
      </c>
      <c r="W41" s="707">
        <v>1972</v>
      </c>
      <c r="X41" s="707">
        <v>0</v>
      </c>
      <c r="Y41" s="707">
        <v>0</v>
      </c>
      <c r="Z41" s="707">
        <v>0</v>
      </c>
      <c r="AA41" s="715">
        <v>0</v>
      </c>
      <c r="AB41" s="707">
        <v>0</v>
      </c>
      <c r="AC41" s="707">
        <v>0</v>
      </c>
      <c r="AD41" s="707">
        <v>0</v>
      </c>
      <c r="AE41" s="707">
        <v>0</v>
      </c>
      <c r="AF41" s="707">
        <v>0</v>
      </c>
      <c r="AG41" s="707">
        <f t="shared" si="0"/>
        <v>42993</v>
      </c>
      <c r="AH41" s="404">
        <v>2</v>
      </c>
      <c r="AI41" s="404">
        <v>34</v>
      </c>
    </row>
    <row r="42" spans="1:35" s="13" customFormat="1" ht="23.45" customHeight="1">
      <c r="A42" s="171">
        <v>2</v>
      </c>
      <c r="B42" s="692">
        <v>35</v>
      </c>
      <c r="C42" s="697"/>
      <c r="D42" s="2018" t="s">
        <v>1409</v>
      </c>
      <c r="E42" s="1998" t="s">
        <v>1240</v>
      </c>
      <c r="F42" s="1978" t="s">
        <v>1370</v>
      </c>
      <c r="G42" s="1979"/>
      <c r="H42" s="708">
        <v>7391</v>
      </c>
      <c r="I42" s="707">
        <v>914</v>
      </c>
      <c r="J42" s="707">
        <v>3478</v>
      </c>
      <c r="K42" s="707">
        <v>4726</v>
      </c>
      <c r="L42" s="707">
        <v>1651</v>
      </c>
      <c r="M42" s="707">
        <v>478</v>
      </c>
      <c r="N42" s="707">
        <v>231</v>
      </c>
      <c r="O42" s="707">
        <v>747</v>
      </c>
      <c r="P42" s="707">
        <v>7869</v>
      </c>
      <c r="Q42" s="707">
        <v>0</v>
      </c>
      <c r="R42" s="707">
        <v>846</v>
      </c>
      <c r="S42" s="707">
        <v>2039</v>
      </c>
      <c r="T42" s="707">
        <v>753</v>
      </c>
      <c r="U42" s="707">
        <v>157</v>
      </c>
      <c r="V42" s="707">
        <v>0</v>
      </c>
      <c r="W42" s="707">
        <v>1200</v>
      </c>
      <c r="X42" s="707">
        <v>0</v>
      </c>
      <c r="Y42" s="707">
        <v>0</v>
      </c>
      <c r="Z42" s="707">
        <v>0</v>
      </c>
      <c r="AA42" s="715">
        <v>0</v>
      </c>
      <c r="AB42" s="707">
        <v>0</v>
      </c>
      <c r="AC42" s="707">
        <v>0</v>
      </c>
      <c r="AD42" s="707">
        <v>0</v>
      </c>
      <c r="AE42" s="707">
        <v>107</v>
      </c>
      <c r="AF42" s="707">
        <v>295</v>
      </c>
      <c r="AG42" s="707">
        <f t="shared" si="0"/>
        <v>32882</v>
      </c>
      <c r="AH42" s="404">
        <v>2</v>
      </c>
      <c r="AI42" s="404">
        <v>35</v>
      </c>
    </row>
    <row r="43" spans="1:35" s="13" customFormat="1" ht="23.45" customHeight="1">
      <c r="A43" s="171">
        <v>2</v>
      </c>
      <c r="B43" s="692">
        <v>36</v>
      </c>
      <c r="C43" s="697" t="s">
        <v>324</v>
      </c>
      <c r="D43" s="2019"/>
      <c r="E43" s="1999"/>
      <c r="F43" s="1978" t="s">
        <v>1425</v>
      </c>
      <c r="G43" s="1979"/>
      <c r="H43" s="708">
        <v>0</v>
      </c>
      <c r="I43" s="707">
        <v>0</v>
      </c>
      <c r="J43" s="707">
        <v>0</v>
      </c>
      <c r="K43" s="707">
        <v>0</v>
      </c>
      <c r="L43" s="707">
        <v>0</v>
      </c>
      <c r="M43" s="707">
        <v>0</v>
      </c>
      <c r="N43" s="707">
        <v>0</v>
      </c>
      <c r="O43" s="707">
        <v>0</v>
      </c>
      <c r="P43" s="707">
        <v>0</v>
      </c>
      <c r="Q43" s="707">
        <v>0</v>
      </c>
      <c r="R43" s="707">
        <v>0</v>
      </c>
      <c r="S43" s="707">
        <v>0</v>
      </c>
      <c r="T43" s="707">
        <v>1283</v>
      </c>
      <c r="U43" s="707">
        <v>0</v>
      </c>
      <c r="V43" s="707">
        <v>0</v>
      </c>
      <c r="W43" s="707">
        <v>0</v>
      </c>
      <c r="X43" s="707">
        <v>0</v>
      </c>
      <c r="Y43" s="707">
        <v>0</v>
      </c>
      <c r="Z43" s="707">
        <v>0</v>
      </c>
      <c r="AA43" s="715">
        <v>106</v>
      </c>
      <c r="AB43" s="707">
        <v>0</v>
      </c>
      <c r="AC43" s="707">
        <v>0</v>
      </c>
      <c r="AD43" s="707">
        <v>0</v>
      </c>
      <c r="AE43" s="707">
        <v>0</v>
      </c>
      <c r="AF43" s="707">
        <v>92</v>
      </c>
      <c r="AG43" s="707">
        <f t="shared" si="0"/>
        <v>1481</v>
      </c>
      <c r="AH43" s="404">
        <v>2</v>
      </c>
      <c r="AI43" s="404">
        <v>36</v>
      </c>
    </row>
    <row r="44" spans="1:35" s="13" customFormat="1" ht="23.45" customHeight="1">
      <c r="A44" s="171">
        <v>2</v>
      </c>
      <c r="B44" s="692">
        <v>37</v>
      </c>
      <c r="C44" s="697"/>
      <c r="D44" s="2019"/>
      <c r="E44" s="2000"/>
      <c r="F44" s="1980" t="s">
        <v>185</v>
      </c>
      <c r="G44" s="1979"/>
      <c r="H44" s="708">
        <v>1</v>
      </c>
      <c r="I44" s="707">
        <v>0</v>
      </c>
      <c r="J44" s="707">
        <v>5231</v>
      </c>
      <c r="K44" s="707">
        <v>0</v>
      </c>
      <c r="L44" s="707">
        <v>0</v>
      </c>
      <c r="M44" s="707">
        <v>0</v>
      </c>
      <c r="N44" s="707">
        <v>0</v>
      </c>
      <c r="O44" s="707">
        <v>0</v>
      </c>
      <c r="P44" s="707">
        <v>0</v>
      </c>
      <c r="Q44" s="707">
        <v>0</v>
      </c>
      <c r="R44" s="707">
        <v>0</v>
      </c>
      <c r="S44" s="707">
        <v>0</v>
      </c>
      <c r="T44" s="707">
        <v>0</v>
      </c>
      <c r="U44" s="707">
        <v>0</v>
      </c>
      <c r="V44" s="707">
        <v>0</v>
      </c>
      <c r="W44" s="707">
        <v>0</v>
      </c>
      <c r="X44" s="707">
        <v>0</v>
      </c>
      <c r="Y44" s="707">
        <v>0</v>
      </c>
      <c r="Z44" s="707">
        <v>0</v>
      </c>
      <c r="AA44" s="715">
        <v>0</v>
      </c>
      <c r="AB44" s="707">
        <v>0</v>
      </c>
      <c r="AC44" s="707">
        <v>0</v>
      </c>
      <c r="AD44" s="707">
        <v>0</v>
      </c>
      <c r="AE44" s="707">
        <v>0</v>
      </c>
      <c r="AF44" s="707">
        <v>0</v>
      </c>
      <c r="AG44" s="707">
        <f t="shared" si="0"/>
        <v>5232</v>
      </c>
      <c r="AH44" s="404">
        <v>2</v>
      </c>
      <c r="AI44" s="404">
        <v>37</v>
      </c>
    </row>
    <row r="45" spans="1:35" s="13" customFormat="1" ht="23.45" customHeight="1">
      <c r="A45" s="171">
        <v>2</v>
      </c>
      <c r="B45" s="692">
        <v>38</v>
      </c>
      <c r="C45" s="697" t="s">
        <v>1056</v>
      </c>
      <c r="D45" s="2019"/>
      <c r="E45" s="2001" t="s">
        <v>1394</v>
      </c>
      <c r="F45" s="1978" t="s">
        <v>1370</v>
      </c>
      <c r="G45" s="1979"/>
      <c r="H45" s="708">
        <v>474</v>
      </c>
      <c r="I45" s="707">
        <v>334</v>
      </c>
      <c r="J45" s="707">
        <v>0</v>
      </c>
      <c r="K45" s="707">
        <v>299</v>
      </c>
      <c r="L45" s="707">
        <v>108</v>
      </c>
      <c r="M45" s="707">
        <v>0</v>
      </c>
      <c r="N45" s="707">
        <v>0</v>
      </c>
      <c r="O45" s="707">
        <v>35</v>
      </c>
      <c r="P45" s="707">
        <v>0</v>
      </c>
      <c r="Q45" s="707">
        <v>0</v>
      </c>
      <c r="R45" s="707">
        <v>0</v>
      </c>
      <c r="S45" s="707">
        <v>0</v>
      </c>
      <c r="T45" s="707">
        <v>0</v>
      </c>
      <c r="U45" s="707">
        <v>0</v>
      </c>
      <c r="V45" s="707">
        <v>0</v>
      </c>
      <c r="W45" s="707">
        <v>0</v>
      </c>
      <c r="X45" s="707">
        <v>0</v>
      </c>
      <c r="Y45" s="707">
        <v>0</v>
      </c>
      <c r="Z45" s="707">
        <v>0</v>
      </c>
      <c r="AA45" s="715">
        <v>0</v>
      </c>
      <c r="AB45" s="707">
        <v>0</v>
      </c>
      <c r="AC45" s="707">
        <v>0</v>
      </c>
      <c r="AD45" s="707">
        <v>0</v>
      </c>
      <c r="AE45" s="707">
        <v>0</v>
      </c>
      <c r="AF45" s="707">
        <v>40</v>
      </c>
      <c r="AG45" s="707">
        <f t="shared" si="0"/>
        <v>1290</v>
      </c>
      <c r="AH45" s="404">
        <v>2</v>
      </c>
      <c r="AI45" s="404">
        <v>38</v>
      </c>
    </row>
    <row r="46" spans="1:35" s="13" customFormat="1" ht="23.45" customHeight="1">
      <c r="A46" s="171">
        <v>2</v>
      </c>
      <c r="B46" s="692">
        <v>39</v>
      </c>
      <c r="C46" s="696"/>
      <c r="D46" s="2019"/>
      <c r="E46" s="2002"/>
      <c r="F46" s="1978" t="s">
        <v>1425</v>
      </c>
      <c r="G46" s="1979"/>
      <c r="H46" s="708">
        <v>0</v>
      </c>
      <c r="I46" s="707">
        <v>0</v>
      </c>
      <c r="J46" s="707">
        <v>0</v>
      </c>
      <c r="K46" s="707">
        <v>0</v>
      </c>
      <c r="L46" s="707">
        <v>0</v>
      </c>
      <c r="M46" s="707">
        <v>0</v>
      </c>
      <c r="N46" s="707">
        <v>0</v>
      </c>
      <c r="O46" s="707">
        <v>0</v>
      </c>
      <c r="P46" s="707">
        <v>0</v>
      </c>
      <c r="Q46" s="707">
        <v>0</v>
      </c>
      <c r="R46" s="707">
        <v>0</v>
      </c>
      <c r="S46" s="707">
        <v>0</v>
      </c>
      <c r="T46" s="707">
        <v>0</v>
      </c>
      <c r="U46" s="707">
        <v>0</v>
      </c>
      <c r="V46" s="707">
        <v>0</v>
      </c>
      <c r="W46" s="707">
        <v>0</v>
      </c>
      <c r="X46" s="707">
        <v>0</v>
      </c>
      <c r="Y46" s="707">
        <v>0</v>
      </c>
      <c r="Z46" s="707">
        <v>0</v>
      </c>
      <c r="AA46" s="715">
        <v>36</v>
      </c>
      <c r="AB46" s="707">
        <v>0</v>
      </c>
      <c r="AC46" s="707">
        <v>0</v>
      </c>
      <c r="AD46" s="707">
        <v>0</v>
      </c>
      <c r="AE46" s="707">
        <v>0</v>
      </c>
      <c r="AF46" s="707">
        <v>14</v>
      </c>
      <c r="AG46" s="707">
        <f t="shared" si="0"/>
        <v>50</v>
      </c>
      <c r="AH46" s="404">
        <v>2</v>
      </c>
      <c r="AI46" s="404">
        <v>39</v>
      </c>
    </row>
    <row r="47" spans="1:35" s="13" customFormat="1" ht="23.45" customHeight="1">
      <c r="A47" s="171">
        <v>2</v>
      </c>
      <c r="B47" s="694">
        <v>40</v>
      </c>
      <c r="C47" s="697"/>
      <c r="D47" s="2019"/>
      <c r="E47" s="2003"/>
      <c r="F47" s="1980" t="s">
        <v>185</v>
      </c>
      <c r="G47" s="1979"/>
      <c r="H47" s="708">
        <v>2</v>
      </c>
      <c r="I47" s="707">
        <v>0</v>
      </c>
      <c r="J47" s="707">
        <v>0</v>
      </c>
      <c r="K47" s="707">
        <v>0</v>
      </c>
      <c r="L47" s="707">
        <v>0</v>
      </c>
      <c r="M47" s="707">
        <v>0</v>
      </c>
      <c r="N47" s="707">
        <v>0</v>
      </c>
      <c r="O47" s="707">
        <v>0</v>
      </c>
      <c r="P47" s="707">
        <v>0</v>
      </c>
      <c r="Q47" s="707">
        <v>0</v>
      </c>
      <c r="R47" s="707">
        <v>0</v>
      </c>
      <c r="S47" s="707">
        <v>0</v>
      </c>
      <c r="T47" s="707">
        <v>0</v>
      </c>
      <c r="U47" s="707">
        <v>0</v>
      </c>
      <c r="V47" s="707">
        <v>0</v>
      </c>
      <c r="W47" s="707">
        <v>0</v>
      </c>
      <c r="X47" s="707">
        <v>0</v>
      </c>
      <c r="Y47" s="707">
        <v>0</v>
      </c>
      <c r="Z47" s="707">
        <v>0</v>
      </c>
      <c r="AA47" s="715">
        <v>0</v>
      </c>
      <c r="AB47" s="707">
        <v>0</v>
      </c>
      <c r="AC47" s="707">
        <v>0</v>
      </c>
      <c r="AD47" s="707">
        <v>0</v>
      </c>
      <c r="AE47" s="707">
        <v>0</v>
      </c>
      <c r="AF47" s="707">
        <v>0</v>
      </c>
      <c r="AG47" s="707">
        <f t="shared" si="0"/>
        <v>2</v>
      </c>
      <c r="AH47" s="404">
        <v>2</v>
      </c>
      <c r="AI47" s="404">
        <v>40</v>
      </c>
    </row>
    <row r="48" spans="1:35" s="13" customFormat="1" ht="23.45" customHeight="1">
      <c r="A48" s="171">
        <v>2</v>
      </c>
      <c r="B48" s="692">
        <v>41</v>
      </c>
      <c r="C48" s="696"/>
      <c r="D48" s="2019"/>
      <c r="E48" s="2001" t="s">
        <v>1012</v>
      </c>
      <c r="F48" s="1978" t="s">
        <v>1370</v>
      </c>
      <c r="G48" s="1979"/>
      <c r="H48" s="708">
        <v>121509</v>
      </c>
      <c r="I48" s="707">
        <v>4738</v>
      </c>
      <c r="J48" s="707">
        <v>21884</v>
      </c>
      <c r="K48" s="707">
        <v>17382</v>
      </c>
      <c r="L48" s="707">
        <v>9169</v>
      </c>
      <c r="M48" s="707">
        <v>4340</v>
      </c>
      <c r="N48" s="707">
        <v>2844</v>
      </c>
      <c r="O48" s="707">
        <v>3895</v>
      </c>
      <c r="P48" s="707">
        <v>27261</v>
      </c>
      <c r="Q48" s="707">
        <v>0</v>
      </c>
      <c r="R48" s="707">
        <v>8131</v>
      </c>
      <c r="S48" s="707">
        <v>7839</v>
      </c>
      <c r="T48" s="707">
        <v>7785</v>
      </c>
      <c r="U48" s="707">
        <v>673</v>
      </c>
      <c r="V48" s="707">
        <v>0</v>
      </c>
      <c r="W48" s="707">
        <v>2995</v>
      </c>
      <c r="X48" s="707">
        <v>0</v>
      </c>
      <c r="Y48" s="707">
        <v>0</v>
      </c>
      <c r="Z48" s="707">
        <v>0</v>
      </c>
      <c r="AA48" s="715">
        <v>0</v>
      </c>
      <c r="AB48" s="707">
        <v>0</v>
      </c>
      <c r="AC48" s="707">
        <v>1426</v>
      </c>
      <c r="AD48" s="707">
        <v>0</v>
      </c>
      <c r="AE48" s="707">
        <v>923</v>
      </c>
      <c r="AF48" s="707">
        <v>2175</v>
      </c>
      <c r="AG48" s="707">
        <f t="shared" si="0"/>
        <v>244969</v>
      </c>
      <c r="AH48" s="404">
        <v>2</v>
      </c>
      <c r="AI48" s="404">
        <v>41</v>
      </c>
    </row>
    <row r="49" spans="1:35" s="13" customFormat="1" ht="23.45" customHeight="1">
      <c r="A49" s="171">
        <v>2</v>
      </c>
      <c r="B49" s="692">
        <v>42</v>
      </c>
      <c r="C49" s="697"/>
      <c r="D49" s="2019"/>
      <c r="E49" s="2002"/>
      <c r="F49" s="1978" t="s">
        <v>1425</v>
      </c>
      <c r="G49" s="1979"/>
      <c r="H49" s="708">
        <v>0</v>
      </c>
      <c r="I49" s="707">
        <v>0</v>
      </c>
      <c r="J49" s="707">
        <v>0</v>
      </c>
      <c r="K49" s="707">
        <v>0</v>
      </c>
      <c r="L49" s="707">
        <v>0</v>
      </c>
      <c r="M49" s="707">
        <v>0</v>
      </c>
      <c r="N49" s="707">
        <v>0</v>
      </c>
      <c r="O49" s="707">
        <v>0</v>
      </c>
      <c r="P49" s="707">
        <v>0</v>
      </c>
      <c r="Q49" s="707">
        <v>0</v>
      </c>
      <c r="R49" s="707">
        <v>0</v>
      </c>
      <c r="S49" s="707">
        <v>0</v>
      </c>
      <c r="T49" s="707">
        <v>2386</v>
      </c>
      <c r="U49" s="707">
        <v>0</v>
      </c>
      <c r="V49" s="707">
        <v>0</v>
      </c>
      <c r="W49" s="707">
        <v>0</v>
      </c>
      <c r="X49" s="707">
        <v>0</v>
      </c>
      <c r="Y49" s="707">
        <v>0</v>
      </c>
      <c r="Z49" s="707">
        <v>0</v>
      </c>
      <c r="AA49" s="715">
        <v>349</v>
      </c>
      <c r="AB49" s="707">
        <v>0</v>
      </c>
      <c r="AC49" s="707">
        <v>822</v>
      </c>
      <c r="AD49" s="707">
        <v>0</v>
      </c>
      <c r="AE49" s="707">
        <v>0</v>
      </c>
      <c r="AF49" s="707">
        <v>217</v>
      </c>
      <c r="AG49" s="707">
        <f t="shared" si="0"/>
        <v>3774</v>
      </c>
      <c r="AH49" s="404">
        <v>2</v>
      </c>
      <c r="AI49" s="404">
        <v>42</v>
      </c>
    </row>
    <row r="50" spans="1:35" s="13" customFormat="1" ht="23.45" customHeight="1">
      <c r="A50" s="171">
        <v>2</v>
      </c>
      <c r="B50" s="692">
        <v>43</v>
      </c>
      <c r="C50" s="696"/>
      <c r="D50" s="2019"/>
      <c r="E50" s="2003"/>
      <c r="F50" s="1980" t="s">
        <v>185</v>
      </c>
      <c r="G50" s="1979"/>
      <c r="H50" s="708">
        <v>2669</v>
      </c>
      <c r="I50" s="707">
        <v>0</v>
      </c>
      <c r="J50" s="707">
        <v>5094</v>
      </c>
      <c r="K50" s="707">
        <v>0</v>
      </c>
      <c r="L50" s="707">
        <v>0</v>
      </c>
      <c r="M50" s="707">
        <v>0</v>
      </c>
      <c r="N50" s="707">
        <v>0</v>
      </c>
      <c r="O50" s="707">
        <v>0</v>
      </c>
      <c r="P50" s="707">
        <v>0</v>
      </c>
      <c r="Q50" s="707">
        <v>0</v>
      </c>
      <c r="R50" s="707">
        <v>3194</v>
      </c>
      <c r="S50" s="707">
        <v>0</v>
      </c>
      <c r="T50" s="707">
        <v>0</v>
      </c>
      <c r="U50" s="707">
        <v>0</v>
      </c>
      <c r="V50" s="707">
        <v>0</v>
      </c>
      <c r="W50" s="707">
        <v>402</v>
      </c>
      <c r="X50" s="707">
        <v>0</v>
      </c>
      <c r="Y50" s="707">
        <v>0</v>
      </c>
      <c r="Z50" s="707">
        <v>0</v>
      </c>
      <c r="AA50" s="715">
        <v>0</v>
      </c>
      <c r="AB50" s="707">
        <v>0</v>
      </c>
      <c r="AC50" s="707">
        <v>0</v>
      </c>
      <c r="AD50" s="707">
        <v>0</v>
      </c>
      <c r="AE50" s="707">
        <v>0</v>
      </c>
      <c r="AF50" s="707">
        <v>0</v>
      </c>
      <c r="AG50" s="707">
        <f t="shared" si="0"/>
        <v>11359</v>
      </c>
      <c r="AH50" s="404">
        <v>2</v>
      </c>
      <c r="AI50" s="404">
        <v>43</v>
      </c>
    </row>
    <row r="51" spans="1:35" s="13" customFormat="1" ht="23.45" customHeight="1">
      <c r="A51" s="171">
        <v>2</v>
      </c>
      <c r="B51" s="692">
        <v>44</v>
      </c>
      <c r="C51" s="697"/>
      <c r="D51" s="2019"/>
      <c r="E51" s="2004" t="s">
        <v>942</v>
      </c>
      <c r="F51" s="1978" t="s">
        <v>1370</v>
      </c>
      <c r="G51" s="1979"/>
      <c r="H51" s="708">
        <v>25228</v>
      </c>
      <c r="I51" s="707">
        <v>349</v>
      </c>
      <c r="J51" s="707">
        <v>2722</v>
      </c>
      <c r="K51" s="707">
        <v>3715</v>
      </c>
      <c r="L51" s="707">
        <v>1857</v>
      </c>
      <c r="M51" s="707">
        <v>511</v>
      </c>
      <c r="N51" s="707">
        <v>450</v>
      </c>
      <c r="O51" s="707">
        <v>328</v>
      </c>
      <c r="P51" s="707">
        <v>4687</v>
      </c>
      <c r="Q51" s="707">
        <v>0</v>
      </c>
      <c r="R51" s="707">
        <v>1701</v>
      </c>
      <c r="S51" s="707">
        <v>972</v>
      </c>
      <c r="T51" s="707">
        <v>1067</v>
      </c>
      <c r="U51" s="707">
        <v>72</v>
      </c>
      <c r="V51" s="707">
        <v>0</v>
      </c>
      <c r="W51" s="707">
        <v>435</v>
      </c>
      <c r="X51" s="707">
        <v>0</v>
      </c>
      <c r="Y51" s="707">
        <v>0</v>
      </c>
      <c r="Z51" s="707">
        <v>0</v>
      </c>
      <c r="AA51" s="715">
        <v>0</v>
      </c>
      <c r="AB51" s="707">
        <v>0</v>
      </c>
      <c r="AC51" s="707">
        <v>113</v>
      </c>
      <c r="AD51" s="707">
        <v>0</v>
      </c>
      <c r="AE51" s="707">
        <v>136</v>
      </c>
      <c r="AF51" s="707">
        <v>239</v>
      </c>
      <c r="AG51" s="707">
        <f t="shared" si="0"/>
        <v>44582</v>
      </c>
      <c r="AH51" s="404">
        <v>2</v>
      </c>
      <c r="AI51" s="404">
        <v>44</v>
      </c>
    </row>
    <row r="52" spans="1:35" s="13" customFormat="1" ht="23.45" customHeight="1">
      <c r="A52" s="171">
        <v>2</v>
      </c>
      <c r="B52" s="692">
        <v>45</v>
      </c>
      <c r="C52" s="696"/>
      <c r="D52" s="2019"/>
      <c r="E52" s="2005"/>
      <c r="F52" s="1978" t="s">
        <v>1425</v>
      </c>
      <c r="G52" s="1979"/>
      <c r="H52" s="708">
        <v>0</v>
      </c>
      <c r="I52" s="707">
        <v>0</v>
      </c>
      <c r="J52" s="707">
        <v>0</v>
      </c>
      <c r="K52" s="707">
        <v>0</v>
      </c>
      <c r="L52" s="707">
        <v>0</v>
      </c>
      <c r="M52" s="707">
        <v>0</v>
      </c>
      <c r="N52" s="707">
        <v>0</v>
      </c>
      <c r="O52" s="707">
        <v>0</v>
      </c>
      <c r="P52" s="707">
        <v>0</v>
      </c>
      <c r="Q52" s="707">
        <v>0</v>
      </c>
      <c r="R52" s="707">
        <v>0</v>
      </c>
      <c r="S52" s="707">
        <v>0</v>
      </c>
      <c r="T52" s="707">
        <v>196</v>
      </c>
      <c r="U52" s="707">
        <v>0</v>
      </c>
      <c r="V52" s="707">
        <v>0</v>
      </c>
      <c r="W52" s="707">
        <v>0</v>
      </c>
      <c r="X52" s="707">
        <v>0</v>
      </c>
      <c r="Y52" s="707">
        <v>0</v>
      </c>
      <c r="Z52" s="707">
        <v>0</v>
      </c>
      <c r="AA52" s="715">
        <v>85</v>
      </c>
      <c r="AB52" s="707">
        <v>0</v>
      </c>
      <c r="AC52" s="707">
        <v>48</v>
      </c>
      <c r="AD52" s="707">
        <v>0</v>
      </c>
      <c r="AE52" s="707">
        <v>0</v>
      </c>
      <c r="AF52" s="707">
        <v>34</v>
      </c>
      <c r="AG52" s="707">
        <f t="shared" si="0"/>
        <v>363</v>
      </c>
      <c r="AH52" s="404">
        <v>2</v>
      </c>
      <c r="AI52" s="404">
        <v>45</v>
      </c>
    </row>
    <row r="53" spans="1:35" s="13" customFormat="1" ht="23.45" customHeight="1">
      <c r="A53" s="171">
        <v>2</v>
      </c>
      <c r="B53" s="692">
        <v>46</v>
      </c>
      <c r="C53" s="697"/>
      <c r="D53" s="2020"/>
      <c r="E53" s="2006"/>
      <c r="F53" s="1980" t="s">
        <v>185</v>
      </c>
      <c r="G53" s="1979"/>
      <c r="H53" s="708">
        <v>677</v>
      </c>
      <c r="I53" s="707">
        <v>0</v>
      </c>
      <c r="J53" s="707">
        <v>2438</v>
      </c>
      <c r="K53" s="707">
        <v>0</v>
      </c>
      <c r="L53" s="707">
        <v>0</v>
      </c>
      <c r="M53" s="707">
        <v>0</v>
      </c>
      <c r="N53" s="707">
        <v>0</v>
      </c>
      <c r="O53" s="707">
        <v>0</v>
      </c>
      <c r="P53" s="707">
        <v>0</v>
      </c>
      <c r="Q53" s="707">
        <v>0</v>
      </c>
      <c r="R53" s="707">
        <v>0</v>
      </c>
      <c r="S53" s="707">
        <v>0</v>
      </c>
      <c r="T53" s="707">
        <v>0</v>
      </c>
      <c r="U53" s="707">
        <v>0</v>
      </c>
      <c r="V53" s="707">
        <v>0</v>
      </c>
      <c r="W53" s="707">
        <v>120</v>
      </c>
      <c r="X53" s="707">
        <v>0</v>
      </c>
      <c r="Y53" s="707">
        <v>0</v>
      </c>
      <c r="Z53" s="707">
        <v>0</v>
      </c>
      <c r="AA53" s="715">
        <v>0</v>
      </c>
      <c r="AB53" s="707">
        <v>0</v>
      </c>
      <c r="AC53" s="707">
        <v>0</v>
      </c>
      <c r="AD53" s="707">
        <v>0</v>
      </c>
      <c r="AE53" s="707">
        <v>0</v>
      </c>
      <c r="AF53" s="707">
        <v>0</v>
      </c>
      <c r="AG53" s="707">
        <f t="shared" si="0"/>
        <v>3235</v>
      </c>
      <c r="AH53" s="404">
        <v>2</v>
      </c>
      <c r="AI53" s="404">
        <v>46</v>
      </c>
    </row>
    <row r="54" spans="1:35" s="13" customFormat="1" ht="23.45" customHeight="1">
      <c r="A54" s="171">
        <v>2</v>
      </c>
      <c r="B54" s="692">
        <v>47</v>
      </c>
      <c r="C54" s="697"/>
      <c r="D54" s="1981" t="s">
        <v>1427</v>
      </c>
      <c r="E54" s="1982"/>
      <c r="F54" s="1983" t="s">
        <v>185</v>
      </c>
      <c r="G54" s="1984"/>
      <c r="H54" s="708">
        <v>0</v>
      </c>
      <c r="I54" s="707">
        <v>0</v>
      </c>
      <c r="J54" s="707">
        <v>0</v>
      </c>
      <c r="K54" s="707">
        <v>0</v>
      </c>
      <c r="L54" s="707">
        <v>0</v>
      </c>
      <c r="M54" s="707">
        <v>0</v>
      </c>
      <c r="N54" s="707">
        <v>0</v>
      </c>
      <c r="O54" s="707">
        <v>0</v>
      </c>
      <c r="P54" s="707">
        <v>0</v>
      </c>
      <c r="Q54" s="707">
        <v>0</v>
      </c>
      <c r="R54" s="707">
        <v>17112</v>
      </c>
      <c r="S54" s="707">
        <v>0</v>
      </c>
      <c r="T54" s="707">
        <v>0</v>
      </c>
      <c r="U54" s="707">
        <v>0</v>
      </c>
      <c r="V54" s="707">
        <v>0</v>
      </c>
      <c r="W54" s="707">
        <v>0</v>
      </c>
      <c r="X54" s="707">
        <v>0</v>
      </c>
      <c r="Y54" s="707">
        <v>0</v>
      </c>
      <c r="Z54" s="707">
        <v>0</v>
      </c>
      <c r="AA54" s="715">
        <v>0</v>
      </c>
      <c r="AB54" s="707">
        <v>0</v>
      </c>
      <c r="AC54" s="707">
        <v>0</v>
      </c>
      <c r="AD54" s="707">
        <v>0</v>
      </c>
      <c r="AE54" s="707">
        <v>0</v>
      </c>
      <c r="AF54" s="707">
        <v>0</v>
      </c>
      <c r="AG54" s="707">
        <f t="shared" si="0"/>
        <v>17112</v>
      </c>
      <c r="AH54" s="404">
        <v>2</v>
      </c>
      <c r="AI54" s="404">
        <v>47</v>
      </c>
    </row>
    <row r="55" spans="1:35" s="13" customFormat="1" ht="23.45" customHeight="1">
      <c r="A55" s="171">
        <v>2</v>
      </c>
      <c r="B55" s="692">
        <v>48</v>
      </c>
      <c r="C55" s="697"/>
      <c r="D55" s="2007" t="s">
        <v>423</v>
      </c>
      <c r="E55" s="2008"/>
      <c r="F55" s="1978" t="s">
        <v>1370</v>
      </c>
      <c r="G55" s="1979"/>
      <c r="H55" s="708">
        <v>496948</v>
      </c>
      <c r="I55" s="707">
        <v>19267</v>
      </c>
      <c r="J55" s="707">
        <v>88475</v>
      </c>
      <c r="K55" s="707">
        <v>74724</v>
      </c>
      <c r="L55" s="707">
        <v>37562</v>
      </c>
      <c r="M55" s="707">
        <v>20075</v>
      </c>
      <c r="N55" s="707">
        <v>12772</v>
      </c>
      <c r="O55" s="707">
        <v>15841</v>
      </c>
      <c r="P55" s="707">
        <v>118238</v>
      </c>
      <c r="Q55" s="707">
        <v>0</v>
      </c>
      <c r="R55" s="707">
        <v>33384</v>
      </c>
      <c r="S55" s="707">
        <v>32489</v>
      </c>
      <c r="T55" s="707">
        <v>31301</v>
      </c>
      <c r="U55" s="707">
        <v>2816</v>
      </c>
      <c r="V55" s="707">
        <v>0</v>
      </c>
      <c r="W55" s="707">
        <v>11411</v>
      </c>
      <c r="X55" s="707">
        <v>0</v>
      </c>
      <c r="Y55" s="707">
        <v>0</v>
      </c>
      <c r="Z55" s="707">
        <v>0</v>
      </c>
      <c r="AA55" s="715">
        <v>0</v>
      </c>
      <c r="AB55" s="707">
        <v>0</v>
      </c>
      <c r="AC55" s="707">
        <v>5469</v>
      </c>
      <c r="AD55" s="707">
        <v>0</v>
      </c>
      <c r="AE55" s="707">
        <v>5017</v>
      </c>
      <c r="AF55" s="707">
        <v>12461</v>
      </c>
      <c r="AG55" s="707">
        <f t="shared" si="0"/>
        <v>1018250</v>
      </c>
      <c r="AH55" s="404">
        <v>2</v>
      </c>
      <c r="AI55" s="404">
        <v>48</v>
      </c>
    </row>
    <row r="56" spans="1:35" s="13" customFormat="1" ht="23.45" customHeight="1">
      <c r="A56" s="171">
        <v>2</v>
      </c>
      <c r="B56" s="692">
        <v>49</v>
      </c>
      <c r="C56" s="697"/>
      <c r="D56" s="2009"/>
      <c r="E56" s="2010"/>
      <c r="F56" s="1978" t="s">
        <v>1425</v>
      </c>
      <c r="G56" s="1979"/>
      <c r="H56" s="707">
        <v>0</v>
      </c>
      <c r="I56" s="707">
        <v>0</v>
      </c>
      <c r="J56" s="707">
        <v>0</v>
      </c>
      <c r="K56" s="707">
        <v>0</v>
      </c>
      <c r="L56" s="707">
        <v>0</v>
      </c>
      <c r="M56" s="707">
        <v>0</v>
      </c>
      <c r="N56" s="707">
        <v>0</v>
      </c>
      <c r="O56" s="707">
        <v>0</v>
      </c>
      <c r="P56" s="707">
        <v>0</v>
      </c>
      <c r="Q56" s="707">
        <v>0</v>
      </c>
      <c r="R56" s="707">
        <v>0</v>
      </c>
      <c r="S56" s="707">
        <v>0</v>
      </c>
      <c r="T56" s="707">
        <v>15553</v>
      </c>
      <c r="U56" s="707">
        <v>0</v>
      </c>
      <c r="V56" s="707">
        <v>0</v>
      </c>
      <c r="W56" s="707">
        <v>0</v>
      </c>
      <c r="X56" s="707">
        <v>0</v>
      </c>
      <c r="Y56" s="707">
        <v>0</v>
      </c>
      <c r="Z56" s="707">
        <v>0</v>
      </c>
      <c r="AA56" s="715">
        <v>3142</v>
      </c>
      <c r="AB56" s="707">
        <v>0</v>
      </c>
      <c r="AC56" s="707">
        <v>5323</v>
      </c>
      <c r="AD56" s="707">
        <v>0</v>
      </c>
      <c r="AE56" s="707">
        <v>0</v>
      </c>
      <c r="AF56" s="707">
        <v>2674</v>
      </c>
      <c r="AG56" s="707">
        <f t="shared" si="0"/>
        <v>26692</v>
      </c>
      <c r="AH56" s="404">
        <v>2</v>
      </c>
      <c r="AI56" s="404">
        <v>49</v>
      </c>
    </row>
    <row r="57" spans="1:35" s="13" customFormat="1" ht="23.45" customHeight="1">
      <c r="A57" s="171">
        <v>2</v>
      </c>
      <c r="B57" s="692">
        <v>50</v>
      </c>
      <c r="C57" s="698"/>
      <c r="D57" s="2011"/>
      <c r="E57" s="2012"/>
      <c r="F57" s="1980" t="s">
        <v>185</v>
      </c>
      <c r="G57" s="1979"/>
      <c r="H57" s="707">
        <v>16420</v>
      </c>
      <c r="I57" s="707">
        <v>0</v>
      </c>
      <c r="J57" s="707">
        <v>40713</v>
      </c>
      <c r="K57" s="707">
        <v>0</v>
      </c>
      <c r="L57" s="707">
        <v>0</v>
      </c>
      <c r="M57" s="707">
        <v>0</v>
      </c>
      <c r="N57" s="707">
        <v>0</v>
      </c>
      <c r="O57" s="707">
        <v>0</v>
      </c>
      <c r="P57" s="707">
        <v>0</v>
      </c>
      <c r="Q57" s="707">
        <v>0</v>
      </c>
      <c r="R57" s="707">
        <v>20306</v>
      </c>
      <c r="S57" s="707">
        <v>0</v>
      </c>
      <c r="T57" s="707">
        <v>0</v>
      </c>
      <c r="U57" s="707">
        <v>0</v>
      </c>
      <c r="V57" s="707">
        <v>0</v>
      </c>
      <c r="W57" s="707">
        <v>2494</v>
      </c>
      <c r="X57" s="707">
        <v>0</v>
      </c>
      <c r="Y57" s="707">
        <v>0</v>
      </c>
      <c r="Z57" s="707">
        <v>0</v>
      </c>
      <c r="AA57" s="716">
        <v>0</v>
      </c>
      <c r="AB57" s="707">
        <v>0</v>
      </c>
      <c r="AC57" s="707">
        <v>0</v>
      </c>
      <c r="AD57" s="707">
        <v>0</v>
      </c>
      <c r="AE57" s="707">
        <v>0</v>
      </c>
      <c r="AF57" s="707">
        <v>0</v>
      </c>
      <c r="AG57" s="707">
        <f t="shared" si="0"/>
        <v>79933</v>
      </c>
      <c r="AH57" s="404">
        <v>2</v>
      </c>
      <c r="AI57" s="404">
        <v>50</v>
      </c>
    </row>
    <row r="58" spans="1:35" s="13" customFormat="1" ht="23.45" hidden="1" customHeight="1" outlineLevel="1">
      <c r="A58" s="171">
        <v>2</v>
      </c>
      <c r="B58" s="692">
        <v>51</v>
      </c>
      <c r="C58" s="695" t="s">
        <v>481</v>
      </c>
      <c r="D58" s="2013" t="s">
        <v>1420</v>
      </c>
      <c r="E58" s="2014"/>
      <c r="F58" s="1978" t="s">
        <v>1370</v>
      </c>
      <c r="G58" s="1979"/>
      <c r="H58" s="707">
        <v>0</v>
      </c>
      <c r="I58" s="707">
        <v>0</v>
      </c>
      <c r="J58" s="707">
        <v>0</v>
      </c>
      <c r="K58" s="707">
        <v>0</v>
      </c>
      <c r="L58" s="707">
        <v>0</v>
      </c>
      <c r="M58" s="707">
        <v>0</v>
      </c>
      <c r="N58" s="707">
        <v>0</v>
      </c>
      <c r="O58" s="707">
        <v>0</v>
      </c>
      <c r="P58" s="707">
        <v>0</v>
      </c>
      <c r="Q58" s="707">
        <v>0</v>
      </c>
      <c r="R58" s="707">
        <v>0</v>
      </c>
      <c r="S58" s="707">
        <v>0</v>
      </c>
      <c r="T58" s="707">
        <v>0</v>
      </c>
      <c r="U58" s="707">
        <v>0</v>
      </c>
      <c r="V58" s="707">
        <v>0</v>
      </c>
      <c r="W58" s="707">
        <v>0</v>
      </c>
      <c r="X58" s="707">
        <v>0</v>
      </c>
      <c r="Y58" s="707">
        <v>0</v>
      </c>
      <c r="Z58" s="707">
        <v>0</v>
      </c>
      <c r="AA58" s="715">
        <v>0</v>
      </c>
      <c r="AB58" s="707">
        <v>0</v>
      </c>
      <c r="AC58" s="707">
        <v>0</v>
      </c>
      <c r="AD58" s="707">
        <v>0</v>
      </c>
      <c r="AE58" s="707">
        <v>0</v>
      </c>
      <c r="AF58" s="707">
        <v>0</v>
      </c>
      <c r="AG58" s="707">
        <f t="shared" si="0"/>
        <v>0</v>
      </c>
      <c r="AH58" s="404">
        <v>2</v>
      </c>
      <c r="AI58" s="404">
        <v>51</v>
      </c>
    </row>
    <row r="59" spans="1:35" s="13" customFormat="1" ht="23.45" hidden="1" customHeight="1" outlineLevel="1">
      <c r="A59" s="171">
        <v>2</v>
      </c>
      <c r="B59" s="692">
        <v>52</v>
      </c>
      <c r="C59" s="696"/>
      <c r="D59" s="2015"/>
      <c r="E59" s="2016"/>
      <c r="F59" s="1978" t="s">
        <v>1425</v>
      </c>
      <c r="G59" s="1979"/>
      <c r="H59" s="707">
        <v>0</v>
      </c>
      <c r="I59" s="707">
        <v>0</v>
      </c>
      <c r="J59" s="707">
        <v>0</v>
      </c>
      <c r="K59" s="707">
        <v>0</v>
      </c>
      <c r="L59" s="707">
        <v>0</v>
      </c>
      <c r="M59" s="707">
        <v>0</v>
      </c>
      <c r="N59" s="707">
        <v>0</v>
      </c>
      <c r="O59" s="707">
        <v>0</v>
      </c>
      <c r="P59" s="707">
        <v>0</v>
      </c>
      <c r="Q59" s="707">
        <v>0</v>
      </c>
      <c r="R59" s="707">
        <v>0</v>
      </c>
      <c r="S59" s="707">
        <v>0</v>
      </c>
      <c r="T59" s="707">
        <v>0</v>
      </c>
      <c r="U59" s="707">
        <v>0</v>
      </c>
      <c r="V59" s="707">
        <v>0</v>
      </c>
      <c r="W59" s="707">
        <v>0</v>
      </c>
      <c r="X59" s="707">
        <v>0</v>
      </c>
      <c r="Y59" s="707">
        <v>0</v>
      </c>
      <c r="Z59" s="707">
        <v>0</v>
      </c>
      <c r="AA59" s="715">
        <v>0</v>
      </c>
      <c r="AB59" s="707">
        <v>0</v>
      </c>
      <c r="AC59" s="707">
        <v>0</v>
      </c>
      <c r="AD59" s="707">
        <v>0</v>
      </c>
      <c r="AE59" s="707">
        <v>0</v>
      </c>
      <c r="AF59" s="707">
        <v>0</v>
      </c>
      <c r="AG59" s="707">
        <f t="shared" si="0"/>
        <v>0</v>
      </c>
      <c r="AH59" s="404">
        <v>2</v>
      </c>
      <c r="AI59" s="404">
        <v>52</v>
      </c>
    </row>
    <row r="60" spans="1:35" s="13" customFormat="1" ht="23.45" hidden="1" customHeight="1" outlineLevel="1">
      <c r="A60" s="171">
        <v>2</v>
      </c>
      <c r="B60" s="692">
        <v>53</v>
      </c>
      <c r="C60" s="697" t="s">
        <v>911</v>
      </c>
      <c r="D60" s="2017"/>
      <c r="E60" s="2016"/>
      <c r="F60" s="1980" t="s">
        <v>185</v>
      </c>
      <c r="G60" s="1979"/>
      <c r="H60" s="707">
        <v>0</v>
      </c>
      <c r="I60" s="707">
        <v>0</v>
      </c>
      <c r="J60" s="707">
        <v>0</v>
      </c>
      <c r="K60" s="707">
        <v>0</v>
      </c>
      <c r="L60" s="707">
        <v>0</v>
      </c>
      <c r="M60" s="707">
        <v>0</v>
      </c>
      <c r="N60" s="707">
        <v>0</v>
      </c>
      <c r="O60" s="707">
        <v>0</v>
      </c>
      <c r="P60" s="707">
        <v>0</v>
      </c>
      <c r="Q60" s="707">
        <v>0</v>
      </c>
      <c r="R60" s="707">
        <v>0</v>
      </c>
      <c r="S60" s="707">
        <v>0</v>
      </c>
      <c r="T60" s="707">
        <v>0</v>
      </c>
      <c r="U60" s="707">
        <v>0</v>
      </c>
      <c r="V60" s="707">
        <v>0</v>
      </c>
      <c r="W60" s="707">
        <v>0</v>
      </c>
      <c r="X60" s="707">
        <v>0</v>
      </c>
      <c r="Y60" s="707">
        <v>0</v>
      </c>
      <c r="Z60" s="707">
        <v>0</v>
      </c>
      <c r="AA60" s="715">
        <v>0</v>
      </c>
      <c r="AB60" s="707">
        <v>1</v>
      </c>
      <c r="AC60" s="707">
        <v>0</v>
      </c>
      <c r="AD60" s="707">
        <v>0</v>
      </c>
      <c r="AE60" s="707">
        <v>0</v>
      </c>
      <c r="AF60" s="707">
        <v>0</v>
      </c>
      <c r="AG60" s="707">
        <f t="shared" si="0"/>
        <v>1</v>
      </c>
      <c r="AH60" s="404">
        <v>2</v>
      </c>
      <c r="AI60" s="404">
        <v>53</v>
      </c>
    </row>
    <row r="61" spans="1:35" s="13" customFormat="1" ht="23.45" hidden="1" customHeight="1" outlineLevel="1">
      <c r="A61" s="171">
        <v>2</v>
      </c>
      <c r="B61" s="692">
        <v>54</v>
      </c>
      <c r="C61" s="696"/>
      <c r="D61" s="2013" t="s">
        <v>1423</v>
      </c>
      <c r="E61" s="2014"/>
      <c r="F61" s="1978" t="s">
        <v>1370</v>
      </c>
      <c r="G61" s="1979"/>
      <c r="H61" s="707">
        <v>0</v>
      </c>
      <c r="I61" s="707">
        <v>0</v>
      </c>
      <c r="J61" s="707">
        <v>0</v>
      </c>
      <c r="K61" s="707">
        <v>0</v>
      </c>
      <c r="L61" s="707">
        <v>0</v>
      </c>
      <c r="M61" s="707">
        <v>0</v>
      </c>
      <c r="N61" s="707">
        <v>0</v>
      </c>
      <c r="O61" s="707">
        <v>0</v>
      </c>
      <c r="P61" s="707">
        <v>0</v>
      </c>
      <c r="Q61" s="707">
        <v>0</v>
      </c>
      <c r="R61" s="707">
        <v>0</v>
      </c>
      <c r="S61" s="707">
        <v>0</v>
      </c>
      <c r="T61" s="707">
        <v>0</v>
      </c>
      <c r="U61" s="707">
        <v>0</v>
      </c>
      <c r="V61" s="707">
        <v>0</v>
      </c>
      <c r="W61" s="707">
        <v>0</v>
      </c>
      <c r="X61" s="707">
        <v>0</v>
      </c>
      <c r="Y61" s="707">
        <v>0</v>
      </c>
      <c r="Z61" s="707">
        <v>0</v>
      </c>
      <c r="AA61" s="715">
        <v>0</v>
      </c>
      <c r="AB61" s="707">
        <v>0</v>
      </c>
      <c r="AC61" s="707">
        <v>0</v>
      </c>
      <c r="AD61" s="707">
        <v>0</v>
      </c>
      <c r="AE61" s="707">
        <v>0</v>
      </c>
      <c r="AF61" s="707">
        <v>0</v>
      </c>
      <c r="AG61" s="707">
        <f t="shared" si="0"/>
        <v>0</v>
      </c>
      <c r="AH61" s="404">
        <v>2</v>
      </c>
      <c r="AI61" s="404">
        <v>54</v>
      </c>
    </row>
    <row r="62" spans="1:35" s="13" customFormat="1" ht="23.45" hidden="1" customHeight="1" outlineLevel="1">
      <c r="A62" s="171">
        <v>2</v>
      </c>
      <c r="B62" s="692">
        <v>55</v>
      </c>
      <c r="C62" s="697" t="s">
        <v>912</v>
      </c>
      <c r="D62" s="2015"/>
      <c r="E62" s="2016"/>
      <c r="F62" s="1978" t="s">
        <v>1425</v>
      </c>
      <c r="G62" s="1979"/>
      <c r="H62" s="707">
        <v>0</v>
      </c>
      <c r="I62" s="707">
        <v>0</v>
      </c>
      <c r="J62" s="707">
        <v>0</v>
      </c>
      <c r="K62" s="707">
        <v>0</v>
      </c>
      <c r="L62" s="707">
        <v>0</v>
      </c>
      <c r="M62" s="707">
        <v>0</v>
      </c>
      <c r="N62" s="707">
        <v>0</v>
      </c>
      <c r="O62" s="707">
        <v>0</v>
      </c>
      <c r="P62" s="707">
        <v>0</v>
      </c>
      <c r="Q62" s="707">
        <v>0</v>
      </c>
      <c r="R62" s="707">
        <v>0</v>
      </c>
      <c r="S62" s="707">
        <v>0</v>
      </c>
      <c r="T62" s="707">
        <v>0</v>
      </c>
      <c r="U62" s="707">
        <v>0</v>
      </c>
      <c r="V62" s="707">
        <v>0</v>
      </c>
      <c r="W62" s="707">
        <v>0</v>
      </c>
      <c r="X62" s="707">
        <v>0</v>
      </c>
      <c r="Y62" s="707">
        <v>0</v>
      </c>
      <c r="Z62" s="707">
        <v>0</v>
      </c>
      <c r="AA62" s="715">
        <v>0</v>
      </c>
      <c r="AB62" s="707">
        <v>0</v>
      </c>
      <c r="AC62" s="707">
        <v>0</v>
      </c>
      <c r="AD62" s="707">
        <v>0</v>
      </c>
      <c r="AE62" s="707">
        <v>0</v>
      </c>
      <c r="AF62" s="707">
        <v>0</v>
      </c>
      <c r="AG62" s="707">
        <f t="shared" si="0"/>
        <v>0</v>
      </c>
      <c r="AH62" s="404">
        <v>2</v>
      </c>
      <c r="AI62" s="404">
        <v>55</v>
      </c>
    </row>
    <row r="63" spans="1:35" s="13" customFormat="1" ht="23.45" hidden="1" customHeight="1" outlineLevel="1">
      <c r="A63" s="171">
        <v>2</v>
      </c>
      <c r="B63" s="692">
        <v>56</v>
      </c>
      <c r="C63" s="696"/>
      <c r="D63" s="2017"/>
      <c r="E63" s="2016"/>
      <c r="F63" s="1980" t="s">
        <v>185</v>
      </c>
      <c r="G63" s="1979"/>
      <c r="H63" s="707">
        <v>0</v>
      </c>
      <c r="I63" s="707">
        <v>0</v>
      </c>
      <c r="J63" s="707">
        <v>0</v>
      </c>
      <c r="K63" s="707">
        <v>0</v>
      </c>
      <c r="L63" s="707">
        <v>0</v>
      </c>
      <c r="M63" s="707">
        <v>0</v>
      </c>
      <c r="N63" s="707">
        <v>0</v>
      </c>
      <c r="O63" s="707">
        <v>0</v>
      </c>
      <c r="P63" s="707">
        <v>0</v>
      </c>
      <c r="Q63" s="707">
        <v>0</v>
      </c>
      <c r="R63" s="707">
        <v>0</v>
      </c>
      <c r="S63" s="707">
        <v>0</v>
      </c>
      <c r="T63" s="707">
        <v>0</v>
      </c>
      <c r="U63" s="707">
        <v>0</v>
      </c>
      <c r="V63" s="707">
        <v>0</v>
      </c>
      <c r="W63" s="707">
        <v>0</v>
      </c>
      <c r="X63" s="707">
        <v>0</v>
      </c>
      <c r="Y63" s="707">
        <v>0</v>
      </c>
      <c r="Z63" s="707">
        <v>0</v>
      </c>
      <c r="AA63" s="715">
        <v>0</v>
      </c>
      <c r="AB63" s="707">
        <v>0</v>
      </c>
      <c r="AC63" s="707">
        <v>0</v>
      </c>
      <c r="AD63" s="707">
        <v>0</v>
      </c>
      <c r="AE63" s="707">
        <v>0</v>
      </c>
      <c r="AF63" s="707">
        <v>0</v>
      </c>
      <c r="AG63" s="707">
        <f t="shared" si="0"/>
        <v>0</v>
      </c>
      <c r="AH63" s="404">
        <v>2</v>
      </c>
      <c r="AI63" s="404">
        <v>56</v>
      </c>
    </row>
    <row r="64" spans="1:35" s="13" customFormat="1" ht="23.45" hidden="1" customHeight="1" outlineLevel="1">
      <c r="A64" s="171">
        <v>2</v>
      </c>
      <c r="B64" s="692">
        <v>57</v>
      </c>
      <c r="C64" s="697" t="s">
        <v>638</v>
      </c>
      <c r="D64" s="1992" t="s">
        <v>673</v>
      </c>
      <c r="E64" s="1993"/>
      <c r="F64" s="1978" t="s">
        <v>1370</v>
      </c>
      <c r="G64" s="1979"/>
      <c r="H64" s="707">
        <v>0</v>
      </c>
      <c r="I64" s="707">
        <v>0</v>
      </c>
      <c r="J64" s="707">
        <v>0</v>
      </c>
      <c r="K64" s="707">
        <v>0</v>
      </c>
      <c r="L64" s="707">
        <v>0</v>
      </c>
      <c r="M64" s="707">
        <v>0</v>
      </c>
      <c r="N64" s="707">
        <v>0</v>
      </c>
      <c r="O64" s="707">
        <v>0</v>
      </c>
      <c r="P64" s="707">
        <v>0</v>
      </c>
      <c r="Q64" s="707">
        <v>0</v>
      </c>
      <c r="R64" s="707">
        <v>0</v>
      </c>
      <c r="S64" s="707">
        <v>0</v>
      </c>
      <c r="T64" s="707">
        <v>0</v>
      </c>
      <c r="U64" s="707">
        <v>0</v>
      </c>
      <c r="V64" s="707">
        <v>0</v>
      </c>
      <c r="W64" s="707">
        <v>0</v>
      </c>
      <c r="X64" s="707">
        <v>0</v>
      </c>
      <c r="Y64" s="707">
        <v>0</v>
      </c>
      <c r="Z64" s="707">
        <v>0</v>
      </c>
      <c r="AA64" s="715">
        <v>0</v>
      </c>
      <c r="AB64" s="707">
        <v>0</v>
      </c>
      <c r="AC64" s="707">
        <v>0</v>
      </c>
      <c r="AD64" s="707">
        <v>0</v>
      </c>
      <c r="AE64" s="707">
        <v>0</v>
      </c>
      <c r="AF64" s="707">
        <v>0</v>
      </c>
      <c r="AG64" s="707">
        <f t="shared" si="0"/>
        <v>0</v>
      </c>
      <c r="AH64" s="404">
        <v>2</v>
      </c>
      <c r="AI64" s="404">
        <v>57</v>
      </c>
    </row>
    <row r="65" spans="1:35" s="13" customFormat="1" ht="23.45" hidden="1" customHeight="1" outlineLevel="1">
      <c r="A65" s="171">
        <v>2</v>
      </c>
      <c r="B65" s="692">
        <v>58</v>
      </c>
      <c r="C65" s="696"/>
      <c r="D65" s="1994"/>
      <c r="E65" s="1995"/>
      <c r="F65" s="1978" t="s">
        <v>1425</v>
      </c>
      <c r="G65" s="1979"/>
      <c r="H65" s="707">
        <v>0</v>
      </c>
      <c r="I65" s="707">
        <v>0</v>
      </c>
      <c r="J65" s="707">
        <v>0</v>
      </c>
      <c r="K65" s="707">
        <v>0</v>
      </c>
      <c r="L65" s="707">
        <v>0</v>
      </c>
      <c r="M65" s="707">
        <v>0</v>
      </c>
      <c r="N65" s="707">
        <v>0</v>
      </c>
      <c r="O65" s="707">
        <v>0</v>
      </c>
      <c r="P65" s="707">
        <v>0</v>
      </c>
      <c r="Q65" s="707">
        <v>0</v>
      </c>
      <c r="R65" s="707">
        <v>0</v>
      </c>
      <c r="S65" s="707">
        <v>0</v>
      </c>
      <c r="T65" s="707">
        <v>0</v>
      </c>
      <c r="U65" s="707">
        <v>0</v>
      </c>
      <c r="V65" s="707">
        <v>0</v>
      </c>
      <c r="W65" s="707">
        <v>0</v>
      </c>
      <c r="X65" s="707">
        <v>0</v>
      </c>
      <c r="Y65" s="707">
        <v>0</v>
      </c>
      <c r="Z65" s="707">
        <v>0</v>
      </c>
      <c r="AA65" s="715">
        <v>0</v>
      </c>
      <c r="AB65" s="707">
        <v>0</v>
      </c>
      <c r="AC65" s="707">
        <v>0</v>
      </c>
      <c r="AD65" s="707">
        <v>0</v>
      </c>
      <c r="AE65" s="707">
        <v>0</v>
      </c>
      <c r="AF65" s="707">
        <v>0</v>
      </c>
      <c r="AG65" s="707">
        <f t="shared" si="0"/>
        <v>0</v>
      </c>
      <c r="AH65" s="404">
        <v>2</v>
      </c>
      <c r="AI65" s="404">
        <v>58</v>
      </c>
    </row>
    <row r="66" spans="1:35" s="13" customFormat="1" ht="23.45" hidden="1" customHeight="1" outlineLevel="1">
      <c r="A66" s="171">
        <v>2</v>
      </c>
      <c r="B66" s="692">
        <v>59</v>
      </c>
      <c r="C66" s="697" t="s">
        <v>115</v>
      </c>
      <c r="D66" s="1996"/>
      <c r="E66" s="1997"/>
      <c r="F66" s="1980" t="s">
        <v>185</v>
      </c>
      <c r="G66" s="1979"/>
      <c r="H66" s="707">
        <v>0</v>
      </c>
      <c r="I66" s="707">
        <v>0</v>
      </c>
      <c r="J66" s="707">
        <v>0</v>
      </c>
      <c r="K66" s="707">
        <v>0</v>
      </c>
      <c r="L66" s="707">
        <v>0</v>
      </c>
      <c r="M66" s="707">
        <v>0</v>
      </c>
      <c r="N66" s="707">
        <v>0</v>
      </c>
      <c r="O66" s="707">
        <v>0</v>
      </c>
      <c r="P66" s="707">
        <v>0</v>
      </c>
      <c r="Q66" s="707">
        <v>0</v>
      </c>
      <c r="R66" s="707">
        <v>0</v>
      </c>
      <c r="S66" s="707">
        <v>0</v>
      </c>
      <c r="T66" s="707">
        <v>0</v>
      </c>
      <c r="U66" s="707">
        <v>0</v>
      </c>
      <c r="V66" s="707">
        <v>0</v>
      </c>
      <c r="W66" s="707">
        <v>0</v>
      </c>
      <c r="X66" s="707">
        <v>0</v>
      </c>
      <c r="Y66" s="707">
        <v>0</v>
      </c>
      <c r="Z66" s="707">
        <v>0</v>
      </c>
      <c r="AA66" s="715">
        <v>0</v>
      </c>
      <c r="AB66" s="707">
        <v>0</v>
      </c>
      <c r="AC66" s="707">
        <v>0</v>
      </c>
      <c r="AD66" s="707">
        <v>0</v>
      </c>
      <c r="AE66" s="707">
        <v>0</v>
      </c>
      <c r="AF66" s="707">
        <v>0</v>
      </c>
      <c r="AG66" s="707">
        <f t="shared" si="0"/>
        <v>0</v>
      </c>
      <c r="AH66" s="404">
        <v>2</v>
      </c>
      <c r="AI66" s="404">
        <v>59</v>
      </c>
    </row>
    <row r="67" spans="1:35" s="13" customFormat="1" ht="23.45" hidden="1" customHeight="1" outlineLevel="1">
      <c r="A67" s="171">
        <v>2</v>
      </c>
      <c r="B67" s="692">
        <v>60</v>
      </c>
      <c r="C67" s="697"/>
      <c r="D67" s="2018" t="s">
        <v>1409</v>
      </c>
      <c r="E67" s="1998" t="s">
        <v>1240</v>
      </c>
      <c r="F67" s="1978" t="s">
        <v>1370</v>
      </c>
      <c r="G67" s="1979"/>
      <c r="H67" s="707">
        <v>0</v>
      </c>
      <c r="I67" s="707">
        <v>0</v>
      </c>
      <c r="J67" s="707">
        <v>0</v>
      </c>
      <c r="K67" s="707">
        <v>0</v>
      </c>
      <c r="L67" s="707">
        <v>0</v>
      </c>
      <c r="M67" s="707">
        <v>0</v>
      </c>
      <c r="N67" s="707">
        <v>0</v>
      </c>
      <c r="O67" s="707">
        <v>0</v>
      </c>
      <c r="P67" s="707">
        <v>0</v>
      </c>
      <c r="Q67" s="707">
        <v>0</v>
      </c>
      <c r="R67" s="707">
        <v>0</v>
      </c>
      <c r="S67" s="707">
        <v>0</v>
      </c>
      <c r="T67" s="707">
        <v>0</v>
      </c>
      <c r="U67" s="707">
        <v>0</v>
      </c>
      <c r="V67" s="707">
        <v>0</v>
      </c>
      <c r="W67" s="707">
        <v>0</v>
      </c>
      <c r="X67" s="707">
        <v>0</v>
      </c>
      <c r="Y67" s="707">
        <v>0</v>
      </c>
      <c r="Z67" s="707">
        <v>0</v>
      </c>
      <c r="AA67" s="715">
        <v>0</v>
      </c>
      <c r="AB67" s="707">
        <v>0</v>
      </c>
      <c r="AC67" s="707">
        <v>0</v>
      </c>
      <c r="AD67" s="707">
        <v>0</v>
      </c>
      <c r="AE67" s="707">
        <v>0</v>
      </c>
      <c r="AF67" s="707">
        <v>0</v>
      </c>
      <c r="AG67" s="707">
        <f t="shared" si="0"/>
        <v>0</v>
      </c>
      <c r="AH67" s="404">
        <v>2</v>
      </c>
      <c r="AI67" s="404">
        <v>60</v>
      </c>
    </row>
    <row r="68" spans="1:35" s="13" customFormat="1" ht="23.45" hidden="1" customHeight="1" outlineLevel="1">
      <c r="A68" s="171">
        <v>2</v>
      </c>
      <c r="B68" s="692">
        <v>61</v>
      </c>
      <c r="C68" s="697" t="s">
        <v>73</v>
      </c>
      <c r="D68" s="2019"/>
      <c r="E68" s="1999"/>
      <c r="F68" s="1978" t="s">
        <v>1425</v>
      </c>
      <c r="G68" s="1979"/>
      <c r="H68" s="707">
        <v>0</v>
      </c>
      <c r="I68" s="707">
        <v>0</v>
      </c>
      <c r="J68" s="707">
        <v>0</v>
      </c>
      <c r="K68" s="707">
        <v>0</v>
      </c>
      <c r="L68" s="707">
        <v>0</v>
      </c>
      <c r="M68" s="707">
        <v>0</v>
      </c>
      <c r="N68" s="707">
        <v>0</v>
      </c>
      <c r="O68" s="707">
        <v>0</v>
      </c>
      <c r="P68" s="707">
        <v>0</v>
      </c>
      <c r="Q68" s="707">
        <v>0</v>
      </c>
      <c r="R68" s="707">
        <v>0</v>
      </c>
      <c r="S68" s="707">
        <v>0</v>
      </c>
      <c r="T68" s="707">
        <v>0</v>
      </c>
      <c r="U68" s="707">
        <v>0</v>
      </c>
      <c r="V68" s="707">
        <v>0</v>
      </c>
      <c r="W68" s="707">
        <v>0</v>
      </c>
      <c r="X68" s="707">
        <v>0</v>
      </c>
      <c r="Y68" s="707">
        <v>0</v>
      </c>
      <c r="Z68" s="707">
        <v>0</v>
      </c>
      <c r="AA68" s="715">
        <v>0</v>
      </c>
      <c r="AB68" s="707">
        <v>0</v>
      </c>
      <c r="AC68" s="707">
        <v>0</v>
      </c>
      <c r="AD68" s="707">
        <v>0</v>
      </c>
      <c r="AE68" s="707">
        <v>0</v>
      </c>
      <c r="AF68" s="707">
        <v>0</v>
      </c>
      <c r="AG68" s="707">
        <f t="shared" si="0"/>
        <v>0</v>
      </c>
      <c r="AH68" s="404">
        <v>2</v>
      </c>
      <c r="AI68" s="404">
        <v>61</v>
      </c>
    </row>
    <row r="69" spans="1:35" s="13" customFormat="1" ht="23.45" hidden="1" customHeight="1" outlineLevel="1">
      <c r="A69" s="171">
        <v>2</v>
      </c>
      <c r="B69" s="692">
        <v>62</v>
      </c>
      <c r="C69" s="697"/>
      <c r="D69" s="2019"/>
      <c r="E69" s="2000"/>
      <c r="F69" s="1980" t="s">
        <v>185</v>
      </c>
      <c r="G69" s="1979"/>
      <c r="H69" s="707">
        <v>0</v>
      </c>
      <c r="I69" s="707">
        <v>0</v>
      </c>
      <c r="J69" s="707">
        <v>0</v>
      </c>
      <c r="K69" s="707">
        <v>0</v>
      </c>
      <c r="L69" s="707">
        <v>0</v>
      </c>
      <c r="M69" s="707">
        <v>0</v>
      </c>
      <c r="N69" s="707">
        <v>0</v>
      </c>
      <c r="O69" s="707">
        <v>0</v>
      </c>
      <c r="P69" s="707">
        <v>0</v>
      </c>
      <c r="Q69" s="707">
        <v>0</v>
      </c>
      <c r="R69" s="707">
        <v>0</v>
      </c>
      <c r="S69" s="707">
        <v>0</v>
      </c>
      <c r="T69" s="707">
        <v>0</v>
      </c>
      <c r="U69" s="707">
        <v>0</v>
      </c>
      <c r="V69" s="707">
        <v>0</v>
      </c>
      <c r="W69" s="707">
        <v>0</v>
      </c>
      <c r="X69" s="707">
        <v>0</v>
      </c>
      <c r="Y69" s="707">
        <v>0</v>
      </c>
      <c r="Z69" s="707">
        <v>0</v>
      </c>
      <c r="AA69" s="715">
        <v>0</v>
      </c>
      <c r="AB69" s="707">
        <v>0</v>
      </c>
      <c r="AC69" s="707">
        <v>0</v>
      </c>
      <c r="AD69" s="707">
        <v>0</v>
      </c>
      <c r="AE69" s="707">
        <v>0</v>
      </c>
      <c r="AF69" s="707">
        <v>0</v>
      </c>
      <c r="AG69" s="707">
        <f t="shared" si="0"/>
        <v>0</v>
      </c>
      <c r="AH69" s="404">
        <v>2</v>
      </c>
      <c r="AI69" s="404">
        <v>62</v>
      </c>
    </row>
    <row r="70" spans="1:35" s="13" customFormat="1" ht="23.45" hidden="1" customHeight="1" outlineLevel="1">
      <c r="A70" s="171">
        <v>2</v>
      </c>
      <c r="B70" s="692">
        <v>63</v>
      </c>
      <c r="C70" s="697" t="s">
        <v>669</v>
      </c>
      <c r="D70" s="2019"/>
      <c r="E70" s="2001" t="s">
        <v>1394</v>
      </c>
      <c r="F70" s="1978" t="s">
        <v>1370</v>
      </c>
      <c r="G70" s="1979"/>
      <c r="H70" s="707">
        <v>0</v>
      </c>
      <c r="I70" s="707">
        <v>0</v>
      </c>
      <c r="J70" s="707">
        <v>0</v>
      </c>
      <c r="K70" s="707">
        <v>0</v>
      </c>
      <c r="L70" s="707">
        <v>0</v>
      </c>
      <c r="M70" s="707">
        <v>0</v>
      </c>
      <c r="N70" s="707">
        <v>0</v>
      </c>
      <c r="O70" s="707">
        <v>0</v>
      </c>
      <c r="P70" s="707">
        <v>0</v>
      </c>
      <c r="Q70" s="707">
        <v>0</v>
      </c>
      <c r="R70" s="707">
        <v>0</v>
      </c>
      <c r="S70" s="707">
        <v>0</v>
      </c>
      <c r="T70" s="707">
        <v>0</v>
      </c>
      <c r="U70" s="707">
        <v>0</v>
      </c>
      <c r="V70" s="707">
        <v>0</v>
      </c>
      <c r="W70" s="707">
        <v>0</v>
      </c>
      <c r="X70" s="707">
        <v>0</v>
      </c>
      <c r="Y70" s="707">
        <v>0</v>
      </c>
      <c r="Z70" s="707">
        <v>0</v>
      </c>
      <c r="AA70" s="715">
        <v>0</v>
      </c>
      <c r="AB70" s="707">
        <v>0</v>
      </c>
      <c r="AC70" s="707">
        <v>0</v>
      </c>
      <c r="AD70" s="707">
        <v>0</v>
      </c>
      <c r="AE70" s="707">
        <v>0</v>
      </c>
      <c r="AF70" s="707">
        <v>0</v>
      </c>
      <c r="AG70" s="707">
        <f t="shared" si="0"/>
        <v>0</v>
      </c>
      <c r="AH70" s="404">
        <v>2</v>
      </c>
      <c r="AI70" s="404">
        <v>63</v>
      </c>
    </row>
    <row r="71" spans="1:35" s="13" customFormat="1" ht="23.45" hidden="1" customHeight="1" outlineLevel="1">
      <c r="A71" s="171">
        <v>2</v>
      </c>
      <c r="B71" s="171">
        <v>64</v>
      </c>
      <c r="C71" s="696"/>
      <c r="D71" s="2019"/>
      <c r="E71" s="2002"/>
      <c r="F71" s="1978" t="s">
        <v>1425</v>
      </c>
      <c r="G71" s="1979"/>
      <c r="H71" s="709">
        <v>0</v>
      </c>
      <c r="I71" s="709">
        <v>0</v>
      </c>
      <c r="J71" s="709">
        <v>0</v>
      </c>
      <c r="K71" s="709">
        <v>0</v>
      </c>
      <c r="L71" s="709">
        <v>0</v>
      </c>
      <c r="M71" s="709">
        <v>0</v>
      </c>
      <c r="N71" s="709">
        <v>0</v>
      </c>
      <c r="O71" s="709">
        <v>0</v>
      </c>
      <c r="P71" s="709">
        <v>0</v>
      </c>
      <c r="Q71" s="709">
        <v>0</v>
      </c>
      <c r="R71" s="709">
        <v>0</v>
      </c>
      <c r="S71" s="709">
        <v>0</v>
      </c>
      <c r="T71" s="709">
        <v>0</v>
      </c>
      <c r="U71" s="709">
        <v>0</v>
      </c>
      <c r="V71" s="709">
        <v>0</v>
      </c>
      <c r="W71" s="709">
        <v>0</v>
      </c>
      <c r="X71" s="709">
        <v>0</v>
      </c>
      <c r="Y71" s="709">
        <v>0</v>
      </c>
      <c r="Z71" s="709">
        <v>0</v>
      </c>
      <c r="AA71" s="717">
        <v>0</v>
      </c>
      <c r="AB71" s="637">
        <v>0</v>
      </c>
      <c r="AC71" s="709">
        <v>0</v>
      </c>
      <c r="AD71" s="709">
        <v>0</v>
      </c>
      <c r="AE71" s="709">
        <v>0</v>
      </c>
      <c r="AF71" s="709">
        <v>0</v>
      </c>
      <c r="AG71" s="709">
        <f t="shared" si="0"/>
        <v>0</v>
      </c>
      <c r="AH71" s="404">
        <v>2</v>
      </c>
      <c r="AI71" s="404">
        <v>64</v>
      </c>
    </row>
    <row r="72" spans="1:35" s="13" customFormat="1" ht="23.45" hidden="1" customHeight="1" outlineLevel="1">
      <c r="A72" s="171">
        <v>2</v>
      </c>
      <c r="B72" s="171">
        <v>65</v>
      </c>
      <c r="C72" s="697" t="s">
        <v>324</v>
      </c>
      <c r="D72" s="2019"/>
      <c r="E72" s="2003"/>
      <c r="F72" s="1980" t="s">
        <v>185</v>
      </c>
      <c r="G72" s="1979"/>
      <c r="H72" s="709">
        <v>0</v>
      </c>
      <c r="I72" s="709">
        <v>0</v>
      </c>
      <c r="J72" s="709">
        <v>0</v>
      </c>
      <c r="K72" s="709">
        <v>0</v>
      </c>
      <c r="L72" s="709">
        <v>0</v>
      </c>
      <c r="M72" s="709">
        <v>0</v>
      </c>
      <c r="N72" s="709">
        <v>0</v>
      </c>
      <c r="O72" s="709">
        <v>0</v>
      </c>
      <c r="P72" s="709">
        <v>0</v>
      </c>
      <c r="Q72" s="709">
        <v>0</v>
      </c>
      <c r="R72" s="709">
        <v>0</v>
      </c>
      <c r="S72" s="709">
        <v>0</v>
      </c>
      <c r="T72" s="709">
        <v>0</v>
      </c>
      <c r="U72" s="709">
        <v>0</v>
      </c>
      <c r="V72" s="709">
        <v>0</v>
      </c>
      <c r="W72" s="709">
        <v>0</v>
      </c>
      <c r="X72" s="709">
        <v>0</v>
      </c>
      <c r="Y72" s="709">
        <v>0</v>
      </c>
      <c r="Z72" s="709">
        <v>0</v>
      </c>
      <c r="AA72" s="715">
        <v>0</v>
      </c>
      <c r="AB72" s="709">
        <v>0</v>
      </c>
      <c r="AC72" s="709">
        <v>0</v>
      </c>
      <c r="AD72" s="709">
        <v>0</v>
      </c>
      <c r="AE72" s="709">
        <v>0</v>
      </c>
      <c r="AF72" s="709">
        <v>0</v>
      </c>
      <c r="AG72" s="709">
        <f t="shared" ref="AG72:AG132" si="1">SUM(H72:Z72,AA72:AF72)</f>
        <v>0</v>
      </c>
      <c r="AH72" s="404">
        <v>2</v>
      </c>
      <c r="AI72" s="404">
        <v>65</v>
      </c>
    </row>
    <row r="73" spans="1:35" s="13" customFormat="1" ht="23.45" hidden="1" customHeight="1" outlineLevel="1">
      <c r="A73" s="171">
        <v>2</v>
      </c>
      <c r="B73" s="171">
        <v>66</v>
      </c>
      <c r="C73" s="696"/>
      <c r="D73" s="2019"/>
      <c r="E73" s="2001" t="s">
        <v>1012</v>
      </c>
      <c r="F73" s="1978" t="s">
        <v>1370</v>
      </c>
      <c r="G73" s="1979"/>
      <c r="H73" s="709">
        <v>0</v>
      </c>
      <c r="I73" s="709">
        <v>0</v>
      </c>
      <c r="J73" s="709">
        <v>0</v>
      </c>
      <c r="K73" s="709">
        <v>0</v>
      </c>
      <c r="L73" s="709">
        <v>0</v>
      </c>
      <c r="M73" s="709">
        <v>0</v>
      </c>
      <c r="N73" s="709">
        <v>0</v>
      </c>
      <c r="O73" s="709">
        <v>0</v>
      </c>
      <c r="P73" s="709">
        <v>0</v>
      </c>
      <c r="Q73" s="709">
        <v>0</v>
      </c>
      <c r="R73" s="709">
        <v>0</v>
      </c>
      <c r="S73" s="709">
        <v>0</v>
      </c>
      <c r="T73" s="709">
        <v>0</v>
      </c>
      <c r="U73" s="709">
        <v>0</v>
      </c>
      <c r="V73" s="709">
        <v>0</v>
      </c>
      <c r="W73" s="709">
        <v>0</v>
      </c>
      <c r="X73" s="709">
        <v>0</v>
      </c>
      <c r="Y73" s="709">
        <v>0</v>
      </c>
      <c r="Z73" s="709">
        <v>0</v>
      </c>
      <c r="AA73" s="715">
        <v>0</v>
      </c>
      <c r="AB73" s="709">
        <v>0</v>
      </c>
      <c r="AC73" s="709">
        <v>0</v>
      </c>
      <c r="AD73" s="709">
        <v>0</v>
      </c>
      <c r="AE73" s="709">
        <v>0</v>
      </c>
      <c r="AF73" s="709">
        <v>0</v>
      </c>
      <c r="AG73" s="709">
        <f t="shared" si="1"/>
        <v>0</v>
      </c>
      <c r="AH73" s="404">
        <v>2</v>
      </c>
      <c r="AI73" s="404">
        <v>66</v>
      </c>
    </row>
    <row r="74" spans="1:35" s="13" customFormat="1" ht="23.45" hidden="1" customHeight="1" outlineLevel="1">
      <c r="A74" s="171">
        <v>2</v>
      </c>
      <c r="B74" s="171">
        <v>67</v>
      </c>
      <c r="C74" s="697" t="s">
        <v>1056</v>
      </c>
      <c r="D74" s="2019"/>
      <c r="E74" s="2002"/>
      <c r="F74" s="1978" t="s">
        <v>1425</v>
      </c>
      <c r="G74" s="1979"/>
      <c r="H74" s="709">
        <v>0</v>
      </c>
      <c r="I74" s="709">
        <v>0</v>
      </c>
      <c r="J74" s="709">
        <v>0</v>
      </c>
      <c r="K74" s="709">
        <v>0</v>
      </c>
      <c r="L74" s="709">
        <v>0</v>
      </c>
      <c r="M74" s="709">
        <v>0</v>
      </c>
      <c r="N74" s="709">
        <v>0</v>
      </c>
      <c r="O74" s="709">
        <v>0</v>
      </c>
      <c r="P74" s="709">
        <v>0</v>
      </c>
      <c r="Q74" s="709">
        <v>0</v>
      </c>
      <c r="R74" s="709">
        <v>0</v>
      </c>
      <c r="S74" s="709">
        <v>0</v>
      </c>
      <c r="T74" s="709">
        <v>0</v>
      </c>
      <c r="U74" s="709">
        <v>0</v>
      </c>
      <c r="V74" s="709">
        <v>0</v>
      </c>
      <c r="W74" s="709">
        <v>0</v>
      </c>
      <c r="X74" s="709">
        <v>0</v>
      </c>
      <c r="Y74" s="709">
        <v>0</v>
      </c>
      <c r="Z74" s="709">
        <v>0</v>
      </c>
      <c r="AA74" s="715">
        <v>0</v>
      </c>
      <c r="AB74" s="709">
        <v>0</v>
      </c>
      <c r="AC74" s="709">
        <v>0</v>
      </c>
      <c r="AD74" s="709">
        <v>0</v>
      </c>
      <c r="AE74" s="709">
        <v>0</v>
      </c>
      <c r="AF74" s="709">
        <v>0</v>
      </c>
      <c r="AG74" s="709">
        <f t="shared" si="1"/>
        <v>0</v>
      </c>
      <c r="AH74" s="404">
        <v>2</v>
      </c>
      <c r="AI74" s="404">
        <v>67</v>
      </c>
    </row>
    <row r="75" spans="1:35" s="13" customFormat="1" ht="23.45" hidden="1" customHeight="1" outlineLevel="1">
      <c r="A75" s="171">
        <v>2</v>
      </c>
      <c r="B75" s="171">
        <v>68</v>
      </c>
      <c r="C75" s="696"/>
      <c r="D75" s="2019"/>
      <c r="E75" s="2003"/>
      <c r="F75" s="1980" t="s">
        <v>185</v>
      </c>
      <c r="G75" s="1979"/>
      <c r="H75" s="709">
        <v>0</v>
      </c>
      <c r="I75" s="709">
        <v>0</v>
      </c>
      <c r="J75" s="709">
        <v>0</v>
      </c>
      <c r="K75" s="709">
        <v>0</v>
      </c>
      <c r="L75" s="709">
        <v>0</v>
      </c>
      <c r="M75" s="709">
        <v>0</v>
      </c>
      <c r="N75" s="709">
        <v>0</v>
      </c>
      <c r="O75" s="709">
        <v>0</v>
      </c>
      <c r="P75" s="709">
        <v>0</v>
      </c>
      <c r="Q75" s="709">
        <v>0</v>
      </c>
      <c r="R75" s="709">
        <v>0</v>
      </c>
      <c r="S75" s="709">
        <v>0</v>
      </c>
      <c r="T75" s="709">
        <v>0</v>
      </c>
      <c r="U75" s="709">
        <v>0</v>
      </c>
      <c r="V75" s="709">
        <v>0</v>
      </c>
      <c r="W75" s="709">
        <v>0</v>
      </c>
      <c r="X75" s="709">
        <v>0</v>
      </c>
      <c r="Y75" s="709">
        <v>0</v>
      </c>
      <c r="Z75" s="709">
        <v>0</v>
      </c>
      <c r="AA75" s="715">
        <v>0</v>
      </c>
      <c r="AB75" s="709">
        <v>0</v>
      </c>
      <c r="AC75" s="709">
        <v>0</v>
      </c>
      <c r="AD75" s="709">
        <v>0</v>
      </c>
      <c r="AE75" s="709">
        <v>0</v>
      </c>
      <c r="AF75" s="709">
        <v>0</v>
      </c>
      <c r="AG75" s="709">
        <f t="shared" si="1"/>
        <v>0</v>
      </c>
      <c r="AH75" s="404">
        <v>2</v>
      </c>
      <c r="AI75" s="404">
        <v>68</v>
      </c>
    </row>
    <row r="76" spans="1:35" s="13" customFormat="1" ht="23.45" hidden="1" customHeight="1" outlineLevel="1">
      <c r="A76" s="171">
        <v>2</v>
      </c>
      <c r="B76" s="171">
        <v>69</v>
      </c>
      <c r="C76" s="697"/>
      <c r="D76" s="2019"/>
      <c r="E76" s="2004" t="s">
        <v>942</v>
      </c>
      <c r="F76" s="1978" t="s">
        <v>1370</v>
      </c>
      <c r="G76" s="1979"/>
      <c r="H76" s="709">
        <v>0</v>
      </c>
      <c r="I76" s="709">
        <v>0</v>
      </c>
      <c r="J76" s="709">
        <v>0</v>
      </c>
      <c r="K76" s="709">
        <v>0</v>
      </c>
      <c r="L76" s="709">
        <v>0</v>
      </c>
      <c r="M76" s="709">
        <v>0</v>
      </c>
      <c r="N76" s="709">
        <v>0</v>
      </c>
      <c r="O76" s="709">
        <v>0</v>
      </c>
      <c r="P76" s="709">
        <v>0</v>
      </c>
      <c r="Q76" s="709">
        <v>0</v>
      </c>
      <c r="R76" s="709">
        <v>0</v>
      </c>
      <c r="S76" s="709">
        <v>0</v>
      </c>
      <c r="T76" s="709">
        <v>0</v>
      </c>
      <c r="U76" s="709">
        <v>0</v>
      </c>
      <c r="V76" s="709">
        <v>0</v>
      </c>
      <c r="W76" s="709">
        <v>0</v>
      </c>
      <c r="X76" s="709">
        <v>0</v>
      </c>
      <c r="Y76" s="709">
        <v>0</v>
      </c>
      <c r="Z76" s="709">
        <v>0</v>
      </c>
      <c r="AA76" s="715">
        <v>0</v>
      </c>
      <c r="AB76" s="709">
        <v>0</v>
      </c>
      <c r="AC76" s="709">
        <v>0</v>
      </c>
      <c r="AD76" s="709">
        <v>0</v>
      </c>
      <c r="AE76" s="709">
        <v>0</v>
      </c>
      <c r="AF76" s="709">
        <v>0</v>
      </c>
      <c r="AG76" s="709">
        <f t="shared" si="1"/>
        <v>0</v>
      </c>
      <c r="AH76" s="404">
        <v>2</v>
      </c>
      <c r="AI76" s="404">
        <v>69</v>
      </c>
    </row>
    <row r="77" spans="1:35" s="13" customFormat="1" ht="23.45" hidden="1" customHeight="1" outlineLevel="1">
      <c r="A77" s="171">
        <v>2</v>
      </c>
      <c r="B77" s="171">
        <v>70</v>
      </c>
      <c r="C77" s="696"/>
      <c r="D77" s="2019"/>
      <c r="E77" s="2005"/>
      <c r="F77" s="1978" t="s">
        <v>1425</v>
      </c>
      <c r="G77" s="1979"/>
      <c r="H77" s="709">
        <v>0</v>
      </c>
      <c r="I77" s="709">
        <v>0</v>
      </c>
      <c r="J77" s="709">
        <v>0</v>
      </c>
      <c r="K77" s="709">
        <v>0</v>
      </c>
      <c r="L77" s="709">
        <v>0</v>
      </c>
      <c r="M77" s="709">
        <v>0</v>
      </c>
      <c r="N77" s="709">
        <v>0</v>
      </c>
      <c r="O77" s="709">
        <v>0</v>
      </c>
      <c r="P77" s="709">
        <v>0</v>
      </c>
      <c r="Q77" s="709">
        <v>0</v>
      </c>
      <c r="R77" s="709">
        <v>0</v>
      </c>
      <c r="S77" s="709">
        <v>0</v>
      </c>
      <c r="T77" s="709">
        <v>0</v>
      </c>
      <c r="U77" s="709">
        <v>0</v>
      </c>
      <c r="V77" s="709">
        <v>0</v>
      </c>
      <c r="W77" s="709">
        <v>0</v>
      </c>
      <c r="X77" s="709">
        <v>0</v>
      </c>
      <c r="Y77" s="709">
        <v>0</v>
      </c>
      <c r="Z77" s="709">
        <v>0</v>
      </c>
      <c r="AA77" s="715">
        <v>0</v>
      </c>
      <c r="AB77" s="709">
        <v>0</v>
      </c>
      <c r="AC77" s="709">
        <v>0</v>
      </c>
      <c r="AD77" s="709">
        <v>0</v>
      </c>
      <c r="AE77" s="709">
        <v>0</v>
      </c>
      <c r="AF77" s="709">
        <v>0</v>
      </c>
      <c r="AG77" s="709">
        <f t="shared" si="1"/>
        <v>0</v>
      </c>
      <c r="AH77" s="404">
        <v>2</v>
      </c>
      <c r="AI77" s="404">
        <v>70</v>
      </c>
    </row>
    <row r="78" spans="1:35" s="13" customFormat="1" ht="23.45" hidden="1" customHeight="1" outlineLevel="1">
      <c r="A78" s="171">
        <v>2</v>
      </c>
      <c r="B78" s="171">
        <v>71</v>
      </c>
      <c r="C78" s="697"/>
      <c r="D78" s="2020"/>
      <c r="E78" s="2006"/>
      <c r="F78" s="1980" t="s">
        <v>185</v>
      </c>
      <c r="G78" s="1979"/>
      <c r="H78" s="709">
        <v>0</v>
      </c>
      <c r="I78" s="709">
        <v>0</v>
      </c>
      <c r="J78" s="709">
        <v>0</v>
      </c>
      <c r="K78" s="709">
        <v>0</v>
      </c>
      <c r="L78" s="709">
        <v>0</v>
      </c>
      <c r="M78" s="709">
        <v>0</v>
      </c>
      <c r="N78" s="709">
        <v>0</v>
      </c>
      <c r="O78" s="709">
        <v>0</v>
      </c>
      <c r="P78" s="709">
        <v>0</v>
      </c>
      <c r="Q78" s="709">
        <v>0</v>
      </c>
      <c r="R78" s="709">
        <v>0</v>
      </c>
      <c r="S78" s="709">
        <v>0</v>
      </c>
      <c r="T78" s="709">
        <v>0</v>
      </c>
      <c r="U78" s="709">
        <v>0</v>
      </c>
      <c r="V78" s="709">
        <v>0</v>
      </c>
      <c r="W78" s="709">
        <v>0</v>
      </c>
      <c r="X78" s="709">
        <v>0</v>
      </c>
      <c r="Y78" s="709">
        <v>0</v>
      </c>
      <c r="Z78" s="709">
        <v>0</v>
      </c>
      <c r="AA78" s="715">
        <v>0</v>
      </c>
      <c r="AB78" s="709">
        <v>0</v>
      </c>
      <c r="AC78" s="709">
        <v>0</v>
      </c>
      <c r="AD78" s="709">
        <v>0</v>
      </c>
      <c r="AE78" s="709">
        <v>0</v>
      </c>
      <c r="AF78" s="709">
        <v>0</v>
      </c>
      <c r="AG78" s="709">
        <f t="shared" si="1"/>
        <v>0</v>
      </c>
      <c r="AH78" s="404">
        <v>2</v>
      </c>
      <c r="AI78" s="404">
        <v>71</v>
      </c>
    </row>
    <row r="79" spans="1:35" s="13" customFormat="1" ht="23.45" hidden="1" customHeight="1" outlineLevel="1">
      <c r="A79" s="171">
        <v>2</v>
      </c>
      <c r="B79" s="171">
        <v>72</v>
      </c>
      <c r="C79" s="697"/>
      <c r="D79" s="1981" t="s">
        <v>1426</v>
      </c>
      <c r="E79" s="1982"/>
      <c r="F79" s="1980" t="s">
        <v>185</v>
      </c>
      <c r="G79" s="1979"/>
      <c r="H79" s="709">
        <v>0</v>
      </c>
      <c r="I79" s="709">
        <v>0</v>
      </c>
      <c r="J79" s="709">
        <v>0</v>
      </c>
      <c r="K79" s="709">
        <v>0</v>
      </c>
      <c r="L79" s="709">
        <v>0</v>
      </c>
      <c r="M79" s="709">
        <v>0</v>
      </c>
      <c r="N79" s="709">
        <v>0</v>
      </c>
      <c r="O79" s="709">
        <v>0</v>
      </c>
      <c r="P79" s="709">
        <v>0</v>
      </c>
      <c r="Q79" s="709">
        <v>0</v>
      </c>
      <c r="R79" s="709">
        <v>0</v>
      </c>
      <c r="S79" s="709">
        <v>0</v>
      </c>
      <c r="T79" s="709">
        <v>0</v>
      </c>
      <c r="U79" s="709">
        <v>0</v>
      </c>
      <c r="V79" s="709">
        <v>0</v>
      </c>
      <c r="W79" s="709">
        <v>0</v>
      </c>
      <c r="X79" s="709">
        <v>0</v>
      </c>
      <c r="Y79" s="709">
        <v>0</v>
      </c>
      <c r="Z79" s="709">
        <v>0</v>
      </c>
      <c r="AA79" s="715">
        <v>0</v>
      </c>
      <c r="AB79" s="709">
        <v>6</v>
      </c>
      <c r="AC79" s="709">
        <v>0</v>
      </c>
      <c r="AD79" s="709">
        <v>0</v>
      </c>
      <c r="AE79" s="709">
        <v>0</v>
      </c>
      <c r="AF79" s="709">
        <v>0</v>
      </c>
      <c r="AG79" s="709">
        <f t="shared" si="1"/>
        <v>6</v>
      </c>
      <c r="AH79" s="404">
        <v>2</v>
      </c>
      <c r="AI79" s="404">
        <v>72</v>
      </c>
    </row>
    <row r="80" spans="1:35" s="13" customFormat="1" ht="23.45" hidden="1" customHeight="1" outlineLevel="1">
      <c r="A80" s="171">
        <v>2</v>
      </c>
      <c r="B80" s="171">
        <v>73</v>
      </c>
      <c r="C80" s="697"/>
      <c r="D80" s="2007" t="s">
        <v>423</v>
      </c>
      <c r="E80" s="2008"/>
      <c r="F80" s="1978" t="s">
        <v>1370</v>
      </c>
      <c r="G80" s="1979"/>
      <c r="H80" s="709">
        <v>0</v>
      </c>
      <c r="I80" s="709">
        <v>0</v>
      </c>
      <c r="J80" s="709">
        <v>0</v>
      </c>
      <c r="K80" s="709">
        <v>0</v>
      </c>
      <c r="L80" s="709">
        <v>0</v>
      </c>
      <c r="M80" s="709">
        <v>0</v>
      </c>
      <c r="N80" s="709">
        <v>0</v>
      </c>
      <c r="O80" s="709">
        <v>0</v>
      </c>
      <c r="P80" s="709">
        <v>0</v>
      </c>
      <c r="Q80" s="709">
        <v>0</v>
      </c>
      <c r="R80" s="709">
        <v>0</v>
      </c>
      <c r="S80" s="709">
        <v>0</v>
      </c>
      <c r="T80" s="709">
        <v>0</v>
      </c>
      <c r="U80" s="709">
        <v>0</v>
      </c>
      <c r="V80" s="709">
        <v>0</v>
      </c>
      <c r="W80" s="709">
        <v>0</v>
      </c>
      <c r="X80" s="709">
        <v>0</v>
      </c>
      <c r="Y80" s="709">
        <v>0</v>
      </c>
      <c r="Z80" s="709">
        <v>0</v>
      </c>
      <c r="AA80" s="715">
        <v>0</v>
      </c>
      <c r="AB80" s="709">
        <v>0</v>
      </c>
      <c r="AC80" s="709">
        <v>0</v>
      </c>
      <c r="AD80" s="709">
        <v>0</v>
      </c>
      <c r="AE80" s="709">
        <v>0</v>
      </c>
      <c r="AF80" s="709">
        <v>0</v>
      </c>
      <c r="AG80" s="709">
        <f t="shared" si="1"/>
        <v>0</v>
      </c>
      <c r="AH80" s="404">
        <v>2</v>
      </c>
      <c r="AI80" s="404">
        <v>73</v>
      </c>
    </row>
    <row r="81" spans="1:35" s="13" customFormat="1" ht="23.45" hidden="1" customHeight="1" outlineLevel="1">
      <c r="A81" s="171">
        <v>2</v>
      </c>
      <c r="B81" s="171">
        <v>74</v>
      </c>
      <c r="C81" s="697"/>
      <c r="D81" s="2009"/>
      <c r="E81" s="2010"/>
      <c r="F81" s="1978" t="s">
        <v>1425</v>
      </c>
      <c r="G81" s="1979"/>
      <c r="H81" s="709">
        <v>0</v>
      </c>
      <c r="I81" s="709">
        <v>0</v>
      </c>
      <c r="J81" s="709">
        <v>0</v>
      </c>
      <c r="K81" s="709">
        <v>0</v>
      </c>
      <c r="L81" s="709">
        <v>0</v>
      </c>
      <c r="M81" s="709">
        <v>0</v>
      </c>
      <c r="N81" s="709">
        <v>0</v>
      </c>
      <c r="O81" s="709">
        <v>0</v>
      </c>
      <c r="P81" s="709">
        <v>0</v>
      </c>
      <c r="Q81" s="709">
        <v>0</v>
      </c>
      <c r="R81" s="709">
        <v>0</v>
      </c>
      <c r="S81" s="709">
        <v>0</v>
      </c>
      <c r="T81" s="709">
        <v>0</v>
      </c>
      <c r="U81" s="709">
        <v>0</v>
      </c>
      <c r="V81" s="709">
        <v>0</v>
      </c>
      <c r="W81" s="709">
        <v>0</v>
      </c>
      <c r="X81" s="709">
        <v>0</v>
      </c>
      <c r="Y81" s="709">
        <v>0</v>
      </c>
      <c r="Z81" s="709">
        <v>0</v>
      </c>
      <c r="AA81" s="715">
        <v>0</v>
      </c>
      <c r="AB81" s="709">
        <v>0</v>
      </c>
      <c r="AC81" s="709">
        <v>0</v>
      </c>
      <c r="AD81" s="709">
        <v>0</v>
      </c>
      <c r="AE81" s="709">
        <v>0</v>
      </c>
      <c r="AF81" s="709">
        <v>0</v>
      </c>
      <c r="AG81" s="709">
        <f t="shared" si="1"/>
        <v>0</v>
      </c>
      <c r="AH81" s="404">
        <v>2</v>
      </c>
      <c r="AI81" s="404">
        <v>74</v>
      </c>
    </row>
    <row r="82" spans="1:35" s="13" customFormat="1" ht="23.45" hidden="1" customHeight="1" outlineLevel="1">
      <c r="A82" s="171">
        <v>2</v>
      </c>
      <c r="B82" s="171">
        <v>75</v>
      </c>
      <c r="C82" s="698"/>
      <c r="D82" s="2011"/>
      <c r="E82" s="2012"/>
      <c r="F82" s="1980" t="s">
        <v>185</v>
      </c>
      <c r="G82" s="1979"/>
      <c r="H82" s="709">
        <v>0</v>
      </c>
      <c r="I82" s="709">
        <v>0</v>
      </c>
      <c r="J82" s="709">
        <v>0</v>
      </c>
      <c r="K82" s="709">
        <v>0</v>
      </c>
      <c r="L82" s="709">
        <v>0</v>
      </c>
      <c r="M82" s="709">
        <v>0</v>
      </c>
      <c r="N82" s="709">
        <v>0</v>
      </c>
      <c r="O82" s="709">
        <v>0</v>
      </c>
      <c r="P82" s="709">
        <v>0</v>
      </c>
      <c r="Q82" s="709">
        <v>0</v>
      </c>
      <c r="R82" s="709">
        <v>0</v>
      </c>
      <c r="S82" s="709">
        <v>0</v>
      </c>
      <c r="T82" s="709">
        <v>0</v>
      </c>
      <c r="U82" s="709">
        <v>0</v>
      </c>
      <c r="V82" s="709">
        <v>0</v>
      </c>
      <c r="W82" s="709">
        <v>0</v>
      </c>
      <c r="X82" s="709">
        <v>0</v>
      </c>
      <c r="Y82" s="709">
        <v>0</v>
      </c>
      <c r="Z82" s="709">
        <v>0</v>
      </c>
      <c r="AA82" s="716">
        <v>0</v>
      </c>
      <c r="AB82" s="709">
        <v>6</v>
      </c>
      <c r="AC82" s="709">
        <v>0</v>
      </c>
      <c r="AD82" s="709">
        <v>0</v>
      </c>
      <c r="AE82" s="709">
        <v>0</v>
      </c>
      <c r="AF82" s="709">
        <v>0</v>
      </c>
      <c r="AG82" s="709">
        <f t="shared" si="1"/>
        <v>6</v>
      </c>
      <c r="AH82" s="404">
        <v>2</v>
      </c>
      <c r="AI82" s="404">
        <v>75</v>
      </c>
    </row>
    <row r="83" spans="1:35" s="13" customFormat="1" ht="23.45" customHeight="1" collapsed="1">
      <c r="A83" s="171">
        <v>3</v>
      </c>
      <c r="B83" s="171">
        <v>1</v>
      </c>
      <c r="C83" s="695" t="s">
        <v>668</v>
      </c>
      <c r="D83" s="1987" t="s">
        <v>149</v>
      </c>
      <c r="E83" s="1988"/>
      <c r="F83" s="1978" t="s">
        <v>1370</v>
      </c>
      <c r="G83" s="1979"/>
      <c r="H83" s="709">
        <v>0</v>
      </c>
      <c r="I83" s="709">
        <v>0</v>
      </c>
      <c r="J83" s="709">
        <v>0</v>
      </c>
      <c r="K83" s="709">
        <v>0</v>
      </c>
      <c r="L83" s="709">
        <v>0</v>
      </c>
      <c r="M83" s="709">
        <v>0</v>
      </c>
      <c r="N83" s="709">
        <v>0</v>
      </c>
      <c r="O83" s="709">
        <v>12</v>
      </c>
      <c r="P83" s="709">
        <v>0</v>
      </c>
      <c r="Q83" s="709">
        <v>0</v>
      </c>
      <c r="R83" s="709">
        <v>0</v>
      </c>
      <c r="S83" s="709">
        <v>0</v>
      </c>
      <c r="T83" s="709">
        <v>0</v>
      </c>
      <c r="U83" s="709">
        <v>0</v>
      </c>
      <c r="V83" s="709">
        <v>0</v>
      </c>
      <c r="W83" s="709">
        <v>0</v>
      </c>
      <c r="X83" s="709">
        <v>0</v>
      </c>
      <c r="Y83" s="709">
        <v>0</v>
      </c>
      <c r="Z83" s="709">
        <v>0</v>
      </c>
      <c r="AA83" s="715">
        <v>0</v>
      </c>
      <c r="AB83" s="709">
        <v>0</v>
      </c>
      <c r="AC83" s="709">
        <v>0</v>
      </c>
      <c r="AD83" s="709">
        <v>0</v>
      </c>
      <c r="AE83" s="709">
        <v>0</v>
      </c>
      <c r="AF83" s="709">
        <v>0</v>
      </c>
      <c r="AG83" s="709">
        <f t="shared" si="1"/>
        <v>12</v>
      </c>
      <c r="AH83" s="404">
        <v>3</v>
      </c>
      <c r="AI83" s="404">
        <v>1</v>
      </c>
    </row>
    <row r="84" spans="1:35" s="13" customFormat="1" ht="23.45" customHeight="1">
      <c r="A84" s="171">
        <v>3</v>
      </c>
      <c r="B84" s="171">
        <v>2</v>
      </c>
      <c r="C84" s="696"/>
      <c r="D84" s="1989"/>
      <c r="E84" s="1990"/>
      <c r="F84" s="1978" t="s">
        <v>1425</v>
      </c>
      <c r="G84" s="1979"/>
      <c r="H84" s="709">
        <v>0</v>
      </c>
      <c r="I84" s="709">
        <v>0</v>
      </c>
      <c r="J84" s="709">
        <v>0</v>
      </c>
      <c r="K84" s="709">
        <v>0</v>
      </c>
      <c r="L84" s="709">
        <v>0</v>
      </c>
      <c r="M84" s="709">
        <v>0</v>
      </c>
      <c r="N84" s="709">
        <v>0</v>
      </c>
      <c r="O84" s="709">
        <v>0</v>
      </c>
      <c r="P84" s="709">
        <v>0</v>
      </c>
      <c r="Q84" s="709">
        <v>0</v>
      </c>
      <c r="R84" s="709">
        <v>0</v>
      </c>
      <c r="S84" s="709">
        <v>0</v>
      </c>
      <c r="T84" s="709">
        <v>0</v>
      </c>
      <c r="U84" s="709">
        <v>0</v>
      </c>
      <c r="V84" s="709">
        <v>0</v>
      </c>
      <c r="W84" s="709">
        <v>0</v>
      </c>
      <c r="X84" s="709">
        <v>0</v>
      </c>
      <c r="Y84" s="709">
        <v>0</v>
      </c>
      <c r="Z84" s="709">
        <v>0</v>
      </c>
      <c r="AA84" s="715">
        <v>0</v>
      </c>
      <c r="AB84" s="709">
        <v>0</v>
      </c>
      <c r="AC84" s="709">
        <v>0</v>
      </c>
      <c r="AD84" s="709">
        <v>0</v>
      </c>
      <c r="AE84" s="709">
        <v>0</v>
      </c>
      <c r="AF84" s="709">
        <v>0</v>
      </c>
      <c r="AG84" s="709">
        <f t="shared" si="1"/>
        <v>0</v>
      </c>
      <c r="AH84" s="404">
        <v>3</v>
      </c>
      <c r="AI84" s="404">
        <v>2</v>
      </c>
    </row>
    <row r="85" spans="1:35" s="13" customFormat="1" ht="23.45" customHeight="1">
      <c r="A85" s="171">
        <v>3</v>
      </c>
      <c r="B85" s="171">
        <v>3</v>
      </c>
      <c r="C85" s="697" t="s">
        <v>913</v>
      </c>
      <c r="D85" s="1991"/>
      <c r="E85" s="1990"/>
      <c r="F85" s="1980" t="s">
        <v>185</v>
      </c>
      <c r="G85" s="1979"/>
      <c r="H85" s="709">
        <v>0</v>
      </c>
      <c r="I85" s="709">
        <v>0</v>
      </c>
      <c r="J85" s="709">
        <v>0</v>
      </c>
      <c r="K85" s="709">
        <v>24</v>
      </c>
      <c r="L85" s="709">
        <v>0</v>
      </c>
      <c r="M85" s="709">
        <v>0</v>
      </c>
      <c r="N85" s="709">
        <v>0</v>
      </c>
      <c r="O85" s="709">
        <v>0</v>
      </c>
      <c r="P85" s="709">
        <v>0</v>
      </c>
      <c r="Q85" s="709">
        <v>0</v>
      </c>
      <c r="R85" s="709">
        <v>0</v>
      </c>
      <c r="S85" s="709">
        <v>0</v>
      </c>
      <c r="T85" s="709">
        <v>0</v>
      </c>
      <c r="U85" s="709">
        <v>0</v>
      </c>
      <c r="V85" s="709">
        <v>0</v>
      </c>
      <c r="W85" s="709">
        <v>0</v>
      </c>
      <c r="X85" s="709">
        <v>0</v>
      </c>
      <c r="Y85" s="709">
        <v>0</v>
      </c>
      <c r="Z85" s="709">
        <v>0</v>
      </c>
      <c r="AA85" s="715">
        <v>0</v>
      </c>
      <c r="AB85" s="709">
        <v>0</v>
      </c>
      <c r="AC85" s="709">
        <v>0</v>
      </c>
      <c r="AD85" s="709">
        <v>0</v>
      </c>
      <c r="AE85" s="709">
        <v>0</v>
      </c>
      <c r="AF85" s="709">
        <v>0</v>
      </c>
      <c r="AG85" s="709">
        <f t="shared" si="1"/>
        <v>24</v>
      </c>
      <c r="AH85" s="404">
        <v>3</v>
      </c>
      <c r="AI85" s="404">
        <v>3</v>
      </c>
    </row>
    <row r="86" spans="1:35" s="13" customFormat="1" ht="23.45" customHeight="1">
      <c r="A86" s="171">
        <v>3</v>
      </c>
      <c r="B86" s="171">
        <v>4</v>
      </c>
      <c r="C86" s="696"/>
      <c r="D86" s="1987" t="s">
        <v>1428</v>
      </c>
      <c r="E86" s="1988"/>
      <c r="F86" s="1978" t="s">
        <v>1370</v>
      </c>
      <c r="G86" s="1979"/>
      <c r="H86" s="709">
        <v>0</v>
      </c>
      <c r="I86" s="709">
        <v>0</v>
      </c>
      <c r="J86" s="709">
        <v>0</v>
      </c>
      <c r="K86" s="709">
        <v>0</v>
      </c>
      <c r="L86" s="709">
        <v>0</v>
      </c>
      <c r="M86" s="709">
        <v>0</v>
      </c>
      <c r="N86" s="709">
        <v>0</v>
      </c>
      <c r="O86" s="709">
        <v>1</v>
      </c>
      <c r="P86" s="709">
        <v>0</v>
      </c>
      <c r="Q86" s="709">
        <v>0</v>
      </c>
      <c r="R86" s="709">
        <v>0</v>
      </c>
      <c r="S86" s="709">
        <v>0</v>
      </c>
      <c r="T86" s="709">
        <v>0</v>
      </c>
      <c r="U86" s="709">
        <v>0</v>
      </c>
      <c r="V86" s="709">
        <v>0</v>
      </c>
      <c r="W86" s="709">
        <v>0</v>
      </c>
      <c r="X86" s="709">
        <v>0</v>
      </c>
      <c r="Y86" s="709">
        <v>0</v>
      </c>
      <c r="Z86" s="709">
        <v>0</v>
      </c>
      <c r="AA86" s="715">
        <v>0</v>
      </c>
      <c r="AB86" s="709">
        <v>0</v>
      </c>
      <c r="AC86" s="709">
        <v>0</v>
      </c>
      <c r="AD86" s="709">
        <v>0</v>
      </c>
      <c r="AE86" s="709">
        <v>0</v>
      </c>
      <c r="AF86" s="709">
        <v>0</v>
      </c>
      <c r="AG86" s="709">
        <f t="shared" si="1"/>
        <v>1</v>
      </c>
      <c r="AH86" s="404">
        <v>3</v>
      </c>
      <c r="AI86" s="404">
        <v>4</v>
      </c>
    </row>
    <row r="87" spans="1:35" s="13" customFormat="1" ht="23.45" customHeight="1">
      <c r="A87" s="171">
        <v>3</v>
      </c>
      <c r="B87" s="171">
        <v>5</v>
      </c>
      <c r="C87" s="697" t="s">
        <v>595</v>
      </c>
      <c r="D87" s="1989"/>
      <c r="E87" s="1990"/>
      <c r="F87" s="1978" t="s">
        <v>1425</v>
      </c>
      <c r="G87" s="1979"/>
      <c r="H87" s="709">
        <v>0</v>
      </c>
      <c r="I87" s="709">
        <v>0</v>
      </c>
      <c r="J87" s="709">
        <v>0</v>
      </c>
      <c r="K87" s="709">
        <v>0</v>
      </c>
      <c r="L87" s="709">
        <v>0</v>
      </c>
      <c r="M87" s="709">
        <v>0</v>
      </c>
      <c r="N87" s="709">
        <v>0</v>
      </c>
      <c r="O87" s="709">
        <v>0</v>
      </c>
      <c r="P87" s="709">
        <v>0</v>
      </c>
      <c r="Q87" s="709">
        <v>0</v>
      </c>
      <c r="R87" s="709">
        <v>0</v>
      </c>
      <c r="S87" s="709">
        <v>0</v>
      </c>
      <c r="T87" s="709">
        <v>0</v>
      </c>
      <c r="U87" s="709">
        <v>0</v>
      </c>
      <c r="V87" s="709">
        <v>0</v>
      </c>
      <c r="W87" s="709">
        <v>0</v>
      </c>
      <c r="X87" s="709">
        <v>0</v>
      </c>
      <c r="Y87" s="709">
        <v>0</v>
      </c>
      <c r="Z87" s="709">
        <v>0</v>
      </c>
      <c r="AA87" s="715">
        <v>0</v>
      </c>
      <c r="AB87" s="709">
        <v>0</v>
      </c>
      <c r="AC87" s="709">
        <v>0</v>
      </c>
      <c r="AD87" s="709">
        <v>0</v>
      </c>
      <c r="AE87" s="709">
        <v>0</v>
      </c>
      <c r="AF87" s="709">
        <v>0</v>
      </c>
      <c r="AG87" s="709">
        <f t="shared" si="1"/>
        <v>0</v>
      </c>
      <c r="AH87" s="404">
        <v>3</v>
      </c>
      <c r="AI87" s="404">
        <v>5</v>
      </c>
    </row>
    <row r="88" spans="1:35" s="13" customFormat="1" ht="23.45" customHeight="1">
      <c r="A88" s="171">
        <v>3</v>
      </c>
      <c r="B88" s="171">
        <v>6</v>
      </c>
      <c r="C88" s="696"/>
      <c r="D88" s="1991"/>
      <c r="E88" s="1990"/>
      <c r="F88" s="1980" t="s">
        <v>185</v>
      </c>
      <c r="G88" s="1979"/>
      <c r="H88" s="709">
        <v>0</v>
      </c>
      <c r="I88" s="709">
        <v>0</v>
      </c>
      <c r="J88" s="709">
        <v>0</v>
      </c>
      <c r="K88" s="709">
        <v>2</v>
      </c>
      <c r="L88" s="709">
        <v>0</v>
      </c>
      <c r="M88" s="709">
        <v>0</v>
      </c>
      <c r="N88" s="709">
        <v>0</v>
      </c>
      <c r="O88" s="709">
        <v>0</v>
      </c>
      <c r="P88" s="709">
        <v>0</v>
      </c>
      <c r="Q88" s="709">
        <v>0</v>
      </c>
      <c r="R88" s="709">
        <v>0</v>
      </c>
      <c r="S88" s="709">
        <v>0</v>
      </c>
      <c r="T88" s="709">
        <v>0</v>
      </c>
      <c r="U88" s="709">
        <v>0</v>
      </c>
      <c r="V88" s="709">
        <v>0</v>
      </c>
      <c r="W88" s="709">
        <v>0</v>
      </c>
      <c r="X88" s="709">
        <v>0</v>
      </c>
      <c r="Y88" s="709">
        <v>0</v>
      </c>
      <c r="Z88" s="709">
        <v>0</v>
      </c>
      <c r="AA88" s="715">
        <v>0</v>
      </c>
      <c r="AB88" s="709">
        <v>0</v>
      </c>
      <c r="AC88" s="709">
        <v>0</v>
      </c>
      <c r="AD88" s="709">
        <v>0</v>
      </c>
      <c r="AE88" s="709">
        <v>0</v>
      </c>
      <c r="AF88" s="709">
        <v>0</v>
      </c>
      <c r="AG88" s="709">
        <f t="shared" si="1"/>
        <v>2</v>
      </c>
      <c r="AH88" s="404">
        <v>3</v>
      </c>
      <c r="AI88" s="404">
        <v>6</v>
      </c>
    </row>
    <row r="89" spans="1:35" s="13" customFormat="1" ht="23.45" customHeight="1">
      <c r="A89" s="171">
        <v>3</v>
      </c>
      <c r="B89" s="171">
        <v>7</v>
      </c>
      <c r="C89" s="697" t="s">
        <v>958</v>
      </c>
      <c r="D89" s="1992" t="s">
        <v>673</v>
      </c>
      <c r="E89" s="1993"/>
      <c r="F89" s="1978" t="s">
        <v>1370</v>
      </c>
      <c r="G89" s="1979"/>
      <c r="H89" s="709">
        <v>0</v>
      </c>
      <c r="I89" s="709">
        <v>0</v>
      </c>
      <c r="J89" s="709">
        <v>0</v>
      </c>
      <c r="K89" s="709">
        <v>0</v>
      </c>
      <c r="L89" s="709">
        <v>0</v>
      </c>
      <c r="M89" s="709">
        <v>0</v>
      </c>
      <c r="N89" s="709">
        <v>0</v>
      </c>
      <c r="O89" s="709">
        <v>4686</v>
      </c>
      <c r="P89" s="709">
        <v>0</v>
      </c>
      <c r="Q89" s="709">
        <v>0</v>
      </c>
      <c r="R89" s="709">
        <v>0</v>
      </c>
      <c r="S89" s="709">
        <v>0</v>
      </c>
      <c r="T89" s="709">
        <v>0</v>
      </c>
      <c r="U89" s="709">
        <v>0</v>
      </c>
      <c r="V89" s="709">
        <v>0</v>
      </c>
      <c r="W89" s="709">
        <v>0</v>
      </c>
      <c r="X89" s="709">
        <v>0</v>
      </c>
      <c r="Y89" s="709">
        <v>0</v>
      </c>
      <c r="Z89" s="709">
        <v>0</v>
      </c>
      <c r="AA89" s="715">
        <v>0</v>
      </c>
      <c r="AB89" s="709">
        <v>0</v>
      </c>
      <c r="AC89" s="709">
        <v>0</v>
      </c>
      <c r="AD89" s="709">
        <v>0</v>
      </c>
      <c r="AE89" s="709">
        <v>0</v>
      </c>
      <c r="AF89" s="709">
        <v>0</v>
      </c>
      <c r="AG89" s="709">
        <f t="shared" si="1"/>
        <v>4686</v>
      </c>
      <c r="AH89" s="404">
        <v>3</v>
      </c>
      <c r="AI89" s="404">
        <v>7</v>
      </c>
    </row>
    <row r="90" spans="1:35" s="13" customFormat="1" ht="23.45" customHeight="1">
      <c r="A90" s="171">
        <v>3</v>
      </c>
      <c r="B90" s="171">
        <v>8</v>
      </c>
      <c r="C90" s="696"/>
      <c r="D90" s="1994"/>
      <c r="E90" s="1995"/>
      <c r="F90" s="1978" t="s">
        <v>1425</v>
      </c>
      <c r="G90" s="1979"/>
      <c r="H90" s="709">
        <v>0</v>
      </c>
      <c r="I90" s="709">
        <v>0</v>
      </c>
      <c r="J90" s="709">
        <v>0</v>
      </c>
      <c r="K90" s="709">
        <v>0</v>
      </c>
      <c r="L90" s="709">
        <v>0</v>
      </c>
      <c r="M90" s="709">
        <v>0</v>
      </c>
      <c r="N90" s="709">
        <v>0</v>
      </c>
      <c r="O90" s="709">
        <v>0</v>
      </c>
      <c r="P90" s="709">
        <v>0</v>
      </c>
      <c r="Q90" s="709">
        <v>0</v>
      </c>
      <c r="R90" s="709">
        <v>0</v>
      </c>
      <c r="S90" s="709">
        <v>0</v>
      </c>
      <c r="T90" s="709">
        <v>0</v>
      </c>
      <c r="U90" s="709">
        <v>0</v>
      </c>
      <c r="V90" s="709">
        <v>0</v>
      </c>
      <c r="W90" s="709">
        <v>0</v>
      </c>
      <c r="X90" s="709">
        <v>0</v>
      </c>
      <c r="Y90" s="709">
        <v>0</v>
      </c>
      <c r="Z90" s="709">
        <v>0</v>
      </c>
      <c r="AA90" s="715">
        <v>0</v>
      </c>
      <c r="AB90" s="709">
        <v>0</v>
      </c>
      <c r="AC90" s="709">
        <v>0</v>
      </c>
      <c r="AD90" s="709">
        <v>0</v>
      </c>
      <c r="AE90" s="709">
        <v>0</v>
      </c>
      <c r="AF90" s="709">
        <v>0</v>
      </c>
      <c r="AG90" s="709">
        <f t="shared" si="1"/>
        <v>0</v>
      </c>
      <c r="AH90" s="404">
        <v>3</v>
      </c>
      <c r="AI90" s="404">
        <v>8</v>
      </c>
    </row>
    <row r="91" spans="1:35" s="13" customFormat="1" ht="23.45" customHeight="1">
      <c r="A91" s="171">
        <v>3</v>
      </c>
      <c r="B91" s="171">
        <v>9</v>
      </c>
      <c r="C91" s="697" t="s">
        <v>324</v>
      </c>
      <c r="D91" s="1996"/>
      <c r="E91" s="1997"/>
      <c r="F91" s="1980" t="s">
        <v>185</v>
      </c>
      <c r="G91" s="1979"/>
      <c r="H91" s="709">
        <v>0</v>
      </c>
      <c r="I91" s="709">
        <v>0</v>
      </c>
      <c r="J91" s="709">
        <v>0</v>
      </c>
      <c r="K91" s="709">
        <v>2415</v>
      </c>
      <c r="L91" s="709">
        <v>0</v>
      </c>
      <c r="M91" s="709">
        <v>0</v>
      </c>
      <c r="N91" s="709">
        <v>0</v>
      </c>
      <c r="O91" s="709">
        <v>0</v>
      </c>
      <c r="P91" s="709">
        <v>0</v>
      </c>
      <c r="Q91" s="709">
        <v>0</v>
      </c>
      <c r="R91" s="709">
        <v>0</v>
      </c>
      <c r="S91" s="709">
        <v>0</v>
      </c>
      <c r="T91" s="709">
        <v>0</v>
      </c>
      <c r="U91" s="709">
        <v>0</v>
      </c>
      <c r="V91" s="709">
        <v>0</v>
      </c>
      <c r="W91" s="709">
        <v>0</v>
      </c>
      <c r="X91" s="709">
        <v>0</v>
      </c>
      <c r="Y91" s="709">
        <v>0</v>
      </c>
      <c r="Z91" s="709">
        <v>0</v>
      </c>
      <c r="AA91" s="715">
        <v>0</v>
      </c>
      <c r="AB91" s="709">
        <v>0</v>
      </c>
      <c r="AC91" s="709">
        <v>0</v>
      </c>
      <c r="AD91" s="709">
        <v>0</v>
      </c>
      <c r="AE91" s="709">
        <v>0</v>
      </c>
      <c r="AF91" s="709">
        <v>0</v>
      </c>
      <c r="AG91" s="709">
        <f t="shared" si="1"/>
        <v>2415</v>
      </c>
      <c r="AH91" s="404">
        <v>3</v>
      </c>
      <c r="AI91" s="404">
        <v>9</v>
      </c>
    </row>
    <row r="92" spans="1:35" s="13" customFormat="1" ht="23.45" customHeight="1">
      <c r="A92" s="171">
        <v>3</v>
      </c>
      <c r="B92" s="171">
        <v>10</v>
      </c>
      <c r="C92" s="697"/>
      <c r="D92" s="2018" t="s">
        <v>1409</v>
      </c>
      <c r="E92" s="1998" t="s">
        <v>1240</v>
      </c>
      <c r="F92" s="1978" t="s">
        <v>1370</v>
      </c>
      <c r="G92" s="1979"/>
      <c r="H92" s="709">
        <v>0</v>
      </c>
      <c r="I92" s="709">
        <v>0</v>
      </c>
      <c r="J92" s="709">
        <v>0</v>
      </c>
      <c r="K92" s="709">
        <v>0</v>
      </c>
      <c r="L92" s="709">
        <v>0</v>
      </c>
      <c r="M92" s="709">
        <v>0</v>
      </c>
      <c r="N92" s="709">
        <v>0</v>
      </c>
      <c r="O92" s="709">
        <v>46</v>
      </c>
      <c r="P92" s="709">
        <v>0</v>
      </c>
      <c r="Q92" s="709">
        <v>0</v>
      </c>
      <c r="R92" s="709">
        <v>0</v>
      </c>
      <c r="S92" s="709">
        <v>0</v>
      </c>
      <c r="T92" s="709">
        <v>0</v>
      </c>
      <c r="U92" s="709">
        <v>0</v>
      </c>
      <c r="V92" s="709">
        <v>0</v>
      </c>
      <c r="W92" s="709">
        <v>0</v>
      </c>
      <c r="X92" s="709">
        <v>0</v>
      </c>
      <c r="Y92" s="709">
        <v>0</v>
      </c>
      <c r="Z92" s="709">
        <v>0</v>
      </c>
      <c r="AA92" s="715">
        <v>0</v>
      </c>
      <c r="AB92" s="709">
        <v>0</v>
      </c>
      <c r="AC92" s="709">
        <v>0</v>
      </c>
      <c r="AD92" s="709">
        <v>0</v>
      </c>
      <c r="AE92" s="709">
        <v>0</v>
      </c>
      <c r="AF92" s="709">
        <v>0</v>
      </c>
      <c r="AG92" s="709">
        <f t="shared" si="1"/>
        <v>46</v>
      </c>
      <c r="AH92" s="404">
        <v>3</v>
      </c>
      <c r="AI92" s="404">
        <v>10</v>
      </c>
    </row>
    <row r="93" spans="1:35" s="13" customFormat="1" ht="23.45" customHeight="1">
      <c r="A93" s="171">
        <v>3</v>
      </c>
      <c r="B93" s="171">
        <v>11</v>
      </c>
      <c r="C93" s="697" t="s">
        <v>1056</v>
      </c>
      <c r="D93" s="2019"/>
      <c r="E93" s="1999"/>
      <c r="F93" s="1978" t="s">
        <v>1425</v>
      </c>
      <c r="G93" s="1979"/>
      <c r="H93" s="709">
        <v>0</v>
      </c>
      <c r="I93" s="709">
        <v>0</v>
      </c>
      <c r="J93" s="709">
        <v>0</v>
      </c>
      <c r="K93" s="709">
        <v>0</v>
      </c>
      <c r="L93" s="709">
        <v>0</v>
      </c>
      <c r="M93" s="709">
        <v>0</v>
      </c>
      <c r="N93" s="709">
        <v>0</v>
      </c>
      <c r="O93" s="709">
        <v>0</v>
      </c>
      <c r="P93" s="709">
        <v>0</v>
      </c>
      <c r="Q93" s="709">
        <v>0</v>
      </c>
      <c r="R93" s="709">
        <v>0</v>
      </c>
      <c r="S93" s="709">
        <v>0</v>
      </c>
      <c r="T93" s="709">
        <v>0</v>
      </c>
      <c r="U93" s="709">
        <v>0</v>
      </c>
      <c r="V93" s="709">
        <v>0</v>
      </c>
      <c r="W93" s="709">
        <v>0</v>
      </c>
      <c r="X93" s="709">
        <v>0</v>
      </c>
      <c r="Y93" s="709">
        <v>0</v>
      </c>
      <c r="Z93" s="709">
        <v>0</v>
      </c>
      <c r="AA93" s="715">
        <v>0</v>
      </c>
      <c r="AB93" s="709">
        <v>0</v>
      </c>
      <c r="AC93" s="709">
        <v>0</v>
      </c>
      <c r="AD93" s="709">
        <v>0</v>
      </c>
      <c r="AE93" s="709">
        <v>0</v>
      </c>
      <c r="AF93" s="709">
        <v>0</v>
      </c>
      <c r="AG93" s="709">
        <f t="shared" si="1"/>
        <v>0</v>
      </c>
      <c r="AH93" s="404">
        <v>3</v>
      </c>
      <c r="AI93" s="404">
        <v>11</v>
      </c>
    </row>
    <row r="94" spans="1:35" s="13" customFormat="1" ht="23.45" customHeight="1">
      <c r="A94" s="171">
        <v>3</v>
      </c>
      <c r="B94" s="171">
        <v>12</v>
      </c>
      <c r="C94" s="697"/>
      <c r="D94" s="2019"/>
      <c r="E94" s="2000"/>
      <c r="F94" s="1980" t="s">
        <v>185</v>
      </c>
      <c r="G94" s="1979"/>
      <c r="H94" s="709">
        <v>0</v>
      </c>
      <c r="I94" s="709">
        <v>0</v>
      </c>
      <c r="J94" s="709">
        <v>0</v>
      </c>
      <c r="K94" s="709">
        <v>339</v>
      </c>
      <c r="L94" s="709">
        <v>0</v>
      </c>
      <c r="M94" s="709">
        <v>0</v>
      </c>
      <c r="N94" s="709">
        <v>0</v>
      </c>
      <c r="O94" s="709">
        <v>0</v>
      </c>
      <c r="P94" s="709">
        <v>0</v>
      </c>
      <c r="Q94" s="709">
        <v>0</v>
      </c>
      <c r="R94" s="709">
        <v>0</v>
      </c>
      <c r="S94" s="709">
        <v>0</v>
      </c>
      <c r="T94" s="709">
        <v>0</v>
      </c>
      <c r="U94" s="709">
        <v>0</v>
      </c>
      <c r="V94" s="709">
        <v>0</v>
      </c>
      <c r="W94" s="709">
        <v>0</v>
      </c>
      <c r="X94" s="709">
        <v>0</v>
      </c>
      <c r="Y94" s="709">
        <v>0</v>
      </c>
      <c r="Z94" s="709">
        <v>0</v>
      </c>
      <c r="AA94" s="715">
        <v>0</v>
      </c>
      <c r="AB94" s="709">
        <v>0</v>
      </c>
      <c r="AC94" s="709">
        <v>0</v>
      </c>
      <c r="AD94" s="709">
        <v>0</v>
      </c>
      <c r="AE94" s="709">
        <v>0</v>
      </c>
      <c r="AF94" s="709">
        <v>0</v>
      </c>
      <c r="AG94" s="709">
        <f t="shared" si="1"/>
        <v>339</v>
      </c>
      <c r="AH94" s="404">
        <v>3</v>
      </c>
      <c r="AI94" s="404">
        <v>12</v>
      </c>
    </row>
    <row r="95" spans="1:35" s="13" customFormat="1" ht="23.45" customHeight="1">
      <c r="A95" s="171">
        <v>3</v>
      </c>
      <c r="B95" s="171">
        <v>13</v>
      </c>
      <c r="C95" s="697"/>
      <c r="D95" s="2019"/>
      <c r="E95" s="2001" t="s">
        <v>1394</v>
      </c>
      <c r="F95" s="1978" t="s">
        <v>1370</v>
      </c>
      <c r="G95" s="1979"/>
      <c r="H95" s="709">
        <v>0</v>
      </c>
      <c r="I95" s="709">
        <v>0</v>
      </c>
      <c r="J95" s="709">
        <v>0</v>
      </c>
      <c r="K95" s="709">
        <v>0</v>
      </c>
      <c r="L95" s="709">
        <v>0</v>
      </c>
      <c r="M95" s="709">
        <v>0</v>
      </c>
      <c r="N95" s="709">
        <v>0</v>
      </c>
      <c r="O95" s="709">
        <v>0</v>
      </c>
      <c r="P95" s="709">
        <v>0</v>
      </c>
      <c r="Q95" s="709">
        <v>0</v>
      </c>
      <c r="R95" s="709">
        <v>0</v>
      </c>
      <c r="S95" s="709">
        <v>0</v>
      </c>
      <c r="T95" s="709">
        <v>0</v>
      </c>
      <c r="U95" s="709">
        <v>0</v>
      </c>
      <c r="V95" s="709">
        <v>0</v>
      </c>
      <c r="W95" s="709">
        <v>0</v>
      </c>
      <c r="X95" s="709">
        <v>0</v>
      </c>
      <c r="Y95" s="709">
        <v>0</v>
      </c>
      <c r="Z95" s="709">
        <v>0</v>
      </c>
      <c r="AA95" s="715">
        <v>0</v>
      </c>
      <c r="AB95" s="709">
        <v>0</v>
      </c>
      <c r="AC95" s="709">
        <v>0</v>
      </c>
      <c r="AD95" s="709">
        <v>0</v>
      </c>
      <c r="AE95" s="709">
        <v>0</v>
      </c>
      <c r="AF95" s="709">
        <v>0</v>
      </c>
      <c r="AG95" s="709">
        <f t="shared" si="1"/>
        <v>0</v>
      </c>
      <c r="AH95" s="404">
        <v>3</v>
      </c>
      <c r="AI95" s="404">
        <v>13</v>
      </c>
    </row>
    <row r="96" spans="1:35" s="13" customFormat="1" ht="23.45" customHeight="1">
      <c r="A96" s="171">
        <v>3</v>
      </c>
      <c r="B96" s="171">
        <v>14</v>
      </c>
      <c r="C96" s="696"/>
      <c r="D96" s="2019"/>
      <c r="E96" s="2002"/>
      <c r="F96" s="1978" t="s">
        <v>1425</v>
      </c>
      <c r="G96" s="1979"/>
      <c r="H96" s="709">
        <v>0</v>
      </c>
      <c r="I96" s="709">
        <v>0</v>
      </c>
      <c r="J96" s="709">
        <v>0</v>
      </c>
      <c r="K96" s="709">
        <v>0</v>
      </c>
      <c r="L96" s="709">
        <v>0</v>
      </c>
      <c r="M96" s="709">
        <v>0</v>
      </c>
      <c r="N96" s="709">
        <v>0</v>
      </c>
      <c r="O96" s="709">
        <v>0</v>
      </c>
      <c r="P96" s="709">
        <v>0</v>
      </c>
      <c r="Q96" s="709">
        <v>0</v>
      </c>
      <c r="R96" s="709">
        <v>0</v>
      </c>
      <c r="S96" s="709">
        <v>0</v>
      </c>
      <c r="T96" s="709">
        <v>0</v>
      </c>
      <c r="U96" s="709">
        <v>0</v>
      </c>
      <c r="V96" s="709">
        <v>0</v>
      </c>
      <c r="W96" s="709">
        <v>0</v>
      </c>
      <c r="X96" s="709">
        <v>0</v>
      </c>
      <c r="Y96" s="709">
        <v>0</v>
      </c>
      <c r="Z96" s="709">
        <v>0</v>
      </c>
      <c r="AA96" s="715">
        <v>0</v>
      </c>
      <c r="AB96" s="709">
        <v>0</v>
      </c>
      <c r="AC96" s="709">
        <v>0</v>
      </c>
      <c r="AD96" s="709">
        <v>0</v>
      </c>
      <c r="AE96" s="709">
        <v>0</v>
      </c>
      <c r="AF96" s="709">
        <v>0</v>
      </c>
      <c r="AG96" s="709">
        <f t="shared" si="1"/>
        <v>0</v>
      </c>
      <c r="AH96" s="404">
        <v>3</v>
      </c>
      <c r="AI96" s="404">
        <v>14</v>
      </c>
    </row>
    <row r="97" spans="1:35" s="13" customFormat="1" ht="23.45" customHeight="1">
      <c r="A97" s="171">
        <v>3</v>
      </c>
      <c r="B97" s="171">
        <v>15</v>
      </c>
      <c r="C97" s="697"/>
      <c r="D97" s="2019"/>
      <c r="E97" s="2003"/>
      <c r="F97" s="1980" t="s">
        <v>185</v>
      </c>
      <c r="G97" s="1979"/>
      <c r="H97" s="709">
        <v>0</v>
      </c>
      <c r="I97" s="709">
        <v>0</v>
      </c>
      <c r="J97" s="709">
        <v>0</v>
      </c>
      <c r="K97" s="709">
        <v>1</v>
      </c>
      <c r="L97" s="709">
        <v>0</v>
      </c>
      <c r="M97" s="709">
        <v>0</v>
      </c>
      <c r="N97" s="709">
        <v>0</v>
      </c>
      <c r="O97" s="709">
        <v>0</v>
      </c>
      <c r="P97" s="709">
        <v>0</v>
      </c>
      <c r="Q97" s="709">
        <v>0</v>
      </c>
      <c r="R97" s="709">
        <v>0</v>
      </c>
      <c r="S97" s="709">
        <v>0</v>
      </c>
      <c r="T97" s="709">
        <v>0</v>
      </c>
      <c r="U97" s="709">
        <v>0</v>
      </c>
      <c r="V97" s="709">
        <v>0</v>
      </c>
      <c r="W97" s="709">
        <v>0</v>
      </c>
      <c r="X97" s="709">
        <v>0</v>
      </c>
      <c r="Y97" s="709">
        <v>0</v>
      </c>
      <c r="Z97" s="709">
        <v>0</v>
      </c>
      <c r="AA97" s="715">
        <v>0</v>
      </c>
      <c r="AB97" s="709">
        <v>0</v>
      </c>
      <c r="AC97" s="709">
        <v>0</v>
      </c>
      <c r="AD97" s="709">
        <v>0</v>
      </c>
      <c r="AE97" s="709">
        <v>0</v>
      </c>
      <c r="AF97" s="709">
        <v>0</v>
      </c>
      <c r="AG97" s="709">
        <f t="shared" si="1"/>
        <v>1</v>
      </c>
      <c r="AH97" s="404">
        <v>3</v>
      </c>
      <c r="AI97" s="404">
        <v>15</v>
      </c>
    </row>
    <row r="98" spans="1:35" s="13" customFormat="1" ht="23.45" customHeight="1">
      <c r="A98" s="171">
        <v>3</v>
      </c>
      <c r="B98" s="171">
        <v>16</v>
      </c>
      <c r="C98" s="696"/>
      <c r="D98" s="2019"/>
      <c r="E98" s="2001" t="s">
        <v>1012</v>
      </c>
      <c r="F98" s="1978" t="s">
        <v>1370</v>
      </c>
      <c r="G98" s="1979"/>
      <c r="H98" s="709">
        <v>0</v>
      </c>
      <c r="I98" s="709">
        <v>0</v>
      </c>
      <c r="J98" s="709">
        <v>0</v>
      </c>
      <c r="K98" s="709">
        <v>0</v>
      </c>
      <c r="L98" s="709">
        <v>0</v>
      </c>
      <c r="M98" s="709">
        <v>0</v>
      </c>
      <c r="N98" s="709">
        <v>0</v>
      </c>
      <c r="O98" s="709">
        <v>1805</v>
      </c>
      <c r="P98" s="709">
        <v>0</v>
      </c>
      <c r="Q98" s="709">
        <v>0</v>
      </c>
      <c r="R98" s="709">
        <v>0</v>
      </c>
      <c r="S98" s="709">
        <v>0</v>
      </c>
      <c r="T98" s="709">
        <v>0</v>
      </c>
      <c r="U98" s="709">
        <v>0</v>
      </c>
      <c r="V98" s="709">
        <v>0</v>
      </c>
      <c r="W98" s="709">
        <v>0</v>
      </c>
      <c r="X98" s="709">
        <v>0</v>
      </c>
      <c r="Y98" s="709">
        <v>0</v>
      </c>
      <c r="Z98" s="709">
        <v>0</v>
      </c>
      <c r="AA98" s="715">
        <v>0</v>
      </c>
      <c r="AB98" s="709">
        <v>0</v>
      </c>
      <c r="AC98" s="709">
        <v>0</v>
      </c>
      <c r="AD98" s="709">
        <v>0</v>
      </c>
      <c r="AE98" s="709">
        <v>0</v>
      </c>
      <c r="AF98" s="709">
        <v>0</v>
      </c>
      <c r="AG98" s="709">
        <f t="shared" si="1"/>
        <v>1805</v>
      </c>
      <c r="AH98" s="404">
        <v>3</v>
      </c>
      <c r="AI98" s="404">
        <v>16</v>
      </c>
    </row>
    <row r="99" spans="1:35" s="13" customFormat="1" ht="23.45" customHeight="1">
      <c r="A99" s="171">
        <v>3</v>
      </c>
      <c r="B99" s="171">
        <v>17</v>
      </c>
      <c r="C99" s="697"/>
      <c r="D99" s="2019"/>
      <c r="E99" s="2002"/>
      <c r="F99" s="1978" t="s">
        <v>1425</v>
      </c>
      <c r="G99" s="1979"/>
      <c r="H99" s="709">
        <v>0</v>
      </c>
      <c r="I99" s="709">
        <v>0</v>
      </c>
      <c r="J99" s="709">
        <v>0</v>
      </c>
      <c r="K99" s="709">
        <v>0</v>
      </c>
      <c r="L99" s="709">
        <v>0</v>
      </c>
      <c r="M99" s="709">
        <v>0</v>
      </c>
      <c r="N99" s="709">
        <v>0</v>
      </c>
      <c r="O99" s="709">
        <v>0</v>
      </c>
      <c r="P99" s="709">
        <v>0</v>
      </c>
      <c r="Q99" s="709">
        <v>0</v>
      </c>
      <c r="R99" s="709">
        <v>0</v>
      </c>
      <c r="S99" s="709">
        <v>0</v>
      </c>
      <c r="T99" s="709">
        <v>0</v>
      </c>
      <c r="U99" s="709">
        <v>0</v>
      </c>
      <c r="V99" s="709">
        <v>0</v>
      </c>
      <c r="W99" s="709">
        <v>0</v>
      </c>
      <c r="X99" s="709">
        <v>0</v>
      </c>
      <c r="Y99" s="709">
        <v>0</v>
      </c>
      <c r="Z99" s="709">
        <v>0</v>
      </c>
      <c r="AA99" s="715">
        <v>0</v>
      </c>
      <c r="AB99" s="709">
        <v>0</v>
      </c>
      <c r="AC99" s="709">
        <v>0</v>
      </c>
      <c r="AD99" s="709">
        <v>0</v>
      </c>
      <c r="AE99" s="709">
        <v>0</v>
      </c>
      <c r="AF99" s="709">
        <v>0</v>
      </c>
      <c r="AG99" s="709">
        <f t="shared" si="1"/>
        <v>0</v>
      </c>
      <c r="AH99" s="404">
        <v>3</v>
      </c>
      <c r="AI99" s="404">
        <v>17</v>
      </c>
    </row>
    <row r="100" spans="1:35" s="13" customFormat="1" ht="23.45" customHeight="1">
      <c r="A100" s="171">
        <v>3</v>
      </c>
      <c r="B100" s="171">
        <v>18</v>
      </c>
      <c r="C100" s="696"/>
      <c r="D100" s="2019"/>
      <c r="E100" s="2003"/>
      <c r="F100" s="1980" t="s">
        <v>185</v>
      </c>
      <c r="G100" s="1979"/>
      <c r="H100" s="709">
        <v>0</v>
      </c>
      <c r="I100" s="709">
        <v>0</v>
      </c>
      <c r="J100" s="709">
        <v>0</v>
      </c>
      <c r="K100" s="709">
        <v>492</v>
      </c>
      <c r="L100" s="709">
        <v>0</v>
      </c>
      <c r="M100" s="709">
        <v>0</v>
      </c>
      <c r="N100" s="709">
        <v>0</v>
      </c>
      <c r="O100" s="709">
        <v>0</v>
      </c>
      <c r="P100" s="709">
        <v>0</v>
      </c>
      <c r="Q100" s="709">
        <v>0</v>
      </c>
      <c r="R100" s="709">
        <v>0</v>
      </c>
      <c r="S100" s="709">
        <v>0</v>
      </c>
      <c r="T100" s="709">
        <v>0</v>
      </c>
      <c r="U100" s="709">
        <v>0</v>
      </c>
      <c r="V100" s="709">
        <v>0</v>
      </c>
      <c r="W100" s="709">
        <v>0</v>
      </c>
      <c r="X100" s="709">
        <v>0</v>
      </c>
      <c r="Y100" s="709">
        <v>0</v>
      </c>
      <c r="Z100" s="709">
        <v>0</v>
      </c>
      <c r="AA100" s="715">
        <v>0</v>
      </c>
      <c r="AB100" s="709">
        <v>0</v>
      </c>
      <c r="AC100" s="709">
        <v>0</v>
      </c>
      <c r="AD100" s="709">
        <v>0</v>
      </c>
      <c r="AE100" s="709">
        <v>0</v>
      </c>
      <c r="AF100" s="709">
        <v>0</v>
      </c>
      <c r="AG100" s="709">
        <f t="shared" si="1"/>
        <v>492</v>
      </c>
      <c r="AH100" s="404">
        <v>3</v>
      </c>
      <c r="AI100" s="404">
        <v>18</v>
      </c>
    </row>
    <row r="101" spans="1:35" s="13" customFormat="1" ht="23.45" customHeight="1">
      <c r="A101" s="171">
        <v>3</v>
      </c>
      <c r="B101" s="171">
        <v>19</v>
      </c>
      <c r="C101" s="697"/>
      <c r="D101" s="2019"/>
      <c r="E101" s="2004" t="s">
        <v>942</v>
      </c>
      <c r="F101" s="1978" t="s">
        <v>1370</v>
      </c>
      <c r="G101" s="1979"/>
      <c r="H101" s="709">
        <v>0</v>
      </c>
      <c r="I101" s="709">
        <v>0</v>
      </c>
      <c r="J101" s="709">
        <v>0</v>
      </c>
      <c r="K101" s="709">
        <v>0</v>
      </c>
      <c r="L101" s="709">
        <v>0</v>
      </c>
      <c r="M101" s="709">
        <v>0</v>
      </c>
      <c r="N101" s="709">
        <v>0</v>
      </c>
      <c r="O101" s="709">
        <v>126</v>
      </c>
      <c r="P101" s="709">
        <v>0</v>
      </c>
      <c r="Q101" s="709">
        <v>0</v>
      </c>
      <c r="R101" s="709">
        <v>0</v>
      </c>
      <c r="S101" s="709">
        <v>0</v>
      </c>
      <c r="T101" s="709">
        <v>0</v>
      </c>
      <c r="U101" s="709">
        <v>0</v>
      </c>
      <c r="V101" s="709">
        <v>0</v>
      </c>
      <c r="W101" s="709">
        <v>0</v>
      </c>
      <c r="X101" s="709">
        <v>0</v>
      </c>
      <c r="Y101" s="709">
        <v>0</v>
      </c>
      <c r="Z101" s="709">
        <v>0</v>
      </c>
      <c r="AA101" s="715">
        <v>0</v>
      </c>
      <c r="AB101" s="709">
        <v>0</v>
      </c>
      <c r="AC101" s="709">
        <v>0</v>
      </c>
      <c r="AD101" s="709">
        <v>0</v>
      </c>
      <c r="AE101" s="709">
        <v>0</v>
      </c>
      <c r="AF101" s="709">
        <v>0</v>
      </c>
      <c r="AG101" s="709">
        <f t="shared" si="1"/>
        <v>126</v>
      </c>
      <c r="AH101" s="404">
        <v>3</v>
      </c>
      <c r="AI101" s="404">
        <v>19</v>
      </c>
    </row>
    <row r="102" spans="1:35" s="13" customFormat="1" ht="23.45" customHeight="1">
      <c r="A102" s="171">
        <v>3</v>
      </c>
      <c r="B102" s="171">
        <v>20</v>
      </c>
      <c r="C102" s="696"/>
      <c r="D102" s="2019"/>
      <c r="E102" s="2005"/>
      <c r="F102" s="1978" t="s">
        <v>1425</v>
      </c>
      <c r="G102" s="1979"/>
      <c r="H102" s="709">
        <v>0</v>
      </c>
      <c r="I102" s="709">
        <v>0</v>
      </c>
      <c r="J102" s="709">
        <v>0</v>
      </c>
      <c r="K102" s="709">
        <v>0</v>
      </c>
      <c r="L102" s="709">
        <v>0</v>
      </c>
      <c r="M102" s="709">
        <v>0</v>
      </c>
      <c r="N102" s="709">
        <v>0</v>
      </c>
      <c r="O102" s="709">
        <v>0</v>
      </c>
      <c r="P102" s="709">
        <v>0</v>
      </c>
      <c r="Q102" s="709">
        <v>0</v>
      </c>
      <c r="R102" s="709">
        <v>0</v>
      </c>
      <c r="S102" s="709">
        <v>0</v>
      </c>
      <c r="T102" s="709">
        <v>0</v>
      </c>
      <c r="U102" s="709">
        <v>0</v>
      </c>
      <c r="V102" s="709">
        <v>0</v>
      </c>
      <c r="W102" s="709">
        <v>0</v>
      </c>
      <c r="X102" s="709">
        <v>0</v>
      </c>
      <c r="Y102" s="709">
        <v>0</v>
      </c>
      <c r="Z102" s="709">
        <v>0</v>
      </c>
      <c r="AA102" s="715">
        <v>0</v>
      </c>
      <c r="AB102" s="709">
        <v>0</v>
      </c>
      <c r="AC102" s="709">
        <v>0</v>
      </c>
      <c r="AD102" s="709">
        <v>0</v>
      </c>
      <c r="AE102" s="709">
        <v>0</v>
      </c>
      <c r="AF102" s="709">
        <v>0</v>
      </c>
      <c r="AG102" s="709">
        <f t="shared" si="1"/>
        <v>0</v>
      </c>
      <c r="AH102" s="404">
        <v>3</v>
      </c>
      <c r="AI102" s="404">
        <v>20</v>
      </c>
    </row>
    <row r="103" spans="1:35" s="13" customFormat="1" ht="23.45" customHeight="1">
      <c r="A103" s="171">
        <v>3</v>
      </c>
      <c r="B103" s="171">
        <v>21</v>
      </c>
      <c r="C103" s="697"/>
      <c r="D103" s="2020"/>
      <c r="E103" s="2006"/>
      <c r="F103" s="1980" t="s">
        <v>185</v>
      </c>
      <c r="G103" s="1979"/>
      <c r="H103" s="709">
        <v>0</v>
      </c>
      <c r="I103" s="709">
        <v>0</v>
      </c>
      <c r="J103" s="709">
        <v>0</v>
      </c>
      <c r="K103" s="709">
        <v>119</v>
      </c>
      <c r="L103" s="709">
        <v>0</v>
      </c>
      <c r="M103" s="709">
        <v>0</v>
      </c>
      <c r="N103" s="709">
        <v>0</v>
      </c>
      <c r="O103" s="709">
        <v>0</v>
      </c>
      <c r="P103" s="709">
        <v>0</v>
      </c>
      <c r="Q103" s="709">
        <v>0</v>
      </c>
      <c r="R103" s="709">
        <v>0</v>
      </c>
      <c r="S103" s="709">
        <v>0</v>
      </c>
      <c r="T103" s="709">
        <v>0</v>
      </c>
      <c r="U103" s="709">
        <v>0</v>
      </c>
      <c r="V103" s="709">
        <v>0</v>
      </c>
      <c r="W103" s="709">
        <v>0</v>
      </c>
      <c r="X103" s="709">
        <v>0</v>
      </c>
      <c r="Y103" s="709">
        <v>0</v>
      </c>
      <c r="Z103" s="709">
        <v>0</v>
      </c>
      <c r="AA103" s="715">
        <v>0</v>
      </c>
      <c r="AB103" s="709">
        <v>0</v>
      </c>
      <c r="AC103" s="709">
        <v>0</v>
      </c>
      <c r="AD103" s="709">
        <v>0</v>
      </c>
      <c r="AE103" s="709">
        <v>0</v>
      </c>
      <c r="AF103" s="709">
        <v>0</v>
      </c>
      <c r="AG103" s="709">
        <f t="shared" si="1"/>
        <v>119</v>
      </c>
      <c r="AH103" s="404">
        <v>3</v>
      </c>
      <c r="AI103" s="404">
        <v>21</v>
      </c>
    </row>
    <row r="104" spans="1:35" s="13" customFormat="1" ht="23.45" customHeight="1">
      <c r="A104" s="171">
        <v>3</v>
      </c>
      <c r="B104" s="171">
        <v>22</v>
      </c>
      <c r="C104" s="697"/>
      <c r="D104" s="1981" t="s">
        <v>1427</v>
      </c>
      <c r="E104" s="1982"/>
      <c r="F104" s="1980" t="s">
        <v>185</v>
      </c>
      <c r="G104" s="1979"/>
      <c r="H104" s="709">
        <v>0</v>
      </c>
      <c r="I104" s="709">
        <v>0</v>
      </c>
      <c r="J104" s="709">
        <v>0</v>
      </c>
      <c r="K104" s="709">
        <v>0</v>
      </c>
      <c r="L104" s="709">
        <v>0</v>
      </c>
      <c r="M104" s="709">
        <v>0</v>
      </c>
      <c r="N104" s="709">
        <v>0</v>
      </c>
      <c r="O104" s="709">
        <v>0</v>
      </c>
      <c r="P104" s="709">
        <v>0</v>
      </c>
      <c r="Q104" s="709">
        <v>0</v>
      </c>
      <c r="R104" s="709">
        <v>0</v>
      </c>
      <c r="S104" s="709">
        <v>0</v>
      </c>
      <c r="T104" s="709">
        <v>0</v>
      </c>
      <c r="U104" s="709">
        <v>0</v>
      </c>
      <c r="V104" s="709">
        <v>0</v>
      </c>
      <c r="W104" s="709">
        <v>0</v>
      </c>
      <c r="X104" s="709">
        <v>0</v>
      </c>
      <c r="Y104" s="709">
        <v>0</v>
      </c>
      <c r="Z104" s="709">
        <v>0</v>
      </c>
      <c r="AA104" s="715">
        <v>0</v>
      </c>
      <c r="AB104" s="709">
        <v>0</v>
      </c>
      <c r="AC104" s="709">
        <v>0</v>
      </c>
      <c r="AD104" s="709">
        <v>0</v>
      </c>
      <c r="AE104" s="709">
        <v>0</v>
      </c>
      <c r="AF104" s="709">
        <v>0</v>
      </c>
      <c r="AG104" s="709">
        <f t="shared" si="1"/>
        <v>0</v>
      </c>
      <c r="AH104" s="404">
        <v>3</v>
      </c>
      <c r="AI104" s="404">
        <v>22</v>
      </c>
    </row>
    <row r="105" spans="1:35" s="13" customFormat="1" ht="23.45" customHeight="1">
      <c r="A105" s="171">
        <v>3</v>
      </c>
      <c r="B105" s="171">
        <v>23</v>
      </c>
      <c r="C105" s="697"/>
      <c r="D105" s="2007" t="s">
        <v>423</v>
      </c>
      <c r="E105" s="2008"/>
      <c r="F105" s="1978" t="s">
        <v>1370</v>
      </c>
      <c r="G105" s="1979"/>
      <c r="H105" s="709">
        <v>0</v>
      </c>
      <c r="I105" s="709">
        <v>0</v>
      </c>
      <c r="J105" s="709">
        <v>0</v>
      </c>
      <c r="K105" s="709">
        <v>0</v>
      </c>
      <c r="L105" s="709">
        <v>0</v>
      </c>
      <c r="M105" s="709">
        <v>0</v>
      </c>
      <c r="N105" s="709">
        <v>0</v>
      </c>
      <c r="O105" s="709">
        <v>6663</v>
      </c>
      <c r="P105" s="709">
        <v>0</v>
      </c>
      <c r="Q105" s="709">
        <v>0</v>
      </c>
      <c r="R105" s="709">
        <v>0</v>
      </c>
      <c r="S105" s="709">
        <v>0</v>
      </c>
      <c r="T105" s="709">
        <v>0</v>
      </c>
      <c r="U105" s="709">
        <v>0</v>
      </c>
      <c r="V105" s="709">
        <v>0</v>
      </c>
      <c r="W105" s="709">
        <v>0</v>
      </c>
      <c r="X105" s="709">
        <v>0</v>
      </c>
      <c r="Y105" s="709">
        <v>0</v>
      </c>
      <c r="Z105" s="709">
        <v>0</v>
      </c>
      <c r="AA105" s="715">
        <v>0</v>
      </c>
      <c r="AB105" s="709">
        <v>0</v>
      </c>
      <c r="AC105" s="709">
        <v>0</v>
      </c>
      <c r="AD105" s="709">
        <v>0</v>
      </c>
      <c r="AE105" s="709">
        <v>0</v>
      </c>
      <c r="AF105" s="709">
        <v>0</v>
      </c>
      <c r="AG105" s="709">
        <f t="shared" si="1"/>
        <v>6663</v>
      </c>
      <c r="AH105" s="404">
        <v>3</v>
      </c>
      <c r="AI105" s="404">
        <v>23</v>
      </c>
    </row>
    <row r="106" spans="1:35" s="13" customFormat="1" ht="23.45" customHeight="1">
      <c r="A106" s="171">
        <v>3</v>
      </c>
      <c r="B106" s="171">
        <v>24</v>
      </c>
      <c r="C106" s="697"/>
      <c r="D106" s="2009"/>
      <c r="E106" s="2010"/>
      <c r="F106" s="1978" t="s">
        <v>1425</v>
      </c>
      <c r="G106" s="1979"/>
      <c r="H106" s="709">
        <v>0</v>
      </c>
      <c r="I106" s="709">
        <v>0</v>
      </c>
      <c r="J106" s="709">
        <v>0</v>
      </c>
      <c r="K106" s="709">
        <v>0</v>
      </c>
      <c r="L106" s="709">
        <v>0</v>
      </c>
      <c r="M106" s="709">
        <v>0</v>
      </c>
      <c r="N106" s="709">
        <v>0</v>
      </c>
      <c r="O106" s="709">
        <v>0</v>
      </c>
      <c r="P106" s="709">
        <v>0</v>
      </c>
      <c r="Q106" s="709">
        <v>0</v>
      </c>
      <c r="R106" s="709">
        <v>0</v>
      </c>
      <c r="S106" s="709">
        <v>0</v>
      </c>
      <c r="T106" s="709">
        <v>0</v>
      </c>
      <c r="U106" s="709">
        <v>0</v>
      </c>
      <c r="V106" s="709">
        <v>0</v>
      </c>
      <c r="W106" s="709">
        <v>0</v>
      </c>
      <c r="X106" s="709">
        <v>0</v>
      </c>
      <c r="Y106" s="709">
        <v>0</v>
      </c>
      <c r="Z106" s="709">
        <v>0</v>
      </c>
      <c r="AA106" s="715">
        <v>0</v>
      </c>
      <c r="AB106" s="709">
        <v>0</v>
      </c>
      <c r="AC106" s="709">
        <v>0</v>
      </c>
      <c r="AD106" s="709">
        <v>0</v>
      </c>
      <c r="AE106" s="709">
        <v>0</v>
      </c>
      <c r="AF106" s="709">
        <v>0</v>
      </c>
      <c r="AG106" s="709">
        <f t="shared" si="1"/>
        <v>0</v>
      </c>
      <c r="AH106" s="404">
        <v>3</v>
      </c>
      <c r="AI106" s="404">
        <v>24</v>
      </c>
    </row>
    <row r="107" spans="1:35" s="13" customFormat="1" ht="23.45" customHeight="1">
      <c r="A107" s="171">
        <v>3</v>
      </c>
      <c r="B107" s="171">
        <v>25</v>
      </c>
      <c r="C107" s="698"/>
      <c r="D107" s="2011"/>
      <c r="E107" s="2012"/>
      <c r="F107" s="1980" t="s">
        <v>185</v>
      </c>
      <c r="G107" s="1979"/>
      <c r="H107" s="709">
        <v>0</v>
      </c>
      <c r="I107" s="709">
        <v>0</v>
      </c>
      <c r="J107" s="709">
        <v>0</v>
      </c>
      <c r="K107" s="709">
        <v>3366</v>
      </c>
      <c r="L107" s="709">
        <v>0</v>
      </c>
      <c r="M107" s="709">
        <v>0</v>
      </c>
      <c r="N107" s="709">
        <v>0</v>
      </c>
      <c r="O107" s="709">
        <v>0</v>
      </c>
      <c r="P107" s="709">
        <v>0</v>
      </c>
      <c r="Q107" s="709">
        <v>0</v>
      </c>
      <c r="R107" s="709">
        <v>0</v>
      </c>
      <c r="S107" s="709">
        <v>0</v>
      </c>
      <c r="T107" s="709">
        <v>0</v>
      </c>
      <c r="U107" s="709">
        <v>0</v>
      </c>
      <c r="V107" s="709">
        <v>0</v>
      </c>
      <c r="W107" s="709">
        <v>0</v>
      </c>
      <c r="X107" s="709">
        <v>0</v>
      </c>
      <c r="Y107" s="709">
        <v>0</v>
      </c>
      <c r="Z107" s="709">
        <v>0</v>
      </c>
      <c r="AA107" s="716">
        <v>0</v>
      </c>
      <c r="AB107" s="709">
        <v>0</v>
      </c>
      <c r="AC107" s="709">
        <v>0</v>
      </c>
      <c r="AD107" s="709">
        <v>0</v>
      </c>
      <c r="AE107" s="709">
        <v>0</v>
      </c>
      <c r="AF107" s="709">
        <v>0</v>
      </c>
      <c r="AG107" s="709">
        <f t="shared" si="1"/>
        <v>3366</v>
      </c>
      <c r="AH107" s="404">
        <v>3</v>
      </c>
      <c r="AI107" s="404">
        <v>25</v>
      </c>
    </row>
    <row r="108" spans="1:35" s="13" customFormat="1" ht="23.45" customHeight="1">
      <c r="A108" s="171">
        <v>3</v>
      </c>
      <c r="B108" s="171">
        <v>26</v>
      </c>
      <c r="C108" s="695" t="s">
        <v>671</v>
      </c>
      <c r="D108" s="1987" t="s">
        <v>149</v>
      </c>
      <c r="E108" s="1988"/>
      <c r="F108" s="1978" t="s">
        <v>1370</v>
      </c>
      <c r="G108" s="1979"/>
      <c r="H108" s="709">
        <v>1404</v>
      </c>
      <c r="I108" s="709">
        <v>97</v>
      </c>
      <c r="J108" s="709">
        <v>252</v>
      </c>
      <c r="K108" s="709">
        <v>294</v>
      </c>
      <c r="L108" s="709">
        <v>154</v>
      </c>
      <c r="M108" s="709">
        <v>108</v>
      </c>
      <c r="N108" s="709">
        <v>48</v>
      </c>
      <c r="O108" s="709">
        <v>84</v>
      </c>
      <c r="P108" s="709">
        <v>444</v>
      </c>
      <c r="Q108" s="709">
        <v>84</v>
      </c>
      <c r="R108" s="709">
        <v>144</v>
      </c>
      <c r="S108" s="709">
        <v>96</v>
      </c>
      <c r="T108" s="709">
        <v>120</v>
      </c>
      <c r="U108" s="709">
        <v>36</v>
      </c>
      <c r="V108" s="709">
        <v>96</v>
      </c>
      <c r="W108" s="709">
        <v>84</v>
      </c>
      <c r="X108" s="709">
        <v>12</v>
      </c>
      <c r="Y108" s="709">
        <v>12</v>
      </c>
      <c r="Z108" s="709">
        <v>36</v>
      </c>
      <c r="AA108" s="715">
        <v>24</v>
      </c>
      <c r="AB108" s="709">
        <v>24</v>
      </c>
      <c r="AC108" s="709">
        <v>24</v>
      </c>
      <c r="AD108" s="709">
        <v>36</v>
      </c>
      <c r="AE108" s="709">
        <v>48</v>
      </c>
      <c r="AF108" s="709">
        <v>72</v>
      </c>
      <c r="AG108" s="709">
        <f t="shared" si="1"/>
        <v>3833</v>
      </c>
      <c r="AH108" s="404">
        <v>3</v>
      </c>
      <c r="AI108" s="404">
        <v>26</v>
      </c>
    </row>
    <row r="109" spans="1:35" s="13" customFormat="1" ht="23.45" customHeight="1">
      <c r="A109" s="171">
        <v>3</v>
      </c>
      <c r="B109" s="171">
        <v>27</v>
      </c>
      <c r="C109" s="696"/>
      <c r="D109" s="1989"/>
      <c r="E109" s="1990"/>
      <c r="F109" s="1978" t="s">
        <v>1425</v>
      </c>
      <c r="G109" s="1979"/>
      <c r="H109" s="709">
        <v>0</v>
      </c>
      <c r="I109" s="709">
        <v>0</v>
      </c>
      <c r="J109" s="709">
        <v>0</v>
      </c>
      <c r="K109" s="709">
        <v>0</v>
      </c>
      <c r="L109" s="709">
        <v>0</v>
      </c>
      <c r="M109" s="709">
        <v>12</v>
      </c>
      <c r="N109" s="709">
        <v>0</v>
      </c>
      <c r="O109" s="709">
        <v>0</v>
      </c>
      <c r="P109" s="709">
        <v>0</v>
      </c>
      <c r="Q109" s="709">
        <v>0</v>
      </c>
      <c r="R109" s="709">
        <v>0</v>
      </c>
      <c r="S109" s="709">
        <v>0</v>
      </c>
      <c r="T109" s="709">
        <v>48</v>
      </c>
      <c r="U109" s="709">
        <v>0</v>
      </c>
      <c r="V109" s="709">
        <v>0</v>
      </c>
      <c r="W109" s="709">
        <v>0</v>
      </c>
      <c r="X109" s="709">
        <v>0</v>
      </c>
      <c r="Y109" s="709">
        <v>0</v>
      </c>
      <c r="Z109" s="709">
        <v>0</v>
      </c>
      <c r="AA109" s="715">
        <v>12</v>
      </c>
      <c r="AB109" s="709">
        <v>0</v>
      </c>
      <c r="AC109" s="709">
        <v>60</v>
      </c>
      <c r="AD109" s="709">
        <v>12</v>
      </c>
      <c r="AE109" s="709">
        <v>0</v>
      </c>
      <c r="AF109" s="709">
        <v>12</v>
      </c>
      <c r="AG109" s="709">
        <f t="shared" si="1"/>
        <v>156</v>
      </c>
      <c r="AH109" s="404">
        <v>3</v>
      </c>
      <c r="AI109" s="404">
        <v>27</v>
      </c>
    </row>
    <row r="110" spans="1:35" s="13" customFormat="1" ht="23.45" customHeight="1">
      <c r="A110" s="171">
        <v>3</v>
      </c>
      <c r="B110" s="171">
        <v>28</v>
      </c>
      <c r="C110" s="697" t="s">
        <v>457</v>
      </c>
      <c r="D110" s="1991"/>
      <c r="E110" s="1990"/>
      <c r="F110" s="1980" t="s">
        <v>185</v>
      </c>
      <c r="G110" s="1979"/>
      <c r="H110" s="709">
        <v>132</v>
      </c>
      <c r="I110" s="709">
        <v>0</v>
      </c>
      <c r="J110" s="709">
        <v>189</v>
      </c>
      <c r="K110" s="709">
        <v>108</v>
      </c>
      <c r="L110" s="709">
        <v>0</v>
      </c>
      <c r="M110" s="709">
        <v>0</v>
      </c>
      <c r="N110" s="709">
        <v>0</v>
      </c>
      <c r="O110" s="709">
        <v>0</v>
      </c>
      <c r="P110" s="709">
        <v>0</v>
      </c>
      <c r="Q110" s="709">
        <v>0</v>
      </c>
      <c r="R110" s="709">
        <v>93</v>
      </c>
      <c r="S110" s="709">
        <v>0</v>
      </c>
      <c r="T110" s="709">
        <v>0</v>
      </c>
      <c r="U110" s="709">
        <v>0</v>
      </c>
      <c r="V110" s="709">
        <v>12</v>
      </c>
      <c r="W110" s="709">
        <v>12</v>
      </c>
      <c r="X110" s="709">
        <v>0</v>
      </c>
      <c r="Y110" s="709">
        <v>0</v>
      </c>
      <c r="Z110" s="709">
        <v>0</v>
      </c>
      <c r="AA110" s="715">
        <v>0</v>
      </c>
      <c r="AB110" s="709">
        <v>1</v>
      </c>
      <c r="AC110" s="709">
        <v>0</v>
      </c>
      <c r="AD110" s="709">
        <v>0</v>
      </c>
      <c r="AE110" s="709">
        <v>0</v>
      </c>
      <c r="AF110" s="709">
        <v>12</v>
      </c>
      <c r="AG110" s="709">
        <f t="shared" si="1"/>
        <v>559</v>
      </c>
      <c r="AH110" s="404">
        <v>3</v>
      </c>
      <c r="AI110" s="404">
        <v>28</v>
      </c>
    </row>
    <row r="111" spans="1:35" s="13" customFormat="1" ht="23.45" customHeight="1">
      <c r="A111" s="171">
        <v>3</v>
      </c>
      <c r="B111" s="171">
        <v>29</v>
      </c>
      <c r="C111" s="696"/>
      <c r="D111" s="1987" t="s">
        <v>1428</v>
      </c>
      <c r="E111" s="1988"/>
      <c r="F111" s="1978" t="s">
        <v>1370</v>
      </c>
      <c r="G111" s="1979"/>
      <c r="H111" s="709">
        <v>117</v>
      </c>
      <c r="I111" s="709">
        <v>9</v>
      </c>
      <c r="J111" s="709">
        <v>21</v>
      </c>
      <c r="K111" s="709">
        <v>24</v>
      </c>
      <c r="L111" s="709">
        <v>13</v>
      </c>
      <c r="M111" s="709">
        <v>9</v>
      </c>
      <c r="N111" s="709">
        <v>4</v>
      </c>
      <c r="O111" s="709">
        <v>7</v>
      </c>
      <c r="P111" s="709">
        <v>37</v>
      </c>
      <c r="Q111" s="709">
        <v>7</v>
      </c>
      <c r="R111" s="709">
        <v>12</v>
      </c>
      <c r="S111" s="709">
        <v>8</v>
      </c>
      <c r="T111" s="709">
        <v>10</v>
      </c>
      <c r="U111" s="709">
        <v>3</v>
      </c>
      <c r="V111" s="709">
        <v>8</v>
      </c>
      <c r="W111" s="709">
        <v>7</v>
      </c>
      <c r="X111" s="709">
        <v>1</v>
      </c>
      <c r="Y111" s="709">
        <v>1</v>
      </c>
      <c r="Z111" s="709">
        <v>3</v>
      </c>
      <c r="AA111" s="715">
        <v>2</v>
      </c>
      <c r="AB111" s="709">
        <v>2</v>
      </c>
      <c r="AC111" s="709">
        <v>2</v>
      </c>
      <c r="AD111" s="709">
        <v>3</v>
      </c>
      <c r="AE111" s="709">
        <v>4</v>
      </c>
      <c r="AF111" s="709">
        <v>6</v>
      </c>
      <c r="AG111" s="709">
        <f t="shared" si="1"/>
        <v>320</v>
      </c>
      <c r="AH111" s="404">
        <v>3</v>
      </c>
      <c r="AI111" s="404">
        <v>29</v>
      </c>
    </row>
    <row r="112" spans="1:35" s="13" customFormat="1" ht="23.45" customHeight="1">
      <c r="A112" s="171">
        <v>3</v>
      </c>
      <c r="B112" s="171">
        <v>30</v>
      </c>
      <c r="C112" s="697"/>
      <c r="D112" s="1989"/>
      <c r="E112" s="1990"/>
      <c r="F112" s="1978" t="s">
        <v>1425</v>
      </c>
      <c r="G112" s="1979"/>
      <c r="H112" s="709">
        <v>0</v>
      </c>
      <c r="I112" s="709">
        <v>0</v>
      </c>
      <c r="J112" s="709">
        <v>0</v>
      </c>
      <c r="K112" s="709">
        <v>0</v>
      </c>
      <c r="L112" s="709">
        <v>0</v>
      </c>
      <c r="M112" s="709">
        <v>1</v>
      </c>
      <c r="N112" s="709">
        <v>0</v>
      </c>
      <c r="O112" s="709">
        <v>0</v>
      </c>
      <c r="P112" s="709">
        <v>0</v>
      </c>
      <c r="Q112" s="709">
        <v>0</v>
      </c>
      <c r="R112" s="709">
        <v>0</v>
      </c>
      <c r="S112" s="709">
        <v>0</v>
      </c>
      <c r="T112" s="709">
        <v>4</v>
      </c>
      <c r="U112" s="709">
        <v>0</v>
      </c>
      <c r="V112" s="709">
        <v>0</v>
      </c>
      <c r="W112" s="709">
        <v>0</v>
      </c>
      <c r="X112" s="709">
        <v>0</v>
      </c>
      <c r="Y112" s="709">
        <v>0</v>
      </c>
      <c r="Z112" s="709">
        <v>0</v>
      </c>
      <c r="AA112" s="715">
        <v>1</v>
      </c>
      <c r="AB112" s="709">
        <v>0</v>
      </c>
      <c r="AC112" s="709">
        <v>5</v>
      </c>
      <c r="AD112" s="709">
        <v>1</v>
      </c>
      <c r="AE112" s="709">
        <v>0</v>
      </c>
      <c r="AF112" s="709">
        <v>1</v>
      </c>
      <c r="AG112" s="709">
        <f t="shared" si="1"/>
        <v>13</v>
      </c>
      <c r="AH112" s="404">
        <v>3</v>
      </c>
      <c r="AI112" s="404">
        <v>30</v>
      </c>
    </row>
    <row r="113" spans="1:35" s="13" customFormat="1" ht="23.45" customHeight="1">
      <c r="A113" s="171">
        <v>3</v>
      </c>
      <c r="B113" s="171">
        <v>31</v>
      </c>
      <c r="C113" s="696"/>
      <c r="D113" s="1991"/>
      <c r="E113" s="1990"/>
      <c r="F113" s="1980" t="s">
        <v>185</v>
      </c>
      <c r="G113" s="1979"/>
      <c r="H113" s="709">
        <v>11</v>
      </c>
      <c r="I113" s="709">
        <v>0</v>
      </c>
      <c r="J113" s="709">
        <v>16</v>
      </c>
      <c r="K113" s="709">
        <v>9</v>
      </c>
      <c r="L113" s="709">
        <v>0</v>
      </c>
      <c r="M113" s="709">
        <v>0</v>
      </c>
      <c r="N113" s="709">
        <v>0</v>
      </c>
      <c r="O113" s="709">
        <v>0</v>
      </c>
      <c r="P113" s="709">
        <v>0</v>
      </c>
      <c r="Q113" s="709">
        <v>0</v>
      </c>
      <c r="R113" s="709">
        <v>8</v>
      </c>
      <c r="S113" s="709">
        <v>0</v>
      </c>
      <c r="T113" s="709">
        <v>0</v>
      </c>
      <c r="U113" s="709">
        <v>0</v>
      </c>
      <c r="V113" s="709">
        <v>1</v>
      </c>
      <c r="W113" s="709">
        <v>1</v>
      </c>
      <c r="X113" s="709">
        <v>0</v>
      </c>
      <c r="Y113" s="709">
        <v>0</v>
      </c>
      <c r="Z113" s="709">
        <v>0</v>
      </c>
      <c r="AA113" s="715">
        <v>0</v>
      </c>
      <c r="AB113" s="709">
        <v>0</v>
      </c>
      <c r="AC113" s="709">
        <v>0</v>
      </c>
      <c r="AD113" s="709">
        <v>0</v>
      </c>
      <c r="AE113" s="709">
        <v>0</v>
      </c>
      <c r="AF113" s="709">
        <v>1</v>
      </c>
      <c r="AG113" s="709">
        <f t="shared" si="1"/>
        <v>47</v>
      </c>
      <c r="AH113" s="404">
        <v>3</v>
      </c>
      <c r="AI113" s="404">
        <v>31</v>
      </c>
    </row>
    <row r="114" spans="1:35" s="13" customFormat="1" ht="23.45" customHeight="1">
      <c r="A114" s="171">
        <v>3</v>
      </c>
      <c r="B114" s="171">
        <v>32</v>
      </c>
      <c r="C114" s="697" t="s">
        <v>423</v>
      </c>
      <c r="D114" s="1992" t="s">
        <v>673</v>
      </c>
      <c r="E114" s="1993"/>
      <c r="F114" s="1978" t="s">
        <v>1370</v>
      </c>
      <c r="G114" s="1979"/>
      <c r="H114" s="709">
        <v>436432</v>
      </c>
      <c r="I114" s="709">
        <v>31537</v>
      </c>
      <c r="J114" s="709">
        <v>88125</v>
      </c>
      <c r="K114" s="709">
        <v>94637</v>
      </c>
      <c r="L114" s="709">
        <v>46633</v>
      </c>
      <c r="M114" s="709">
        <v>35934</v>
      </c>
      <c r="N114" s="709">
        <v>17540</v>
      </c>
      <c r="O114" s="709">
        <v>30705</v>
      </c>
      <c r="P114" s="709">
        <v>136824</v>
      </c>
      <c r="Q114" s="709">
        <v>21436</v>
      </c>
      <c r="R114" s="709">
        <v>44176</v>
      </c>
      <c r="S114" s="709">
        <v>30835</v>
      </c>
      <c r="T114" s="709">
        <v>39386</v>
      </c>
      <c r="U114" s="709">
        <v>9382</v>
      </c>
      <c r="V114" s="709">
        <v>26125</v>
      </c>
      <c r="W114" s="709">
        <v>25639</v>
      </c>
      <c r="X114" s="709">
        <v>2657</v>
      </c>
      <c r="Y114" s="709">
        <v>2273</v>
      </c>
      <c r="Z114" s="709">
        <v>10561</v>
      </c>
      <c r="AA114" s="715">
        <v>7874</v>
      </c>
      <c r="AB114" s="709">
        <v>6824</v>
      </c>
      <c r="AC114" s="709">
        <v>6435</v>
      </c>
      <c r="AD114" s="709">
        <v>11646</v>
      </c>
      <c r="AE114" s="709">
        <v>15182</v>
      </c>
      <c r="AF114" s="709">
        <v>22756</v>
      </c>
      <c r="AG114" s="709">
        <f t="shared" si="1"/>
        <v>1201554</v>
      </c>
      <c r="AH114" s="404">
        <v>3</v>
      </c>
      <c r="AI114" s="404">
        <v>32</v>
      </c>
    </row>
    <row r="115" spans="1:35" s="13" customFormat="1" ht="23.45" customHeight="1">
      <c r="A115" s="171">
        <v>3</v>
      </c>
      <c r="B115" s="171">
        <v>33</v>
      </c>
      <c r="C115" s="696"/>
      <c r="D115" s="1994"/>
      <c r="E115" s="1995"/>
      <c r="F115" s="1978" t="s">
        <v>1425</v>
      </c>
      <c r="G115" s="1979"/>
      <c r="H115" s="709">
        <v>0</v>
      </c>
      <c r="I115" s="709">
        <v>0</v>
      </c>
      <c r="J115" s="709">
        <v>0</v>
      </c>
      <c r="K115" s="709">
        <v>0</v>
      </c>
      <c r="L115" s="709">
        <v>0</v>
      </c>
      <c r="M115" s="709">
        <v>1651</v>
      </c>
      <c r="N115" s="709">
        <v>0</v>
      </c>
      <c r="O115" s="709">
        <v>0</v>
      </c>
      <c r="P115" s="709">
        <v>0</v>
      </c>
      <c r="Q115" s="709">
        <v>0</v>
      </c>
      <c r="R115" s="709">
        <v>0</v>
      </c>
      <c r="S115" s="709">
        <v>0</v>
      </c>
      <c r="T115" s="709">
        <v>11688</v>
      </c>
      <c r="U115" s="709">
        <v>0</v>
      </c>
      <c r="V115" s="709">
        <v>0</v>
      </c>
      <c r="W115" s="709">
        <v>0</v>
      </c>
      <c r="X115" s="709">
        <v>0</v>
      </c>
      <c r="Y115" s="709">
        <v>0</v>
      </c>
      <c r="Z115" s="709">
        <v>0</v>
      </c>
      <c r="AA115" s="715">
        <v>2566</v>
      </c>
      <c r="AB115" s="709">
        <v>0</v>
      </c>
      <c r="AC115" s="709">
        <v>5832</v>
      </c>
      <c r="AD115" s="709">
        <v>1923</v>
      </c>
      <c r="AE115" s="709">
        <v>0</v>
      </c>
      <c r="AF115" s="709">
        <v>2317</v>
      </c>
      <c r="AG115" s="709">
        <f t="shared" si="1"/>
        <v>25977</v>
      </c>
      <c r="AH115" s="404">
        <v>3</v>
      </c>
      <c r="AI115" s="404">
        <v>33</v>
      </c>
    </row>
    <row r="116" spans="1:35" s="13" customFormat="1" ht="23.45" customHeight="1">
      <c r="A116" s="171">
        <v>3</v>
      </c>
      <c r="B116" s="171">
        <v>34</v>
      </c>
      <c r="C116" s="697"/>
      <c r="D116" s="1996"/>
      <c r="E116" s="1997"/>
      <c r="F116" s="1980" t="s">
        <v>185</v>
      </c>
      <c r="G116" s="1979"/>
      <c r="H116" s="709">
        <v>17102</v>
      </c>
      <c r="I116" s="709">
        <v>0</v>
      </c>
      <c r="J116" s="709">
        <v>28880</v>
      </c>
      <c r="K116" s="709">
        <v>10853</v>
      </c>
      <c r="L116" s="709">
        <v>0</v>
      </c>
      <c r="M116" s="709">
        <v>0</v>
      </c>
      <c r="N116" s="709">
        <v>0</v>
      </c>
      <c r="O116" s="709">
        <v>0</v>
      </c>
      <c r="P116" s="709">
        <v>0</v>
      </c>
      <c r="Q116" s="709">
        <v>0</v>
      </c>
      <c r="R116" s="709">
        <v>0</v>
      </c>
      <c r="S116" s="709">
        <v>0</v>
      </c>
      <c r="T116" s="709">
        <v>0</v>
      </c>
      <c r="U116" s="709">
        <v>0</v>
      </c>
      <c r="V116" s="709">
        <v>0</v>
      </c>
      <c r="W116" s="709">
        <v>1972</v>
      </c>
      <c r="X116" s="709">
        <v>0</v>
      </c>
      <c r="Y116" s="709">
        <v>0</v>
      </c>
      <c r="Z116" s="709">
        <v>0</v>
      </c>
      <c r="AA116" s="715">
        <v>0</v>
      </c>
      <c r="AB116" s="709">
        <v>0</v>
      </c>
      <c r="AC116" s="709">
        <v>0</v>
      </c>
      <c r="AD116" s="709">
        <v>0</v>
      </c>
      <c r="AE116" s="709">
        <v>0</v>
      </c>
      <c r="AF116" s="709">
        <v>1417</v>
      </c>
      <c r="AG116" s="709">
        <f t="shared" si="1"/>
        <v>60224</v>
      </c>
      <c r="AH116" s="404">
        <v>3</v>
      </c>
      <c r="AI116" s="404">
        <v>34</v>
      </c>
    </row>
    <row r="117" spans="1:35" s="13" customFormat="1" ht="23.45" customHeight="1">
      <c r="A117" s="171">
        <v>3</v>
      </c>
      <c r="B117" s="171">
        <v>35</v>
      </c>
      <c r="C117" s="697"/>
      <c r="D117" s="2018" t="s">
        <v>1409</v>
      </c>
      <c r="E117" s="1998" t="s">
        <v>1240</v>
      </c>
      <c r="F117" s="1978" t="s">
        <v>1370</v>
      </c>
      <c r="G117" s="1979"/>
      <c r="H117" s="709">
        <v>13416</v>
      </c>
      <c r="I117" s="709">
        <v>1361</v>
      </c>
      <c r="J117" s="709">
        <v>3892</v>
      </c>
      <c r="K117" s="709">
        <v>7061</v>
      </c>
      <c r="L117" s="709">
        <v>2279</v>
      </c>
      <c r="M117" s="709">
        <v>2215</v>
      </c>
      <c r="N117" s="709">
        <v>1092</v>
      </c>
      <c r="O117" s="709">
        <v>884</v>
      </c>
      <c r="P117" s="709">
        <v>9946</v>
      </c>
      <c r="Q117" s="709">
        <v>2254</v>
      </c>
      <c r="R117" s="709">
        <v>1797</v>
      </c>
      <c r="S117" s="709">
        <v>3904</v>
      </c>
      <c r="T117" s="709">
        <v>753</v>
      </c>
      <c r="U117" s="709">
        <v>157</v>
      </c>
      <c r="V117" s="709">
        <v>1101</v>
      </c>
      <c r="W117" s="709">
        <v>1875</v>
      </c>
      <c r="X117" s="709">
        <v>56</v>
      </c>
      <c r="Y117" s="709">
        <v>89</v>
      </c>
      <c r="Z117" s="709">
        <v>486</v>
      </c>
      <c r="AA117" s="715">
        <v>966</v>
      </c>
      <c r="AB117" s="709">
        <v>105</v>
      </c>
      <c r="AC117" s="709">
        <v>180</v>
      </c>
      <c r="AD117" s="709">
        <v>438</v>
      </c>
      <c r="AE117" s="709">
        <v>1007</v>
      </c>
      <c r="AF117" s="709">
        <v>295</v>
      </c>
      <c r="AG117" s="709">
        <f t="shared" si="1"/>
        <v>57609</v>
      </c>
      <c r="AH117" s="404">
        <v>3</v>
      </c>
      <c r="AI117" s="404">
        <v>35</v>
      </c>
    </row>
    <row r="118" spans="1:35" s="13" customFormat="1" ht="23.45" customHeight="1">
      <c r="A118" s="171">
        <v>3</v>
      </c>
      <c r="B118" s="171">
        <v>36</v>
      </c>
      <c r="C118" s="697" t="s">
        <v>324</v>
      </c>
      <c r="D118" s="2019"/>
      <c r="E118" s="1999"/>
      <c r="F118" s="1978" t="s">
        <v>1425</v>
      </c>
      <c r="G118" s="1979"/>
      <c r="H118" s="709">
        <v>0</v>
      </c>
      <c r="I118" s="709">
        <v>0</v>
      </c>
      <c r="J118" s="709">
        <v>0</v>
      </c>
      <c r="K118" s="709">
        <v>0</v>
      </c>
      <c r="L118" s="709">
        <v>0</v>
      </c>
      <c r="M118" s="709">
        <v>0</v>
      </c>
      <c r="N118" s="709">
        <v>0</v>
      </c>
      <c r="O118" s="709">
        <v>0</v>
      </c>
      <c r="P118" s="709">
        <v>0</v>
      </c>
      <c r="Q118" s="709">
        <v>0</v>
      </c>
      <c r="R118" s="709">
        <v>0</v>
      </c>
      <c r="S118" s="709">
        <v>0</v>
      </c>
      <c r="T118" s="709">
        <v>1283</v>
      </c>
      <c r="U118" s="709">
        <v>0</v>
      </c>
      <c r="V118" s="709">
        <v>0</v>
      </c>
      <c r="W118" s="709">
        <v>0</v>
      </c>
      <c r="X118" s="709">
        <v>0</v>
      </c>
      <c r="Y118" s="709">
        <v>0</v>
      </c>
      <c r="Z118" s="709">
        <v>0</v>
      </c>
      <c r="AA118" s="715">
        <v>106</v>
      </c>
      <c r="AB118" s="709">
        <v>0</v>
      </c>
      <c r="AC118" s="709">
        <v>0</v>
      </c>
      <c r="AD118" s="709">
        <v>156</v>
      </c>
      <c r="AE118" s="709">
        <v>0</v>
      </c>
      <c r="AF118" s="709">
        <v>92</v>
      </c>
      <c r="AG118" s="709">
        <f t="shared" si="1"/>
        <v>1637</v>
      </c>
      <c r="AH118" s="404">
        <v>3</v>
      </c>
      <c r="AI118" s="404">
        <v>36</v>
      </c>
    </row>
    <row r="119" spans="1:35" s="13" customFormat="1" ht="23.45" customHeight="1">
      <c r="A119" s="171">
        <v>3</v>
      </c>
      <c r="B119" s="171">
        <v>37</v>
      </c>
      <c r="C119" s="697"/>
      <c r="D119" s="2019"/>
      <c r="E119" s="2000"/>
      <c r="F119" s="1980" t="s">
        <v>185</v>
      </c>
      <c r="G119" s="1979"/>
      <c r="H119" s="709">
        <v>1</v>
      </c>
      <c r="I119" s="709">
        <v>0</v>
      </c>
      <c r="J119" s="709">
        <v>5231</v>
      </c>
      <c r="K119" s="709">
        <v>789</v>
      </c>
      <c r="L119" s="709">
        <v>0</v>
      </c>
      <c r="M119" s="709">
        <v>0</v>
      </c>
      <c r="N119" s="709">
        <v>0</v>
      </c>
      <c r="O119" s="709">
        <v>0</v>
      </c>
      <c r="P119" s="709">
        <v>0</v>
      </c>
      <c r="Q119" s="709">
        <v>0</v>
      </c>
      <c r="R119" s="709">
        <v>0</v>
      </c>
      <c r="S119" s="709">
        <v>0</v>
      </c>
      <c r="T119" s="709">
        <v>0</v>
      </c>
      <c r="U119" s="709">
        <v>0</v>
      </c>
      <c r="V119" s="709">
        <v>0</v>
      </c>
      <c r="W119" s="709">
        <v>0</v>
      </c>
      <c r="X119" s="709">
        <v>0</v>
      </c>
      <c r="Y119" s="709">
        <v>0</v>
      </c>
      <c r="Z119" s="709">
        <v>0</v>
      </c>
      <c r="AA119" s="715">
        <v>0</v>
      </c>
      <c r="AB119" s="709">
        <v>0</v>
      </c>
      <c r="AC119" s="709">
        <v>0</v>
      </c>
      <c r="AD119" s="709">
        <v>0</v>
      </c>
      <c r="AE119" s="709">
        <v>0</v>
      </c>
      <c r="AF119" s="709">
        <v>0</v>
      </c>
      <c r="AG119" s="709">
        <f t="shared" si="1"/>
        <v>6021</v>
      </c>
      <c r="AH119" s="404">
        <v>3</v>
      </c>
      <c r="AI119" s="404">
        <v>37</v>
      </c>
    </row>
    <row r="120" spans="1:35" s="13" customFormat="1" ht="23.45" customHeight="1">
      <c r="A120" s="171">
        <v>3</v>
      </c>
      <c r="B120" s="171">
        <v>38</v>
      </c>
      <c r="C120" s="697"/>
      <c r="D120" s="2019"/>
      <c r="E120" s="2001" t="s">
        <v>1394</v>
      </c>
      <c r="F120" s="1978" t="s">
        <v>1370</v>
      </c>
      <c r="G120" s="1979"/>
      <c r="H120" s="709">
        <v>492</v>
      </c>
      <c r="I120" s="709">
        <v>408</v>
      </c>
      <c r="J120" s="709">
        <v>0</v>
      </c>
      <c r="K120" s="709">
        <v>328</v>
      </c>
      <c r="L120" s="709">
        <v>312</v>
      </c>
      <c r="M120" s="709">
        <v>0</v>
      </c>
      <c r="N120" s="709">
        <v>0</v>
      </c>
      <c r="O120" s="709">
        <v>35</v>
      </c>
      <c r="P120" s="709">
        <v>0</v>
      </c>
      <c r="Q120" s="709">
        <v>0</v>
      </c>
      <c r="R120" s="709">
        <v>0</v>
      </c>
      <c r="S120" s="709">
        <v>0</v>
      </c>
      <c r="T120" s="709">
        <v>0</v>
      </c>
      <c r="U120" s="709">
        <v>0</v>
      </c>
      <c r="V120" s="709">
        <v>144</v>
      </c>
      <c r="W120" s="709">
        <v>0</v>
      </c>
      <c r="X120" s="709">
        <v>0</v>
      </c>
      <c r="Y120" s="709">
        <v>0</v>
      </c>
      <c r="Z120" s="709">
        <v>0</v>
      </c>
      <c r="AA120" s="715">
        <v>36</v>
      </c>
      <c r="AB120" s="709">
        <v>0</v>
      </c>
      <c r="AC120" s="709">
        <v>0</v>
      </c>
      <c r="AD120" s="709">
        <v>0</v>
      </c>
      <c r="AE120" s="709">
        <v>0</v>
      </c>
      <c r="AF120" s="709">
        <v>40</v>
      </c>
      <c r="AG120" s="709">
        <f t="shared" si="1"/>
        <v>1795</v>
      </c>
      <c r="AH120" s="404">
        <v>3</v>
      </c>
      <c r="AI120" s="404">
        <v>38</v>
      </c>
    </row>
    <row r="121" spans="1:35" s="13" customFormat="1" ht="23.45" customHeight="1">
      <c r="A121" s="171">
        <v>3</v>
      </c>
      <c r="B121" s="171">
        <v>39</v>
      </c>
      <c r="C121" s="697" t="s">
        <v>1056</v>
      </c>
      <c r="D121" s="2019"/>
      <c r="E121" s="2002"/>
      <c r="F121" s="1978" t="s">
        <v>1425</v>
      </c>
      <c r="G121" s="1979"/>
      <c r="H121" s="709">
        <v>0</v>
      </c>
      <c r="I121" s="709">
        <v>0</v>
      </c>
      <c r="J121" s="709">
        <v>0</v>
      </c>
      <c r="K121" s="709">
        <v>0</v>
      </c>
      <c r="L121" s="709">
        <v>0</v>
      </c>
      <c r="M121" s="709">
        <v>0</v>
      </c>
      <c r="N121" s="709">
        <v>0</v>
      </c>
      <c r="O121" s="709">
        <v>0</v>
      </c>
      <c r="P121" s="709">
        <v>0</v>
      </c>
      <c r="Q121" s="709">
        <v>0</v>
      </c>
      <c r="R121" s="709">
        <v>0</v>
      </c>
      <c r="S121" s="709">
        <v>0</v>
      </c>
      <c r="T121" s="709">
        <v>0</v>
      </c>
      <c r="U121" s="709">
        <v>0</v>
      </c>
      <c r="V121" s="709">
        <v>0</v>
      </c>
      <c r="W121" s="709">
        <v>0</v>
      </c>
      <c r="X121" s="709">
        <v>0</v>
      </c>
      <c r="Y121" s="709">
        <v>0</v>
      </c>
      <c r="Z121" s="709">
        <v>0</v>
      </c>
      <c r="AA121" s="715">
        <v>36</v>
      </c>
      <c r="AB121" s="709">
        <v>0</v>
      </c>
      <c r="AC121" s="709">
        <v>0</v>
      </c>
      <c r="AD121" s="709">
        <v>0</v>
      </c>
      <c r="AE121" s="709">
        <v>0</v>
      </c>
      <c r="AF121" s="709">
        <v>14</v>
      </c>
      <c r="AG121" s="709">
        <f t="shared" si="1"/>
        <v>50</v>
      </c>
      <c r="AH121" s="404">
        <v>3</v>
      </c>
      <c r="AI121" s="404">
        <v>39</v>
      </c>
    </row>
    <row r="122" spans="1:35" s="13" customFormat="1" ht="23.45" customHeight="1">
      <c r="A122" s="171">
        <v>3</v>
      </c>
      <c r="B122" s="171">
        <v>40</v>
      </c>
      <c r="C122" s="697"/>
      <c r="D122" s="2019"/>
      <c r="E122" s="2003"/>
      <c r="F122" s="1980" t="s">
        <v>185</v>
      </c>
      <c r="G122" s="1979"/>
      <c r="H122" s="709">
        <v>2</v>
      </c>
      <c r="I122" s="709">
        <v>0</v>
      </c>
      <c r="J122" s="709">
        <v>0</v>
      </c>
      <c r="K122" s="709">
        <v>92</v>
      </c>
      <c r="L122" s="709">
        <v>0</v>
      </c>
      <c r="M122" s="709">
        <v>0</v>
      </c>
      <c r="N122" s="709">
        <v>0</v>
      </c>
      <c r="O122" s="709">
        <v>0</v>
      </c>
      <c r="P122" s="709">
        <v>0</v>
      </c>
      <c r="Q122" s="709">
        <v>0</v>
      </c>
      <c r="R122" s="709">
        <v>0</v>
      </c>
      <c r="S122" s="709">
        <v>0</v>
      </c>
      <c r="T122" s="709">
        <v>0</v>
      </c>
      <c r="U122" s="709">
        <v>0</v>
      </c>
      <c r="V122" s="709">
        <v>0</v>
      </c>
      <c r="W122" s="709">
        <v>0</v>
      </c>
      <c r="X122" s="709">
        <v>0</v>
      </c>
      <c r="Y122" s="709">
        <v>0</v>
      </c>
      <c r="Z122" s="709">
        <v>0</v>
      </c>
      <c r="AA122" s="715">
        <v>0</v>
      </c>
      <c r="AB122" s="709">
        <v>0</v>
      </c>
      <c r="AC122" s="709">
        <v>0</v>
      </c>
      <c r="AD122" s="709">
        <v>0</v>
      </c>
      <c r="AE122" s="709">
        <v>0</v>
      </c>
      <c r="AF122" s="709">
        <v>0</v>
      </c>
      <c r="AG122" s="709">
        <f t="shared" si="1"/>
        <v>94</v>
      </c>
      <c r="AH122" s="404">
        <v>3</v>
      </c>
      <c r="AI122" s="404">
        <v>40</v>
      </c>
    </row>
    <row r="123" spans="1:35" s="13" customFormat="1" ht="23.45" customHeight="1">
      <c r="A123" s="171">
        <v>3</v>
      </c>
      <c r="B123" s="171">
        <v>41</v>
      </c>
      <c r="C123" s="696"/>
      <c r="D123" s="2019"/>
      <c r="E123" s="2001" t="s">
        <v>1012</v>
      </c>
      <c r="F123" s="1978" t="s">
        <v>1370</v>
      </c>
      <c r="G123" s="1979"/>
      <c r="H123" s="709">
        <v>154823</v>
      </c>
      <c r="I123" s="709">
        <v>12184</v>
      </c>
      <c r="J123" s="709">
        <v>32010</v>
      </c>
      <c r="K123" s="709">
        <v>33878</v>
      </c>
      <c r="L123" s="709">
        <v>17065</v>
      </c>
      <c r="M123" s="709">
        <v>9508</v>
      </c>
      <c r="N123" s="709">
        <v>4804</v>
      </c>
      <c r="O123" s="709">
        <v>11506</v>
      </c>
      <c r="P123" s="709">
        <v>48932</v>
      </c>
      <c r="Q123" s="709">
        <v>6241</v>
      </c>
      <c r="R123" s="709">
        <v>16743</v>
      </c>
      <c r="S123" s="709">
        <v>10884</v>
      </c>
      <c r="T123" s="709">
        <v>14428</v>
      </c>
      <c r="U123" s="709">
        <v>3312</v>
      </c>
      <c r="V123" s="709">
        <v>9939</v>
      </c>
      <c r="W123" s="709">
        <v>9825</v>
      </c>
      <c r="X123" s="709">
        <v>605</v>
      </c>
      <c r="Y123" s="709">
        <v>797</v>
      </c>
      <c r="Z123" s="709">
        <v>3903</v>
      </c>
      <c r="AA123" s="715">
        <v>2036</v>
      </c>
      <c r="AB123" s="709">
        <v>1681</v>
      </c>
      <c r="AC123" s="709">
        <v>2297</v>
      </c>
      <c r="AD123" s="709">
        <v>3903</v>
      </c>
      <c r="AE123" s="709">
        <v>3513</v>
      </c>
      <c r="AF123" s="709">
        <v>5279</v>
      </c>
      <c r="AG123" s="709">
        <f t="shared" si="1"/>
        <v>420096</v>
      </c>
      <c r="AH123" s="404">
        <v>3</v>
      </c>
      <c r="AI123" s="404">
        <v>41</v>
      </c>
    </row>
    <row r="124" spans="1:35" s="13" customFormat="1" ht="23.45" customHeight="1">
      <c r="A124" s="171">
        <v>3</v>
      </c>
      <c r="B124" s="171">
        <v>42</v>
      </c>
      <c r="C124" s="697"/>
      <c r="D124" s="2019"/>
      <c r="E124" s="2002"/>
      <c r="F124" s="1978" t="s">
        <v>1425</v>
      </c>
      <c r="G124" s="1979"/>
      <c r="H124" s="709">
        <v>0</v>
      </c>
      <c r="I124" s="709">
        <v>0</v>
      </c>
      <c r="J124" s="709">
        <v>0</v>
      </c>
      <c r="K124" s="709">
        <v>0</v>
      </c>
      <c r="L124" s="709">
        <v>0</v>
      </c>
      <c r="M124" s="709">
        <v>271</v>
      </c>
      <c r="N124" s="709">
        <v>0</v>
      </c>
      <c r="O124" s="709">
        <v>0</v>
      </c>
      <c r="P124" s="709">
        <v>0</v>
      </c>
      <c r="Q124" s="709">
        <v>0</v>
      </c>
      <c r="R124" s="709">
        <v>0</v>
      </c>
      <c r="S124" s="709">
        <v>0</v>
      </c>
      <c r="T124" s="709">
        <v>2386</v>
      </c>
      <c r="U124" s="709">
        <v>0</v>
      </c>
      <c r="V124" s="709">
        <v>0</v>
      </c>
      <c r="W124" s="709">
        <v>0</v>
      </c>
      <c r="X124" s="709">
        <v>0</v>
      </c>
      <c r="Y124" s="709">
        <v>0</v>
      </c>
      <c r="Z124" s="709">
        <v>0</v>
      </c>
      <c r="AA124" s="715">
        <v>349</v>
      </c>
      <c r="AB124" s="709">
        <v>0</v>
      </c>
      <c r="AC124" s="709">
        <v>1103</v>
      </c>
      <c r="AD124" s="709">
        <v>392</v>
      </c>
      <c r="AE124" s="709">
        <v>0</v>
      </c>
      <c r="AF124" s="709">
        <v>217</v>
      </c>
      <c r="AG124" s="709">
        <f t="shared" si="1"/>
        <v>4718</v>
      </c>
      <c r="AH124" s="404">
        <v>3</v>
      </c>
      <c r="AI124" s="404">
        <v>42</v>
      </c>
    </row>
    <row r="125" spans="1:35" s="13" customFormat="1" ht="23.45" customHeight="1">
      <c r="A125" s="171">
        <v>3</v>
      </c>
      <c r="B125" s="171">
        <v>43</v>
      </c>
      <c r="C125" s="696"/>
      <c r="D125" s="2019"/>
      <c r="E125" s="2003"/>
      <c r="F125" s="1980" t="s">
        <v>185</v>
      </c>
      <c r="G125" s="1979"/>
      <c r="H125" s="709">
        <v>3556</v>
      </c>
      <c r="I125" s="709">
        <v>0</v>
      </c>
      <c r="J125" s="709">
        <v>5277</v>
      </c>
      <c r="K125" s="709">
        <v>2217</v>
      </c>
      <c r="L125" s="709">
        <v>0</v>
      </c>
      <c r="M125" s="709">
        <v>0</v>
      </c>
      <c r="N125" s="709">
        <v>0</v>
      </c>
      <c r="O125" s="709">
        <v>0</v>
      </c>
      <c r="P125" s="709">
        <v>0</v>
      </c>
      <c r="Q125" s="709">
        <v>0</v>
      </c>
      <c r="R125" s="709">
        <v>3194</v>
      </c>
      <c r="S125" s="709">
        <v>0</v>
      </c>
      <c r="T125" s="709">
        <v>0</v>
      </c>
      <c r="U125" s="709">
        <v>0</v>
      </c>
      <c r="V125" s="709">
        <v>182</v>
      </c>
      <c r="W125" s="709">
        <v>402</v>
      </c>
      <c r="X125" s="709">
        <v>0</v>
      </c>
      <c r="Y125" s="709">
        <v>0</v>
      </c>
      <c r="Z125" s="709">
        <v>0</v>
      </c>
      <c r="AA125" s="715">
        <v>0</v>
      </c>
      <c r="AB125" s="709">
        <v>0</v>
      </c>
      <c r="AC125" s="709">
        <v>0</v>
      </c>
      <c r="AD125" s="709">
        <v>0</v>
      </c>
      <c r="AE125" s="709">
        <v>0</v>
      </c>
      <c r="AF125" s="709">
        <v>136</v>
      </c>
      <c r="AG125" s="709">
        <f t="shared" si="1"/>
        <v>14964</v>
      </c>
      <c r="AH125" s="404">
        <v>3</v>
      </c>
      <c r="AI125" s="404">
        <v>43</v>
      </c>
    </row>
    <row r="126" spans="1:35" s="13" customFormat="1" ht="23.45" customHeight="1">
      <c r="A126" s="171">
        <v>3</v>
      </c>
      <c r="B126" s="171">
        <v>44</v>
      </c>
      <c r="C126" s="697"/>
      <c r="D126" s="2019"/>
      <c r="E126" s="2004" t="s">
        <v>942</v>
      </c>
      <c r="F126" s="1978" t="s">
        <v>1370</v>
      </c>
      <c r="G126" s="1979"/>
      <c r="H126" s="709">
        <v>30920</v>
      </c>
      <c r="I126" s="709">
        <v>2044</v>
      </c>
      <c r="J126" s="709">
        <v>4738</v>
      </c>
      <c r="K126" s="709">
        <v>5507</v>
      </c>
      <c r="L126" s="709">
        <v>3381</v>
      </c>
      <c r="M126" s="709">
        <v>1508</v>
      </c>
      <c r="N126" s="709">
        <v>764</v>
      </c>
      <c r="O126" s="709">
        <v>2095</v>
      </c>
      <c r="P126" s="709">
        <v>9096</v>
      </c>
      <c r="Q126" s="709">
        <v>1357</v>
      </c>
      <c r="R126" s="709">
        <v>3678</v>
      </c>
      <c r="S126" s="709">
        <v>1286</v>
      </c>
      <c r="T126" s="709">
        <v>2995</v>
      </c>
      <c r="U126" s="709">
        <v>638</v>
      </c>
      <c r="V126" s="709">
        <v>4933</v>
      </c>
      <c r="W126" s="709">
        <v>2209</v>
      </c>
      <c r="X126" s="709">
        <v>293</v>
      </c>
      <c r="Y126" s="709">
        <v>88</v>
      </c>
      <c r="Z126" s="709">
        <v>647</v>
      </c>
      <c r="AA126" s="715">
        <v>646</v>
      </c>
      <c r="AB126" s="709">
        <v>562</v>
      </c>
      <c r="AC126" s="709">
        <v>478</v>
      </c>
      <c r="AD126" s="709">
        <v>263</v>
      </c>
      <c r="AE126" s="709">
        <v>468</v>
      </c>
      <c r="AF126" s="709">
        <v>1043</v>
      </c>
      <c r="AG126" s="709">
        <f t="shared" si="1"/>
        <v>81637</v>
      </c>
      <c r="AH126" s="404">
        <v>3</v>
      </c>
      <c r="AI126" s="404">
        <v>44</v>
      </c>
    </row>
    <row r="127" spans="1:35" s="13" customFormat="1" ht="23.45" customHeight="1">
      <c r="A127" s="171">
        <v>3</v>
      </c>
      <c r="B127" s="171">
        <v>45</v>
      </c>
      <c r="C127" s="696"/>
      <c r="D127" s="2019"/>
      <c r="E127" s="2005"/>
      <c r="F127" s="1978" t="s">
        <v>1425</v>
      </c>
      <c r="G127" s="1979"/>
      <c r="H127" s="709">
        <v>0</v>
      </c>
      <c r="I127" s="709">
        <v>0</v>
      </c>
      <c r="J127" s="709">
        <v>0</v>
      </c>
      <c r="K127" s="709">
        <v>0</v>
      </c>
      <c r="L127" s="709">
        <v>0</v>
      </c>
      <c r="M127" s="709">
        <v>18</v>
      </c>
      <c r="N127" s="709">
        <v>0</v>
      </c>
      <c r="O127" s="709">
        <v>0</v>
      </c>
      <c r="P127" s="709">
        <v>0</v>
      </c>
      <c r="Q127" s="709">
        <v>0</v>
      </c>
      <c r="R127" s="709">
        <v>0</v>
      </c>
      <c r="S127" s="709">
        <v>0</v>
      </c>
      <c r="T127" s="709">
        <v>196</v>
      </c>
      <c r="U127" s="709">
        <v>0</v>
      </c>
      <c r="V127" s="709">
        <v>0</v>
      </c>
      <c r="W127" s="709">
        <v>0</v>
      </c>
      <c r="X127" s="709">
        <v>0</v>
      </c>
      <c r="Y127" s="709">
        <v>0</v>
      </c>
      <c r="Z127" s="709">
        <v>0</v>
      </c>
      <c r="AA127" s="715">
        <v>85</v>
      </c>
      <c r="AB127" s="709">
        <v>0</v>
      </c>
      <c r="AC127" s="709">
        <v>48</v>
      </c>
      <c r="AD127" s="709">
        <v>24</v>
      </c>
      <c r="AE127" s="709">
        <v>0</v>
      </c>
      <c r="AF127" s="709">
        <v>34</v>
      </c>
      <c r="AG127" s="709">
        <f t="shared" si="1"/>
        <v>405</v>
      </c>
      <c r="AH127" s="404">
        <v>3</v>
      </c>
      <c r="AI127" s="404">
        <v>45</v>
      </c>
    </row>
    <row r="128" spans="1:35" s="13" customFormat="1" ht="23.45" customHeight="1">
      <c r="A128" s="171">
        <v>3</v>
      </c>
      <c r="B128" s="171">
        <v>46</v>
      </c>
      <c r="C128" s="697"/>
      <c r="D128" s="2020"/>
      <c r="E128" s="2006"/>
      <c r="F128" s="1980" t="s">
        <v>185</v>
      </c>
      <c r="G128" s="1979"/>
      <c r="H128" s="709">
        <v>744</v>
      </c>
      <c r="I128" s="709">
        <v>0</v>
      </c>
      <c r="J128" s="709">
        <v>2559</v>
      </c>
      <c r="K128" s="709">
        <v>545</v>
      </c>
      <c r="L128" s="709">
        <v>0</v>
      </c>
      <c r="M128" s="709">
        <v>0</v>
      </c>
      <c r="N128" s="709">
        <v>0</v>
      </c>
      <c r="O128" s="709">
        <v>0</v>
      </c>
      <c r="P128" s="709">
        <v>0</v>
      </c>
      <c r="Q128" s="709">
        <v>0</v>
      </c>
      <c r="R128" s="709">
        <v>0</v>
      </c>
      <c r="S128" s="709">
        <v>0</v>
      </c>
      <c r="T128" s="709">
        <v>0</v>
      </c>
      <c r="U128" s="709">
        <v>0</v>
      </c>
      <c r="V128" s="709">
        <v>0</v>
      </c>
      <c r="W128" s="709">
        <v>120</v>
      </c>
      <c r="X128" s="709">
        <v>0</v>
      </c>
      <c r="Y128" s="709">
        <v>0</v>
      </c>
      <c r="Z128" s="709">
        <v>0</v>
      </c>
      <c r="AA128" s="715">
        <v>0</v>
      </c>
      <c r="AB128" s="709">
        <v>0</v>
      </c>
      <c r="AC128" s="709">
        <v>0</v>
      </c>
      <c r="AD128" s="709">
        <v>0</v>
      </c>
      <c r="AE128" s="709">
        <v>0</v>
      </c>
      <c r="AF128" s="709">
        <v>22</v>
      </c>
      <c r="AG128" s="709">
        <f t="shared" si="1"/>
        <v>3990</v>
      </c>
      <c r="AH128" s="404">
        <v>3</v>
      </c>
      <c r="AI128" s="404">
        <v>46</v>
      </c>
    </row>
    <row r="129" spans="1:35" s="13" customFormat="1" ht="23.45" customHeight="1">
      <c r="A129" s="171">
        <v>3</v>
      </c>
      <c r="B129" s="171">
        <v>47</v>
      </c>
      <c r="C129" s="697"/>
      <c r="D129" s="1981" t="s">
        <v>1427</v>
      </c>
      <c r="E129" s="1982"/>
      <c r="F129" s="1980" t="s">
        <v>185</v>
      </c>
      <c r="G129" s="1979"/>
      <c r="H129" s="709">
        <v>0</v>
      </c>
      <c r="I129" s="709">
        <v>0</v>
      </c>
      <c r="J129" s="709">
        <v>0</v>
      </c>
      <c r="K129" s="709">
        <v>0</v>
      </c>
      <c r="L129" s="709">
        <v>0</v>
      </c>
      <c r="M129" s="709">
        <v>0</v>
      </c>
      <c r="N129" s="709">
        <v>0</v>
      </c>
      <c r="O129" s="709">
        <v>0</v>
      </c>
      <c r="P129" s="709">
        <v>0</v>
      </c>
      <c r="Q129" s="709">
        <v>0</v>
      </c>
      <c r="R129" s="709">
        <v>17112</v>
      </c>
      <c r="S129" s="709">
        <v>0</v>
      </c>
      <c r="T129" s="709">
        <v>0</v>
      </c>
      <c r="U129" s="709">
        <v>0</v>
      </c>
      <c r="V129" s="709">
        <v>923</v>
      </c>
      <c r="W129" s="709">
        <v>0</v>
      </c>
      <c r="X129" s="709">
        <v>0</v>
      </c>
      <c r="Y129" s="709">
        <v>0</v>
      </c>
      <c r="Z129" s="709">
        <v>0</v>
      </c>
      <c r="AA129" s="715">
        <v>0</v>
      </c>
      <c r="AB129" s="709">
        <v>6</v>
      </c>
      <c r="AC129" s="709">
        <v>0</v>
      </c>
      <c r="AD129" s="709">
        <v>0</v>
      </c>
      <c r="AE129" s="709">
        <v>0</v>
      </c>
      <c r="AF129" s="709">
        <v>0</v>
      </c>
      <c r="AG129" s="709">
        <f t="shared" si="1"/>
        <v>18041</v>
      </c>
      <c r="AH129" s="404">
        <v>3</v>
      </c>
      <c r="AI129" s="404">
        <v>47</v>
      </c>
    </row>
    <row r="130" spans="1:35" s="13" customFormat="1" ht="23.45" customHeight="1">
      <c r="A130" s="171">
        <v>3</v>
      </c>
      <c r="B130" s="171">
        <v>48</v>
      </c>
      <c r="C130" s="697"/>
      <c r="D130" s="2007" t="s">
        <v>423</v>
      </c>
      <c r="E130" s="2008"/>
      <c r="F130" s="1978" t="s">
        <v>1370</v>
      </c>
      <c r="G130" s="1979"/>
      <c r="H130" s="709">
        <v>636083</v>
      </c>
      <c r="I130" s="709">
        <v>47534</v>
      </c>
      <c r="J130" s="709">
        <v>128765</v>
      </c>
      <c r="K130" s="709">
        <v>141411</v>
      </c>
      <c r="L130" s="709">
        <v>69670</v>
      </c>
      <c r="M130" s="709">
        <v>49165</v>
      </c>
      <c r="N130" s="709">
        <v>24200</v>
      </c>
      <c r="O130" s="709">
        <v>45225</v>
      </c>
      <c r="P130" s="709">
        <v>204798</v>
      </c>
      <c r="Q130" s="709">
        <v>31288</v>
      </c>
      <c r="R130" s="709">
        <v>66394</v>
      </c>
      <c r="S130" s="709">
        <v>46909</v>
      </c>
      <c r="T130" s="709">
        <v>57562</v>
      </c>
      <c r="U130" s="709">
        <v>13489</v>
      </c>
      <c r="V130" s="709">
        <v>42242</v>
      </c>
      <c r="W130" s="709">
        <v>39548</v>
      </c>
      <c r="X130" s="709">
        <v>3611</v>
      </c>
      <c r="Y130" s="709">
        <v>3247</v>
      </c>
      <c r="Z130" s="709">
        <v>15597</v>
      </c>
      <c r="AA130" s="715">
        <v>11558</v>
      </c>
      <c r="AB130" s="709">
        <v>9172</v>
      </c>
      <c r="AC130" s="709">
        <v>9390</v>
      </c>
      <c r="AD130" s="709">
        <v>16250</v>
      </c>
      <c r="AE130" s="709">
        <v>20170</v>
      </c>
      <c r="AF130" s="709">
        <v>29413</v>
      </c>
      <c r="AG130" s="709">
        <f t="shared" si="1"/>
        <v>1762691</v>
      </c>
      <c r="AH130" s="404">
        <v>3</v>
      </c>
      <c r="AI130" s="404">
        <v>48</v>
      </c>
    </row>
    <row r="131" spans="1:35" s="13" customFormat="1" ht="23.45" customHeight="1">
      <c r="A131" s="171">
        <v>3</v>
      </c>
      <c r="B131" s="171">
        <v>49</v>
      </c>
      <c r="C131" s="697"/>
      <c r="D131" s="2009"/>
      <c r="E131" s="2010"/>
      <c r="F131" s="1978" t="s">
        <v>1425</v>
      </c>
      <c r="G131" s="1979"/>
      <c r="H131" s="709">
        <v>0</v>
      </c>
      <c r="I131" s="709">
        <v>0</v>
      </c>
      <c r="J131" s="709">
        <v>0</v>
      </c>
      <c r="K131" s="709">
        <v>0</v>
      </c>
      <c r="L131" s="709">
        <v>0</v>
      </c>
      <c r="M131" s="709">
        <v>1940</v>
      </c>
      <c r="N131" s="709">
        <v>0</v>
      </c>
      <c r="O131" s="709">
        <v>0</v>
      </c>
      <c r="P131" s="709">
        <v>0</v>
      </c>
      <c r="Q131" s="709">
        <v>0</v>
      </c>
      <c r="R131" s="709">
        <v>0</v>
      </c>
      <c r="S131" s="709">
        <v>0</v>
      </c>
      <c r="T131" s="709">
        <v>15553</v>
      </c>
      <c r="U131" s="709">
        <v>0</v>
      </c>
      <c r="V131" s="709">
        <v>0</v>
      </c>
      <c r="W131" s="709">
        <v>0</v>
      </c>
      <c r="X131" s="709">
        <v>0</v>
      </c>
      <c r="Y131" s="709">
        <v>0</v>
      </c>
      <c r="Z131" s="709">
        <v>0</v>
      </c>
      <c r="AA131" s="715">
        <v>3142</v>
      </c>
      <c r="AB131" s="709">
        <v>0</v>
      </c>
      <c r="AC131" s="709">
        <v>6983</v>
      </c>
      <c r="AD131" s="709">
        <v>2495</v>
      </c>
      <c r="AE131" s="709">
        <v>0</v>
      </c>
      <c r="AF131" s="709">
        <v>2674</v>
      </c>
      <c r="AG131" s="709">
        <f t="shared" si="1"/>
        <v>32787</v>
      </c>
      <c r="AH131" s="404">
        <v>3</v>
      </c>
      <c r="AI131" s="404">
        <v>49</v>
      </c>
    </row>
    <row r="132" spans="1:35" s="13" customFormat="1" ht="23.45" customHeight="1">
      <c r="A132" s="171">
        <v>3</v>
      </c>
      <c r="B132" s="171">
        <v>50</v>
      </c>
      <c r="C132" s="698"/>
      <c r="D132" s="2011"/>
      <c r="E132" s="2012"/>
      <c r="F132" s="1980" t="s">
        <v>185</v>
      </c>
      <c r="G132" s="1979"/>
      <c r="H132" s="709">
        <v>21405</v>
      </c>
      <c r="I132" s="709">
        <v>0</v>
      </c>
      <c r="J132" s="709">
        <v>41947</v>
      </c>
      <c r="K132" s="709">
        <v>14496</v>
      </c>
      <c r="L132" s="709">
        <v>0</v>
      </c>
      <c r="M132" s="709">
        <v>0</v>
      </c>
      <c r="N132" s="709">
        <v>0</v>
      </c>
      <c r="O132" s="709">
        <v>0</v>
      </c>
      <c r="P132" s="709">
        <v>0</v>
      </c>
      <c r="Q132" s="709">
        <v>0</v>
      </c>
      <c r="R132" s="709">
        <v>20306</v>
      </c>
      <c r="S132" s="709">
        <v>0</v>
      </c>
      <c r="T132" s="709">
        <v>0</v>
      </c>
      <c r="U132" s="709">
        <v>0</v>
      </c>
      <c r="V132" s="709">
        <v>1105</v>
      </c>
      <c r="W132" s="709">
        <v>2494</v>
      </c>
      <c r="X132" s="709">
        <v>0</v>
      </c>
      <c r="Y132" s="709">
        <v>0</v>
      </c>
      <c r="Z132" s="709">
        <v>0</v>
      </c>
      <c r="AA132" s="717">
        <v>0</v>
      </c>
      <c r="AB132" s="719">
        <v>6</v>
      </c>
      <c r="AC132" s="709">
        <v>0</v>
      </c>
      <c r="AD132" s="709">
        <v>0</v>
      </c>
      <c r="AE132" s="709">
        <v>0</v>
      </c>
      <c r="AF132" s="709">
        <v>1575</v>
      </c>
      <c r="AG132" s="709">
        <f t="shared" si="1"/>
        <v>103334</v>
      </c>
      <c r="AH132" s="404">
        <v>3</v>
      </c>
      <c r="AI132" s="404">
        <v>50</v>
      </c>
    </row>
    <row r="133" spans="1:35" s="13" customFormat="1" ht="23.1" customHeight="1">
      <c r="A133" s="691" t="s">
        <v>850</v>
      </c>
      <c r="B133" s="171"/>
      <c r="D133" s="18"/>
      <c r="E133" s="18"/>
      <c r="F133" s="704"/>
      <c r="G133" s="18"/>
      <c r="H133" s="637"/>
      <c r="I133" s="637"/>
      <c r="J133" s="637"/>
      <c r="K133" s="637"/>
      <c r="L133" s="637"/>
      <c r="M133" s="637"/>
      <c r="N133" s="637"/>
      <c r="O133" s="637"/>
      <c r="P133" s="637"/>
      <c r="Q133" s="637"/>
      <c r="R133" s="637"/>
      <c r="S133" s="637"/>
      <c r="T133" s="637"/>
      <c r="U133" s="637"/>
      <c r="V133" s="637"/>
      <c r="W133" s="637"/>
      <c r="X133" s="637"/>
      <c r="Y133" s="637"/>
      <c r="Z133" s="637"/>
      <c r="AA133" s="718"/>
      <c r="AB133" s="637"/>
      <c r="AC133" s="637"/>
      <c r="AD133" s="637"/>
      <c r="AE133" s="637"/>
      <c r="AF133" s="637"/>
      <c r="AG133" s="637"/>
      <c r="AH133" s="171"/>
      <c r="AI133" s="171"/>
    </row>
    <row r="134" spans="1:35" s="13" customFormat="1" ht="23.1" customHeight="1">
      <c r="A134" s="171"/>
      <c r="B134" s="171" t="s">
        <v>1172</v>
      </c>
      <c r="C134" s="18"/>
      <c r="D134" s="18"/>
      <c r="E134" s="18"/>
      <c r="F134" s="704"/>
      <c r="G134" s="18"/>
      <c r="H134" s="637"/>
      <c r="I134" s="637"/>
      <c r="J134" s="637"/>
      <c r="K134" s="637"/>
      <c r="L134" s="637"/>
      <c r="M134" s="637"/>
      <c r="N134" s="637"/>
      <c r="O134" s="637"/>
      <c r="P134" s="637"/>
      <c r="Q134" s="637"/>
      <c r="R134" s="637"/>
      <c r="S134" s="637"/>
      <c r="T134" s="637"/>
      <c r="U134" s="637"/>
      <c r="V134" s="637"/>
      <c r="W134" s="637"/>
      <c r="X134" s="637"/>
      <c r="Y134" s="637"/>
      <c r="Z134" s="637"/>
      <c r="AA134" s="718"/>
      <c r="AB134" s="637"/>
      <c r="AC134" s="637"/>
      <c r="AD134" s="637"/>
      <c r="AE134" s="637"/>
      <c r="AF134" s="637"/>
      <c r="AG134" s="637"/>
      <c r="AH134" s="171"/>
      <c r="AI134" s="171"/>
    </row>
    <row r="135" spans="1:35" s="13" customFormat="1" ht="23.1" customHeight="1">
      <c r="A135" s="171"/>
      <c r="B135" s="171"/>
      <c r="C135" s="18"/>
      <c r="D135" s="18"/>
      <c r="E135" s="18"/>
      <c r="F135" s="704"/>
      <c r="G135" s="18"/>
      <c r="H135" s="637"/>
      <c r="I135" s="637"/>
      <c r="J135" s="637"/>
      <c r="K135" s="637"/>
      <c r="L135" s="637"/>
      <c r="M135" s="637"/>
      <c r="N135" s="637"/>
      <c r="O135" s="637"/>
      <c r="P135" s="637"/>
      <c r="Q135" s="637"/>
      <c r="R135" s="637"/>
      <c r="S135" s="637"/>
      <c r="T135" s="637"/>
      <c r="U135" s="637"/>
      <c r="V135" s="637"/>
      <c r="W135" s="637"/>
      <c r="X135" s="637"/>
      <c r="Y135" s="637"/>
      <c r="Z135" s="637"/>
      <c r="AA135" s="718"/>
      <c r="AB135" s="637"/>
      <c r="AC135" s="637"/>
      <c r="AD135" s="637"/>
      <c r="AE135" s="637"/>
      <c r="AF135" s="637"/>
      <c r="AG135" s="637"/>
      <c r="AH135" s="171"/>
      <c r="AI135" s="171"/>
    </row>
    <row r="136" spans="1:35" s="13" customFormat="1" ht="23.1" customHeight="1">
      <c r="A136" s="171"/>
      <c r="B136" s="171"/>
      <c r="C136" s="18"/>
      <c r="D136" s="18"/>
      <c r="E136" s="18"/>
      <c r="F136" s="704"/>
      <c r="G136" s="18"/>
      <c r="H136" s="637"/>
      <c r="I136" s="637"/>
      <c r="J136" s="637"/>
      <c r="K136" s="637"/>
      <c r="L136" s="637"/>
      <c r="M136" s="637"/>
      <c r="N136" s="637"/>
      <c r="O136" s="637"/>
      <c r="P136" s="637"/>
      <c r="Q136" s="637"/>
      <c r="R136" s="637"/>
      <c r="S136" s="637"/>
      <c r="T136" s="637"/>
      <c r="U136" s="637"/>
      <c r="V136" s="637"/>
      <c r="W136" s="637"/>
      <c r="X136" s="637"/>
      <c r="Y136" s="637"/>
      <c r="Z136" s="637"/>
      <c r="AA136" s="718"/>
      <c r="AB136" s="637"/>
      <c r="AC136" s="637"/>
      <c r="AD136" s="637"/>
      <c r="AE136" s="637"/>
      <c r="AF136" s="637"/>
      <c r="AG136" s="637"/>
      <c r="AH136" s="171"/>
      <c r="AI136" s="171"/>
    </row>
    <row r="137" spans="1:35" s="13" customFormat="1" ht="23.1" customHeight="1">
      <c r="A137" s="171"/>
      <c r="B137" s="171"/>
      <c r="C137" s="18"/>
      <c r="D137" s="18"/>
      <c r="E137" s="18"/>
      <c r="F137" s="704"/>
      <c r="G137" s="18"/>
      <c r="H137" s="637"/>
      <c r="I137" s="637"/>
      <c r="J137" s="637"/>
      <c r="K137" s="637"/>
      <c r="L137" s="637"/>
      <c r="M137" s="637"/>
      <c r="N137" s="637"/>
      <c r="O137" s="637"/>
      <c r="P137" s="637"/>
      <c r="Q137" s="637"/>
      <c r="R137" s="637"/>
      <c r="S137" s="637"/>
      <c r="T137" s="637"/>
      <c r="U137" s="637"/>
      <c r="V137" s="637"/>
      <c r="W137" s="637"/>
      <c r="X137" s="637"/>
      <c r="Y137" s="637"/>
      <c r="Z137" s="637"/>
      <c r="AA137" s="718"/>
      <c r="AB137" s="637"/>
      <c r="AC137" s="637"/>
      <c r="AD137" s="637"/>
      <c r="AE137" s="637"/>
      <c r="AF137" s="637"/>
      <c r="AG137" s="637"/>
      <c r="AH137" s="171"/>
      <c r="AI137" s="171"/>
    </row>
    <row r="138" spans="1:35" s="13" customFormat="1" ht="23.1" customHeight="1">
      <c r="A138" s="171"/>
      <c r="B138" s="171"/>
      <c r="C138" s="18"/>
      <c r="D138" s="18"/>
      <c r="E138" s="18"/>
      <c r="F138" s="704"/>
      <c r="G138" s="18"/>
      <c r="H138" s="637"/>
      <c r="I138" s="637"/>
      <c r="J138" s="637"/>
      <c r="K138" s="637"/>
      <c r="L138" s="637"/>
      <c r="M138" s="637"/>
      <c r="N138" s="637"/>
      <c r="O138" s="637"/>
      <c r="P138" s="637"/>
      <c r="Q138" s="637"/>
      <c r="R138" s="637"/>
      <c r="S138" s="637"/>
      <c r="T138" s="637"/>
      <c r="U138" s="637"/>
      <c r="V138" s="637"/>
      <c r="W138" s="637"/>
      <c r="X138" s="637"/>
      <c r="Y138" s="637"/>
      <c r="Z138" s="637"/>
      <c r="AA138" s="718"/>
      <c r="AB138" s="637"/>
      <c r="AC138" s="637"/>
      <c r="AD138" s="637"/>
      <c r="AE138" s="637"/>
      <c r="AF138" s="637"/>
      <c r="AG138" s="637"/>
      <c r="AH138" s="171"/>
      <c r="AI138" s="171"/>
    </row>
    <row r="139" spans="1:35" s="13" customFormat="1" ht="23.1" customHeight="1">
      <c r="A139" s="171"/>
      <c r="B139" s="171"/>
      <c r="C139" s="18"/>
      <c r="D139" s="18"/>
      <c r="E139" s="18"/>
      <c r="F139" s="704"/>
      <c r="G139" s="18"/>
      <c r="H139" s="637"/>
      <c r="I139" s="637"/>
      <c r="J139" s="637"/>
      <c r="K139" s="637"/>
      <c r="L139" s="637"/>
      <c r="M139" s="637"/>
      <c r="N139" s="637"/>
      <c r="O139" s="637"/>
      <c r="P139" s="637"/>
      <c r="Q139" s="637"/>
      <c r="R139" s="637"/>
      <c r="S139" s="637"/>
      <c r="T139" s="637"/>
      <c r="U139" s="637"/>
      <c r="V139" s="637"/>
      <c r="W139" s="637"/>
      <c r="X139" s="637"/>
      <c r="Y139" s="637"/>
      <c r="Z139" s="637"/>
      <c r="AA139" s="718"/>
      <c r="AB139" s="637"/>
      <c r="AC139" s="637"/>
      <c r="AD139" s="637"/>
      <c r="AE139" s="637"/>
      <c r="AF139" s="637"/>
      <c r="AG139" s="637"/>
      <c r="AH139" s="171"/>
      <c r="AI139" s="171"/>
    </row>
    <row r="140" spans="1:35" s="13" customFormat="1" ht="23.1" customHeight="1">
      <c r="A140" s="171"/>
      <c r="B140" s="171"/>
      <c r="C140" s="18"/>
      <c r="D140" s="18"/>
      <c r="E140" s="18"/>
      <c r="F140" s="704"/>
      <c r="G140" s="18"/>
      <c r="H140" s="637"/>
      <c r="I140" s="637"/>
      <c r="J140" s="637"/>
      <c r="K140" s="637"/>
      <c r="L140" s="637"/>
      <c r="M140" s="637"/>
      <c r="N140" s="637"/>
      <c r="O140" s="637"/>
      <c r="P140" s="637"/>
      <c r="Q140" s="637"/>
      <c r="R140" s="637"/>
      <c r="S140" s="637"/>
      <c r="T140" s="637"/>
      <c r="U140" s="637"/>
      <c r="V140" s="637"/>
      <c r="W140" s="637"/>
      <c r="X140" s="637"/>
      <c r="Y140" s="637"/>
      <c r="Z140" s="637"/>
      <c r="AA140" s="718"/>
      <c r="AB140" s="637"/>
      <c r="AC140" s="637"/>
      <c r="AD140" s="637"/>
      <c r="AE140" s="637"/>
      <c r="AF140" s="637"/>
      <c r="AG140" s="637"/>
      <c r="AH140" s="171"/>
      <c r="AI140" s="171"/>
    </row>
    <row r="141" spans="1:35" s="13" customFormat="1" ht="23.1" customHeight="1">
      <c r="A141" s="171"/>
      <c r="B141" s="171"/>
      <c r="C141" s="18"/>
      <c r="D141" s="18"/>
      <c r="E141" s="18"/>
      <c r="F141" s="704"/>
      <c r="G141" s="18"/>
      <c r="H141" s="637"/>
      <c r="I141" s="637"/>
      <c r="J141" s="637"/>
      <c r="K141" s="637"/>
      <c r="L141" s="637"/>
      <c r="M141" s="637"/>
      <c r="N141" s="637"/>
      <c r="O141" s="637"/>
      <c r="P141" s="637"/>
      <c r="Q141" s="637"/>
      <c r="R141" s="637"/>
      <c r="S141" s="637"/>
      <c r="T141" s="637"/>
      <c r="U141" s="637"/>
      <c r="V141" s="637"/>
      <c r="W141" s="637"/>
      <c r="X141" s="637"/>
      <c r="Y141" s="637"/>
      <c r="Z141" s="637"/>
      <c r="AA141" s="718"/>
      <c r="AB141" s="637"/>
      <c r="AC141" s="637"/>
      <c r="AD141" s="637"/>
      <c r="AE141" s="637"/>
      <c r="AF141" s="637"/>
      <c r="AG141" s="637"/>
      <c r="AH141" s="171"/>
      <c r="AI141" s="171"/>
    </row>
    <row r="142" spans="1:35" s="13" customFormat="1" ht="23.1" customHeight="1">
      <c r="A142" s="171"/>
      <c r="B142" s="171"/>
      <c r="C142" s="18"/>
      <c r="D142" s="18"/>
      <c r="E142" s="18"/>
      <c r="F142" s="704"/>
      <c r="G142" s="18"/>
      <c r="H142" s="637"/>
      <c r="I142" s="637"/>
      <c r="J142" s="637"/>
      <c r="K142" s="637"/>
      <c r="L142" s="637"/>
      <c r="M142" s="637"/>
      <c r="N142" s="637"/>
      <c r="O142" s="637"/>
      <c r="P142" s="637"/>
      <c r="Q142" s="637"/>
      <c r="R142" s="637"/>
      <c r="S142" s="637"/>
      <c r="T142" s="637"/>
      <c r="U142" s="637"/>
      <c r="V142" s="637"/>
      <c r="W142" s="637"/>
      <c r="X142" s="637"/>
      <c r="Y142" s="637"/>
      <c r="Z142" s="637"/>
      <c r="AA142" s="718"/>
      <c r="AB142" s="637"/>
      <c r="AC142" s="637"/>
      <c r="AD142" s="637"/>
      <c r="AE142" s="637"/>
      <c r="AF142" s="637"/>
      <c r="AG142" s="637"/>
      <c r="AH142" s="171"/>
      <c r="AI142" s="171"/>
    </row>
    <row r="143" spans="1:35" s="13" customFormat="1" ht="14.1" customHeight="1">
      <c r="A143" s="171"/>
      <c r="B143" s="171"/>
      <c r="C143" s="18"/>
      <c r="D143" s="18"/>
      <c r="E143" s="18"/>
      <c r="F143" s="704"/>
      <c r="G143" s="18"/>
      <c r="H143" s="637"/>
      <c r="I143" s="637"/>
      <c r="J143" s="637"/>
      <c r="K143" s="637"/>
      <c r="L143" s="637"/>
      <c r="M143" s="637"/>
      <c r="N143" s="637"/>
      <c r="O143" s="637"/>
      <c r="P143" s="637"/>
      <c r="Q143" s="637"/>
      <c r="R143" s="637"/>
      <c r="S143" s="637"/>
      <c r="T143" s="637"/>
      <c r="U143" s="637"/>
      <c r="V143" s="637"/>
      <c r="W143" s="637"/>
      <c r="X143" s="637"/>
      <c r="Y143" s="637"/>
      <c r="Z143" s="637"/>
      <c r="AA143" s="718"/>
      <c r="AB143" s="637"/>
      <c r="AC143" s="637"/>
      <c r="AD143" s="637"/>
      <c r="AE143" s="637"/>
      <c r="AF143" s="637"/>
      <c r="AG143" s="637"/>
      <c r="AH143" s="171"/>
      <c r="AI143" s="171"/>
    </row>
    <row r="144" spans="1:35" s="13" customFormat="1" ht="14.1" customHeight="1">
      <c r="A144" s="171"/>
      <c r="B144" s="171"/>
      <c r="C144" s="18"/>
      <c r="D144" s="18"/>
      <c r="E144" s="18"/>
      <c r="F144" s="704"/>
      <c r="G144" s="18"/>
      <c r="H144" s="637"/>
      <c r="I144" s="637"/>
      <c r="J144" s="637"/>
      <c r="K144" s="637"/>
      <c r="L144" s="637"/>
      <c r="M144" s="637"/>
      <c r="N144" s="637"/>
      <c r="O144" s="637"/>
      <c r="P144" s="637"/>
      <c r="Q144" s="637"/>
      <c r="R144" s="637"/>
      <c r="S144" s="637"/>
      <c r="T144" s="637"/>
      <c r="U144" s="637"/>
      <c r="V144" s="637"/>
      <c r="W144" s="637"/>
      <c r="X144" s="637"/>
      <c r="Y144" s="637"/>
      <c r="Z144" s="637"/>
      <c r="AA144" s="718"/>
      <c r="AB144" s="637"/>
      <c r="AC144" s="637"/>
      <c r="AD144" s="637"/>
      <c r="AE144" s="637"/>
      <c r="AF144" s="637"/>
      <c r="AG144" s="637"/>
      <c r="AH144" s="171"/>
      <c r="AI144" s="171"/>
    </row>
    <row r="145" spans="1:35" s="13" customFormat="1" ht="14.1" customHeight="1">
      <c r="A145" s="171"/>
      <c r="B145" s="171"/>
      <c r="C145" s="18"/>
      <c r="D145" s="18"/>
      <c r="E145" s="18"/>
      <c r="F145" s="704"/>
      <c r="G145" s="18"/>
      <c r="H145" s="637"/>
      <c r="I145" s="637"/>
      <c r="J145" s="637"/>
      <c r="K145" s="637"/>
      <c r="L145" s="637"/>
      <c r="M145" s="637"/>
      <c r="N145" s="637"/>
      <c r="O145" s="637"/>
      <c r="P145" s="637"/>
      <c r="Q145" s="637"/>
      <c r="R145" s="637"/>
      <c r="S145" s="637"/>
      <c r="T145" s="637"/>
      <c r="U145" s="637"/>
      <c r="V145" s="637"/>
      <c r="W145" s="637"/>
      <c r="X145" s="637"/>
      <c r="Y145" s="637"/>
      <c r="Z145" s="637"/>
      <c r="AA145" s="718"/>
      <c r="AB145" s="637"/>
      <c r="AC145" s="637"/>
      <c r="AD145" s="637"/>
      <c r="AE145" s="637"/>
      <c r="AF145" s="637"/>
      <c r="AG145" s="637"/>
      <c r="AH145" s="171"/>
      <c r="AI145" s="171"/>
    </row>
    <row r="146" spans="1:35" s="13" customFormat="1" ht="14.1" customHeight="1">
      <c r="A146" s="171"/>
      <c r="B146" s="171"/>
      <c r="C146" s="18"/>
      <c r="D146" s="18"/>
      <c r="E146" s="18"/>
      <c r="F146" s="704"/>
      <c r="G146" s="18"/>
      <c r="H146" s="637"/>
      <c r="I146" s="637"/>
      <c r="J146" s="637"/>
      <c r="K146" s="637"/>
      <c r="L146" s="637"/>
      <c r="M146" s="637"/>
      <c r="N146" s="637"/>
      <c r="O146" s="637"/>
      <c r="P146" s="637"/>
      <c r="Q146" s="637"/>
      <c r="R146" s="637"/>
      <c r="S146" s="637"/>
      <c r="T146" s="637"/>
      <c r="U146" s="637"/>
      <c r="V146" s="637"/>
      <c r="W146" s="637"/>
      <c r="X146" s="637"/>
      <c r="Y146" s="637"/>
      <c r="Z146" s="637"/>
      <c r="AA146" s="718"/>
      <c r="AB146" s="637"/>
      <c r="AC146" s="637"/>
      <c r="AD146" s="637"/>
      <c r="AE146" s="637"/>
      <c r="AF146" s="637"/>
      <c r="AG146" s="637"/>
      <c r="AH146" s="171"/>
      <c r="AI146" s="171"/>
    </row>
    <row r="147" spans="1:35" s="13" customFormat="1" ht="14.1" customHeight="1">
      <c r="A147" s="171"/>
      <c r="B147" s="171"/>
      <c r="C147" s="18"/>
      <c r="D147" s="18"/>
      <c r="E147" s="18"/>
      <c r="F147" s="704"/>
      <c r="G147" s="18"/>
      <c r="H147" s="637"/>
      <c r="I147" s="637"/>
      <c r="J147" s="637"/>
      <c r="K147" s="637"/>
      <c r="L147" s="637"/>
      <c r="M147" s="637"/>
      <c r="N147" s="637"/>
      <c r="O147" s="637"/>
      <c r="P147" s="637"/>
      <c r="Q147" s="637"/>
      <c r="R147" s="637"/>
      <c r="S147" s="637"/>
      <c r="T147" s="637"/>
      <c r="U147" s="637"/>
      <c r="V147" s="637"/>
      <c r="W147" s="637"/>
      <c r="X147" s="637"/>
      <c r="Y147" s="637"/>
      <c r="Z147" s="637"/>
      <c r="AA147" s="718"/>
      <c r="AB147" s="637"/>
      <c r="AC147" s="637"/>
      <c r="AD147" s="637"/>
      <c r="AE147" s="637"/>
      <c r="AF147" s="637"/>
      <c r="AG147" s="637"/>
      <c r="AH147" s="171"/>
      <c r="AI147" s="171"/>
    </row>
    <row r="148" spans="1:35" s="13" customFormat="1" ht="14.1" customHeight="1">
      <c r="A148" s="171"/>
      <c r="B148" s="171"/>
      <c r="C148" s="18"/>
      <c r="D148" s="18"/>
      <c r="E148" s="18"/>
      <c r="F148" s="704"/>
      <c r="G148" s="18"/>
      <c r="H148" s="637"/>
      <c r="I148" s="637"/>
      <c r="J148" s="637"/>
      <c r="K148" s="637"/>
      <c r="L148" s="637"/>
      <c r="M148" s="637"/>
      <c r="N148" s="637"/>
      <c r="O148" s="637"/>
      <c r="P148" s="637"/>
      <c r="Q148" s="637"/>
      <c r="R148" s="637"/>
      <c r="S148" s="637"/>
      <c r="T148" s="637"/>
      <c r="U148" s="637"/>
      <c r="V148" s="637"/>
      <c r="W148" s="637"/>
      <c r="X148" s="637"/>
      <c r="Y148" s="637"/>
      <c r="Z148" s="637"/>
      <c r="AA148" s="718"/>
      <c r="AB148" s="637"/>
      <c r="AC148" s="637"/>
      <c r="AD148" s="637"/>
      <c r="AE148" s="637"/>
      <c r="AF148" s="637"/>
      <c r="AG148" s="637"/>
      <c r="AH148" s="171"/>
      <c r="AI148" s="171"/>
    </row>
    <row r="149" spans="1:35" s="13" customFormat="1" ht="14.1" customHeight="1">
      <c r="A149" s="171"/>
      <c r="B149" s="171"/>
      <c r="C149" s="18"/>
      <c r="D149" s="18"/>
      <c r="E149" s="18"/>
      <c r="F149" s="704"/>
      <c r="G149" s="18"/>
      <c r="H149" s="637"/>
      <c r="I149" s="637"/>
      <c r="J149" s="637"/>
      <c r="K149" s="637"/>
      <c r="L149" s="637"/>
      <c r="M149" s="637"/>
      <c r="N149" s="637"/>
      <c r="O149" s="637"/>
      <c r="P149" s="637"/>
      <c r="Q149" s="637"/>
      <c r="R149" s="637"/>
      <c r="S149" s="637"/>
      <c r="T149" s="637"/>
      <c r="U149" s="637"/>
      <c r="V149" s="637"/>
      <c r="W149" s="637"/>
      <c r="X149" s="637"/>
      <c r="Y149" s="637"/>
      <c r="Z149" s="637"/>
      <c r="AA149" s="718"/>
      <c r="AB149" s="637"/>
      <c r="AC149" s="637"/>
      <c r="AD149" s="637"/>
      <c r="AE149" s="637"/>
      <c r="AF149" s="637"/>
      <c r="AG149" s="637"/>
      <c r="AH149" s="171"/>
      <c r="AI149" s="171"/>
    </row>
    <row r="150" spans="1:35" s="13" customFormat="1" ht="14.1" customHeight="1">
      <c r="A150" s="171"/>
      <c r="B150" s="171"/>
      <c r="C150" s="18"/>
      <c r="D150" s="18"/>
      <c r="E150" s="18"/>
      <c r="F150" s="704"/>
      <c r="G150" s="18"/>
      <c r="H150" s="637"/>
      <c r="I150" s="637"/>
      <c r="J150" s="637"/>
      <c r="K150" s="637"/>
      <c r="L150" s="637"/>
      <c r="M150" s="637"/>
      <c r="N150" s="637"/>
      <c r="O150" s="637"/>
      <c r="P150" s="637"/>
      <c r="Q150" s="637"/>
      <c r="R150" s="637"/>
      <c r="S150" s="637"/>
      <c r="T150" s="637"/>
      <c r="U150" s="637"/>
      <c r="V150" s="637"/>
      <c r="W150" s="637"/>
      <c r="X150" s="637"/>
      <c r="Y150" s="637"/>
      <c r="Z150" s="637"/>
      <c r="AA150" s="718"/>
      <c r="AB150" s="637"/>
      <c r="AC150" s="637"/>
      <c r="AD150" s="637"/>
      <c r="AE150" s="637"/>
      <c r="AF150" s="637"/>
      <c r="AG150" s="637"/>
      <c r="AH150" s="171"/>
      <c r="AI150" s="171"/>
    </row>
    <row r="151" spans="1:35" s="13" customFormat="1" ht="14.1" customHeight="1">
      <c r="A151" s="171"/>
      <c r="B151" s="171"/>
      <c r="C151" s="18"/>
      <c r="D151" s="18"/>
      <c r="E151" s="18"/>
      <c r="F151" s="704"/>
      <c r="G151" s="18"/>
      <c r="H151" s="637"/>
      <c r="I151" s="637"/>
      <c r="J151" s="637"/>
      <c r="K151" s="637"/>
      <c r="L151" s="637"/>
      <c r="M151" s="637"/>
      <c r="N151" s="637"/>
      <c r="O151" s="637"/>
      <c r="P151" s="637"/>
      <c r="Q151" s="637"/>
      <c r="R151" s="637"/>
      <c r="S151" s="637"/>
      <c r="T151" s="637"/>
      <c r="U151" s="637"/>
      <c r="V151" s="637"/>
      <c r="W151" s="637"/>
      <c r="X151" s="637"/>
      <c r="Y151" s="637"/>
      <c r="Z151" s="637"/>
      <c r="AA151" s="718"/>
      <c r="AB151" s="637"/>
      <c r="AC151" s="637"/>
      <c r="AD151" s="637"/>
      <c r="AE151" s="637"/>
      <c r="AF151" s="637"/>
      <c r="AG151" s="637"/>
      <c r="AH151" s="171"/>
      <c r="AI151" s="171"/>
    </row>
  </sheetData>
  <mergeCells count="180">
    <mergeCell ref="D114:E116"/>
    <mergeCell ref="E117:E119"/>
    <mergeCell ref="E120:E122"/>
    <mergeCell ref="E123:E125"/>
    <mergeCell ref="E126:E128"/>
    <mergeCell ref="D130:E132"/>
    <mergeCell ref="D17:D28"/>
    <mergeCell ref="D42:D53"/>
    <mergeCell ref="D67:D78"/>
    <mergeCell ref="D92:D103"/>
    <mergeCell ref="D117:D128"/>
    <mergeCell ref="D86:E88"/>
    <mergeCell ref="D89:E91"/>
    <mergeCell ref="E92:E94"/>
    <mergeCell ref="E95:E97"/>
    <mergeCell ref="E98:E100"/>
    <mergeCell ref="E101:E103"/>
    <mergeCell ref="D105:E107"/>
    <mergeCell ref="D108:E110"/>
    <mergeCell ref="D111:E113"/>
    <mergeCell ref="D58:E60"/>
    <mergeCell ref="D61:E63"/>
    <mergeCell ref="D64:E66"/>
    <mergeCell ref="E67:E69"/>
    <mergeCell ref="E70:E72"/>
    <mergeCell ref="E73:E75"/>
    <mergeCell ref="E76:E78"/>
    <mergeCell ref="D80:E82"/>
    <mergeCell ref="D83:E85"/>
    <mergeCell ref="F126:G126"/>
    <mergeCell ref="F127:G127"/>
    <mergeCell ref="F128:G128"/>
    <mergeCell ref="D129:E129"/>
    <mergeCell ref="F129:G129"/>
    <mergeCell ref="F130:G130"/>
    <mergeCell ref="F131:G131"/>
    <mergeCell ref="F132:G132"/>
    <mergeCell ref="AG6:AG7"/>
    <mergeCell ref="D8:E10"/>
    <mergeCell ref="D11:E13"/>
    <mergeCell ref="D14:E16"/>
    <mergeCell ref="E17:E19"/>
    <mergeCell ref="E20:E22"/>
    <mergeCell ref="E23:E25"/>
    <mergeCell ref="E26:E28"/>
    <mergeCell ref="D30:E32"/>
    <mergeCell ref="D33:E35"/>
    <mergeCell ref="D36:E38"/>
    <mergeCell ref="D39:E41"/>
    <mergeCell ref="E42:E44"/>
    <mergeCell ref="E45:E47"/>
    <mergeCell ref="E48:E50"/>
    <mergeCell ref="E51:E53"/>
    <mergeCell ref="F117:G117"/>
    <mergeCell ref="F118:G118"/>
    <mergeCell ref="F119:G119"/>
    <mergeCell ref="F120:G120"/>
    <mergeCell ref="F121:G121"/>
    <mergeCell ref="F122:G122"/>
    <mergeCell ref="F123:G123"/>
    <mergeCell ref="F124:G124"/>
    <mergeCell ref="F125:G125"/>
    <mergeCell ref="F108:G108"/>
    <mergeCell ref="F109:G109"/>
    <mergeCell ref="F110:G110"/>
    <mergeCell ref="F111:G111"/>
    <mergeCell ref="F112:G112"/>
    <mergeCell ref="F113:G113"/>
    <mergeCell ref="F114:G114"/>
    <mergeCell ref="F115:G115"/>
    <mergeCell ref="F116:G116"/>
    <mergeCell ref="F100:G100"/>
    <mergeCell ref="F101:G101"/>
    <mergeCell ref="F102:G102"/>
    <mergeCell ref="F103:G103"/>
    <mergeCell ref="D104:E104"/>
    <mergeCell ref="F104:G104"/>
    <mergeCell ref="F105:G105"/>
    <mergeCell ref="F106:G106"/>
    <mergeCell ref="F107:G107"/>
    <mergeCell ref="F91:G91"/>
    <mergeCell ref="F92:G92"/>
    <mergeCell ref="F93:G93"/>
    <mergeCell ref="F94:G94"/>
    <mergeCell ref="F95:G95"/>
    <mergeCell ref="F96:G96"/>
    <mergeCell ref="F97:G97"/>
    <mergeCell ref="F98:G98"/>
    <mergeCell ref="F99:G99"/>
    <mergeCell ref="F82:G82"/>
    <mergeCell ref="F83:G83"/>
    <mergeCell ref="F84:G84"/>
    <mergeCell ref="F85:G85"/>
    <mergeCell ref="F86:G86"/>
    <mergeCell ref="F87:G87"/>
    <mergeCell ref="F88:G88"/>
    <mergeCell ref="F89:G89"/>
    <mergeCell ref="F90:G90"/>
    <mergeCell ref="F74:G74"/>
    <mergeCell ref="F75:G75"/>
    <mergeCell ref="F76:G76"/>
    <mergeCell ref="F77:G77"/>
    <mergeCell ref="F78:G78"/>
    <mergeCell ref="D79:E79"/>
    <mergeCell ref="F79:G79"/>
    <mergeCell ref="F80:G80"/>
    <mergeCell ref="F81:G81"/>
    <mergeCell ref="F65:G65"/>
    <mergeCell ref="F66:G66"/>
    <mergeCell ref="F67:G67"/>
    <mergeCell ref="F68:G68"/>
    <mergeCell ref="F69:G69"/>
    <mergeCell ref="F70:G70"/>
    <mergeCell ref="F71:G71"/>
    <mergeCell ref="F72:G72"/>
    <mergeCell ref="F73:G73"/>
    <mergeCell ref="F56:G56"/>
    <mergeCell ref="F57:G57"/>
    <mergeCell ref="F58:G58"/>
    <mergeCell ref="F59:G59"/>
    <mergeCell ref="F60:G60"/>
    <mergeCell ref="F61:G61"/>
    <mergeCell ref="F62:G62"/>
    <mergeCell ref="F63:G63"/>
    <mergeCell ref="F64:G64"/>
    <mergeCell ref="F48:G48"/>
    <mergeCell ref="F49:G49"/>
    <mergeCell ref="F50:G50"/>
    <mergeCell ref="F51:G51"/>
    <mergeCell ref="F52:G52"/>
    <mergeCell ref="F53:G53"/>
    <mergeCell ref="D54:E54"/>
    <mergeCell ref="F54:G54"/>
    <mergeCell ref="F55:G55"/>
    <mergeCell ref="D55:E57"/>
    <mergeCell ref="F39:G39"/>
    <mergeCell ref="F40:G40"/>
    <mergeCell ref="F41:G41"/>
    <mergeCell ref="F42:G42"/>
    <mergeCell ref="F43:G43"/>
    <mergeCell ref="F44:G44"/>
    <mergeCell ref="F45:G45"/>
    <mergeCell ref="F46:G46"/>
    <mergeCell ref="F47:G47"/>
    <mergeCell ref="F30:G30"/>
    <mergeCell ref="F31:G31"/>
    <mergeCell ref="F32:G32"/>
    <mergeCell ref="F33:G33"/>
    <mergeCell ref="F34:G34"/>
    <mergeCell ref="F35:G35"/>
    <mergeCell ref="F36:G36"/>
    <mergeCell ref="F37:G37"/>
    <mergeCell ref="F38:G38"/>
    <mergeCell ref="F22:G22"/>
    <mergeCell ref="F23:G23"/>
    <mergeCell ref="F24:G24"/>
    <mergeCell ref="F25:G25"/>
    <mergeCell ref="F26:G26"/>
    <mergeCell ref="F27:G27"/>
    <mergeCell ref="F28:G28"/>
    <mergeCell ref="D29:E29"/>
    <mergeCell ref="F29:G29"/>
    <mergeCell ref="F13:G13"/>
    <mergeCell ref="F14:G14"/>
    <mergeCell ref="F15:G15"/>
    <mergeCell ref="F16:G16"/>
    <mergeCell ref="F17:G17"/>
    <mergeCell ref="F18:G18"/>
    <mergeCell ref="F19:G19"/>
    <mergeCell ref="F20:G20"/>
    <mergeCell ref="F21:G21"/>
    <mergeCell ref="E1:F1"/>
    <mergeCell ref="M6:N6"/>
    <mergeCell ref="R6:S6"/>
    <mergeCell ref="T6:U6"/>
    <mergeCell ref="F8:G8"/>
    <mergeCell ref="F9:G9"/>
    <mergeCell ref="F10:G10"/>
    <mergeCell ref="F11:G11"/>
    <mergeCell ref="F12:G12"/>
  </mergeCells>
  <phoneticPr fontId="24"/>
  <pageMargins left="0.78740157480314965" right="0.78740157480314965" top="0.78740157480314965" bottom="0.39370078740157483" header="0.19685039370078741" footer="0.19685039370078741"/>
  <pageSetup paperSize="9" scale="29" fitToWidth="0" pageOrder="overThenDown" orientation="portrait" horizontalDpi="1200" verticalDpi="1200" r:id="rId1"/>
  <headerFooter alignWithMargins="0"/>
  <colBreaks count="2" manualBreakCount="2">
    <brk id="16" max="133" man="1"/>
    <brk id="25" max="1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J148"/>
  <sheetViews>
    <sheetView showZeros="0" view="pageBreakPreview" zoomScale="70" zoomScaleNormal="60" zoomScaleSheetLayoutView="70" workbookViewId="0">
      <pane xSplit="8" ySplit="6" topLeftCell="I7" activePane="bottomRight" state="frozen"/>
      <selection pane="topRight"/>
      <selection pane="bottomLeft"/>
      <selection pane="bottomRight"/>
    </sheetView>
  </sheetViews>
  <sheetFormatPr defaultColWidth="10.28515625" defaultRowHeight="15.95" customHeight="1"/>
  <cols>
    <col min="1" max="2" width="5.7109375" style="164" customWidth="1"/>
    <col min="3" max="3" width="6.7109375" style="653" customWidth="1"/>
    <col min="4" max="4" width="10.7109375" style="653" customWidth="1"/>
    <col min="5" max="5" width="6.7109375" style="653" customWidth="1"/>
    <col min="6" max="6" width="8.7109375" style="653" customWidth="1"/>
    <col min="7" max="7" width="34.7109375" style="653" customWidth="1"/>
    <col min="8" max="8" width="18.7109375" style="653" customWidth="1"/>
    <col min="9" max="34" width="16.7109375" style="164" customWidth="1"/>
    <col min="35" max="36" width="6.7109375" style="164" customWidth="1"/>
    <col min="37" max="16384" width="10.28515625" style="164"/>
  </cols>
  <sheetData>
    <row r="1" spans="1:36" s="494" customFormat="1" ht="32.1" customHeight="1">
      <c r="A1" s="721"/>
      <c r="B1" s="721"/>
      <c r="C1" s="722"/>
      <c r="D1" s="508" t="s">
        <v>306</v>
      </c>
      <c r="E1" s="2021" t="s">
        <v>85</v>
      </c>
      <c r="F1" s="2022"/>
      <c r="G1" s="2023"/>
      <c r="H1" s="531"/>
      <c r="I1" s="531" t="s">
        <v>120</v>
      </c>
      <c r="J1" s="721"/>
      <c r="K1" s="721"/>
      <c r="L1" s="721"/>
      <c r="M1" s="721"/>
      <c r="N1" s="721"/>
      <c r="O1" s="721"/>
      <c r="P1" s="721"/>
      <c r="Q1" s="721"/>
      <c r="R1" s="531" t="s">
        <v>120</v>
      </c>
      <c r="S1" s="531"/>
      <c r="T1" s="721"/>
      <c r="U1" s="721"/>
      <c r="V1" s="721"/>
      <c r="W1" s="721"/>
      <c r="X1" s="721"/>
      <c r="Y1" s="721"/>
      <c r="Z1" s="721"/>
      <c r="AA1" s="531" t="s">
        <v>120</v>
      </c>
      <c r="AB1" s="721"/>
      <c r="AC1" s="721"/>
      <c r="AD1" s="721"/>
      <c r="AE1" s="721"/>
      <c r="AF1" s="746"/>
      <c r="AG1" s="746"/>
      <c r="AH1" s="721"/>
      <c r="AI1" s="2024" t="s">
        <v>176</v>
      </c>
      <c r="AJ1" s="2025"/>
    </row>
    <row r="2" spans="1:36" s="720" customFormat="1" ht="15.95" customHeight="1">
      <c r="C2" s="723"/>
      <c r="D2" s="723"/>
      <c r="E2" s="723"/>
      <c r="F2" s="723"/>
      <c r="G2" s="723"/>
      <c r="H2" s="723"/>
    </row>
    <row r="3" spans="1:36" s="637" customFormat="1" ht="21.95" customHeight="1">
      <c r="C3" s="718" t="s">
        <v>1161</v>
      </c>
      <c r="D3" s="718"/>
      <c r="E3" s="718"/>
      <c r="F3" s="718"/>
      <c r="G3" s="718"/>
      <c r="H3" s="718"/>
    </row>
    <row r="4" spans="1:36" s="13" customFormat="1" ht="15.95" customHeight="1">
      <c r="C4" s="18"/>
      <c r="D4" s="18"/>
      <c r="E4" s="18"/>
      <c r="F4" s="18"/>
      <c r="G4" s="18"/>
      <c r="H4" s="18"/>
    </row>
    <row r="5" spans="1:36" s="13" customFormat="1" ht="36" customHeight="1">
      <c r="A5" s="12"/>
      <c r="B5" s="12"/>
      <c r="C5" s="724"/>
      <c r="D5" s="727"/>
      <c r="E5" s="727"/>
      <c r="F5" s="727"/>
      <c r="G5" s="727"/>
      <c r="H5" s="738" t="s">
        <v>537</v>
      </c>
      <c r="I5" s="91" t="s">
        <v>1</v>
      </c>
      <c r="J5" s="91" t="s">
        <v>577</v>
      </c>
      <c r="K5" s="91" t="s">
        <v>749</v>
      </c>
      <c r="L5" s="91" t="s">
        <v>750</v>
      </c>
      <c r="M5" s="91" t="s">
        <v>868</v>
      </c>
      <c r="N5" s="1830" t="s">
        <v>871</v>
      </c>
      <c r="O5" s="1409"/>
      <c r="P5" s="91" t="s">
        <v>872</v>
      </c>
      <c r="Q5" s="710" t="s">
        <v>202</v>
      </c>
      <c r="R5" s="91" t="s">
        <v>873</v>
      </c>
      <c r="S5" s="2026" t="s">
        <v>876</v>
      </c>
      <c r="T5" s="2027"/>
      <c r="U5" s="1830" t="s">
        <v>801</v>
      </c>
      <c r="V5" s="1409"/>
      <c r="W5" s="91" t="s">
        <v>886</v>
      </c>
      <c r="X5" s="91" t="s">
        <v>888</v>
      </c>
      <c r="Y5" s="91" t="s">
        <v>637</v>
      </c>
      <c r="Z5" s="91" t="s">
        <v>1360</v>
      </c>
      <c r="AA5" s="91" t="s">
        <v>889</v>
      </c>
      <c r="AB5" s="91" t="s">
        <v>1414</v>
      </c>
      <c r="AC5" s="91" t="s">
        <v>39</v>
      </c>
      <c r="AD5" s="91" t="s">
        <v>877</v>
      </c>
      <c r="AE5" s="91" t="s">
        <v>369</v>
      </c>
      <c r="AF5" s="91" t="s">
        <v>1302</v>
      </c>
      <c r="AG5" s="747" t="s">
        <v>878</v>
      </c>
      <c r="AH5" s="2035" t="s">
        <v>890</v>
      </c>
      <c r="AI5" s="12"/>
      <c r="AJ5" s="12"/>
    </row>
    <row r="6" spans="1:36" s="13" customFormat="1" ht="20.100000000000001" customHeight="1">
      <c r="A6" s="12" t="s">
        <v>882</v>
      </c>
      <c r="B6" s="12" t="s">
        <v>428</v>
      </c>
      <c r="C6" s="550" t="s">
        <v>437</v>
      </c>
      <c r="D6" s="421"/>
      <c r="E6" s="421"/>
      <c r="F6" s="421"/>
      <c r="G6" s="421"/>
      <c r="H6" s="739" t="s">
        <v>1347</v>
      </c>
      <c r="I6" s="743" t="s">
        <v>1346</v>
      </c>
      <c r="J6" s="743" t="s">
        <v>1346</v>
      </c>
      <c r="K6" s="743" t="s">
        <v>1346</v>
      </c>
      <c r="L6" s="743" t="s">
        <v>1346</v>
      </c>
      <c r="M6" s="743" t="s">
        <v>1346</v>
      </c>
      <c r="N6" s="743" t="s">
        <v>1346</v>
      </c>
      <c r="O6" s="743" t="s">
        <v>837</v>
      </c>
      <c r="P6" s="743" t="s">
        <v>1346</v>
      </c>
      <c r="Q6" s="743" t="s">
        <v>1346</v>
      </c>
      <c r="R6" s="743" t="s">
        <v>1346</v>
      </c>
      <c r="S6" s="743" t="s">
        <v>1346</v>
      </c>
      <c r="T6" s="743" t="s">
        <v>762</v>
      </c>
      <c r="U6" s="743" t="s">
        <v>1346</v>
      </c>
      <c r="V6" s="743" t="s">
        <v>837</v>
      </c>
      <c r="W6" s="743" t="s">
        <v>1346</v>
      </c>
      <c r="X6" s="743" t="s">
        <v>1346</v>
      </c>
      <c r="Y6" s="743" t="s">
        <v>1346</v>
      </c>
      <c r="Z6" s="743" t="s">
        <v>762</v>
      </c>
      <c r="AA6" s="743" t="s">
        <v>1346</v>
      </c>
      <c r="AB6" s="743" t="s">
        <v>762</v>
      </c>
      <c r="AC6" s="743" t="s">
        <v>1346</v>
      </c>
      <c r="AD6" s="743" t="s">
        <v>1346</v>
      </c>
      <c r="AE6" s="743" t="s">
        <v>1346</v>
      </c>
      <c r="AF6" s="743" t="s">
        <v>1346</v>
      </c>
      <c r="AG6" s="748" t="s">
        <v>1346</v>
      </c>
      <c r="AH6" s="2027"/>
      <c r="AI6" s="12" t="s">
        <v>882</v>
      </c>
      <c r="AJ6" s="12" t="s">
        <v>428</v>
      </c>
    </row>
    <row r="7" spans="1:36" s="13" customFormat="1" ht="15.95" customHeight="1">
      <c r="A7" s="13">
        <v>1</v>
      </c>
      <c r="B7" s="13">
        <v>1</v>
      </c>
      <c r="C7" s="194" t="s">
        <v>76</v>
      </c>
      <c r="D7" s="194" t="s">
        <v>346</v>
      </c>
      <c r="E7" s="2036" t="s">
        <v>71</v>
      </c>
      <c r="F7" s="1534" t="s">
        <v>918</v>
      </c>
      <c r="G7" s="2037"/>
      <c r="H7" s="740" t="s">
        <v>304</v>
      </c>
      <c r="I7" s="744">
        <v>0</v>
      </c>
      <c r="J7" s="744">
        <v>1746</v>
      </c>
      <c r="K7" s="744">
        <v>11412</v>
      </c>
      <c r="L7" s="744">
        <v>10059</v>
      </c>
      <c r="M7" s="744">
        <v>260</v>
      </c>
      <c r="N7" s="744">
        <v>3988</v>
      </c>
      <c r="O7" s="744">
        <v>2217</v>
      </c>
      <c r="P7" s="744">
        <v>992</v>
      </c>
      <c r="Q7" s="744">
        <v>0</v>
      </c>
      <c r="R7" s="744">
        <v>0</v>
      </c>
      <c r="S7" s="744">
        <v>0</v>
      </c>
      <c r="T7" s="744">
        <v>0</v>
      </c>
      <c r="U7" s="744">
        <v>2194</v>
      </c>
      <c r="V7" s="744">
        <v>0</v>
      </c>
      <c r="W7" s="744">
        <v>0</v>
      </c>
      <c r="X7" s="744">
        <v>3607</v>
      </c>
      <c r="Y7" s="744">
        <v>0</v>
      </c>
      <c r="Z7" s="744">
        <v>0</v>
      </c>
      <c r="AA7" s="744">
        <v>1353</v>
      </c>
      <c r="AB7" s="744">
        <v>0</v>
      </c>
      <c r="AC7" s="744">
        <v>500</v>
      </c>
      <c r="AD7" s="744">
        <v>0</v>
      </c>
      <c r="AE7" s="744">
        <v>0</v>
      </c>
      <c r="AF7" s="744">
        <v>0</v>
      </c>
      <c r="AG7" s="529">
        <v>1685</v>
      </c>
      <c r="AH7" s="744">
        <f t="shared" ref="AH7:AH70" si="0">SUM(I7:AG7)</f>
        <v>40013</v>
      </c>
      <c r="AI7" s="13">
        <v>1</v>
      </c>
      <c r="AJ7" s="13">
        <v>1</v>
      </c>
    </row>
    <row r="8" spans="1:36" s="13" customFormat="1" ht="15.95" customHeight="1">
      <c r="A8" s="13">
        <v>1</v>
      </c>
      <c r="B8" s="13">
        <v>2</v>
      </c>
      <c r="C8" s="194" t="s">
        <v>97</v>
      </c>
      <c r="D8" s="1521" t="s">
        <v>903</v>
      </c>
      <c r="E8" s="2036"/>
      <c r="F8" s="2038"/>
      <c r="G8" s="2039"/>
      <c r="H8" s="740" t="s">
        <v>919</v>
      </c>
      <c r="I8" s="744">
        <v>0</v>
      </c>
      <c r="J8" s="744">
        <v>1746</v>
      </c>
      <c r="K8" s="744">
        <v>11412</v>
      </c>
      <c r="L8" s="744">
        <v>10059</v>
      </c>
      <c r="M8" s="744">
        <v>260</v>
      </c>
      <c r="N8" s="744">
        <v>3988</v>
      </c>
      <c r="O8" s="744">
        <v>2217</v>
      </c>
      <c r="P8" s="744">
        <v>992</v>
      </c>
      <c r="Q8" s="744">
        <v>0</v>
      </c>
      <c r="R8" s="744">
        <v>0</v>
      </c>
      <c r="S8" s="744">
        <v>0</v>
      </c>
      <c r="T8" s="744">
        <v>0</v>
      </c>
      <c r="U8" s="744">
        <v>2194</v>
      </c>
      <c r="V8" s="744">
        <v>0</v>
      </c>
      <c r="W8" s="744">
        <v>0</v>
      </c>
      <c r="X8" s="744">
        <v>3607</v>
      </c>
      <c r="Y8" s="744">
        <v>0</v>
      </c>
      <c r="Z8" s="744">
        <v>0</v>
      </c>
      <c r="AA8" s="744">
        <v>1353</v>
      </c>
      <c r="AB8" s="744">
        <v>132</v>
      </c>
      <c r="AC8" s="744">
        <v>500</v>
      </c>
      <c r="AD8" s="744">
        <v>0</v>
      </c>
      <c r="AE8" s="744">
        <v>0</v>
      </c>
      <c r="AF8" s="744">
        <v>0</v>
      </c>
      <c r="AG8" s="529">
        <v>1685</v>
      </c>
      <c r="AH8" s="744">
        <f t="shared" si="0"/>
        <v>40145</v>
      </c>
      <c r="AI8" s="13">
        <v>1</v>
      </c>
      <c r="AJ8" s="13">
        <v>2</v>
      </c>
    </row>
    <row r="9" spans="1:36" s="13" customFormat="1" ht="15.95" customHeight="1">
      <c r="A9" s="13">
        <v>1</v>
      </c>
      <c r="B9" s="13">
        <v>3</v>
      </c>
      <c r="C9" s="194"/>
      <c r="D9" s="2067"/>
      <c r="E9" s="2040"/>
      <c r="F9" s="2041" t="s">
        <v>66</v>
      </c>
      <c r="G9" s="1533" t="s">
        <v>920</v>
      </c>
      <c r="H9" s="740" t="s">
        <v>304</v>
      </c>
      <c r="I9" s="744">
        <v>0</v>
      </c>
      <c r="J9" s="744">
        <v>1746</v>
      </c>
      <c r="K9" s="744">
        <v>11412</v>
      </c>
      <c r="L9" s="744">
        <v>10059</v>
      </c>
      <c r="M9" s="744">
        <v>0</v>
      </c>
      <c r="N9" s="744">
        <v>3988</v>
      </c>
      <c r="O9" s="744">
        <v>2217</v>
      </c>
      <c r="P9" s="744">
        <v>992</v>
      </c>
      <c r="Q9" s="744">
        <v>0</v>
      </c>
      <c r="R9" s="744">
        <v>0</v>
      </c>
      <c r="S9" s="744">
        <v>0</v>
      </c>
      <c r="T9" s="744">
        <v>0</v>
      </c>
      <c r="U9" s="744">
        <v>2019</v>
      </c>
      <c r="V9" s="744">
        <v>0</v>
      </c>
      <c r="W9" s="744">
        <v>0</v>
      </c>
      <c r="X9" s="744">
        <v>1483</v>
      </c>
      <c r="Y9" s="744">
        <v>0</v>
      </c>
      <c r="Z9" s="744">
        <v>0</v>
      </c>
      <c r="AA9" s="744">
        <v>1353</v>
      </c>
      <c r="AB9" s="744">
        <v>0</v>
      </c>
      <c r="AC9" s="744">
        <v>500</v>
      </c>
      <c r="AD9" s="744">
        <v>0</v>
      </c>
      <c r="AE9" s="744">
        <v>0</v>
      </c>
      <c r="AF9" s="744">
        <v>0</v>
      </c>
      <c r="AG9" s="529">
        <v>1685</v>
      </c>
      <c r="AH9" s="744">
        <f t="shared" si="0"/>
        <v>37454</v>
      </c>
      <c r="AI9" s="13">
        <v>1</v>
      </c>
      <c r="AJ9" s="13">
        <v>3</v>
      </c>
    </row>
    <row r="10" spans="1:36" s="13" customFormat="1" ht="15.95" customHeight="1">
      <c r="A10" s="13">
        <v>1</v>
      </c>
      <c r="B10" s="13">
        <v>4</v>
      </c>
      <c r="C10" s="194"/>
      <c r="D10" s="2067"/>
      <c r="E10" s="2040"/>
      <c r="F10" s="2042"/>
      <c r="G10" s="1538"/>
      <c r="H10" s="740" t="s">
        <v>919</v>
      </c>
      <c r="I10" s="744">
        <v>0</v>
      </c>
      <c r="J10" s="744">
        <v>1746</v>
      </c>
      <c r="K10" s="744">
        <v>11412</v>
      </c>
      <c r="L10" s="744">
        <v>10059</v>
      </c>
      <c r="M10" s="744">
        <v>0</v>
      </c>
      <c r="N10" s="744">
        <v>3988</v>
      </c>
      <c r="O10" s="744">
        <v>2217</v>
      </c>
      <c r="P10" s="744">
        <v>992</v>
      </c>
      <c r="Q10" s="744">
        <v>0</v>
      </c>
      <c r="R10" s="744">
        <v>0</v>
      </c>
      <c r="S10" s="744">
        <v>0</v>
      </c>
      <c r="T10" s="744">
        <v>0</v>
      </c>
      <c r="U10" s="744">
        <v>2019</v>
      </c>
      <c r="V10" s="744">
        <v>0</v>
      </c>
      <c r="W10" s="744">
        <v>0</v>
      </c>
      <c r="X10" s="744">
        <v>1483</v>
      </c>
      <c r="Y10" s="744">
        <v>0</v>
      </c>
      <c r="Z10" s="744">
        <v>0</v>
      </c>
      <c r="AA10" s="744">
        <v>1353</v>
      </c>
      <c r="AB10" s="744">
        <v>132</v>
      </c>
      <c r="AC10" s="744">
        <v>500</v>
      </c>
      <c r="AD10" s="744">
        <v>0</v>
      </c>
      <c r="AE10" s="744">
        <v>0</v>
      </c>
      <c r="AF10" s="744">
        <v>0</v>
      </c>
      <c r="AG10" s="529">
        <v>1685</v>
      </c>
      <c r="AH10" s="744">
        <f t="shared" si="0"/>
        <v>37586</v>
      </c>
      <c r="AI10" s="13">
        <v>1</v>
      </c>
      <c r="AJ10" s="13">
        <v>4</v>
      </c>
    </row>
    <row r="11" spans="1:36" s="13" customFormat="1" ht="15.95" customHeight="1">
      <c r="A11" s="13">
        <v>1</v>
      </c>
      <c r="B11" s="13">
        <v>5</v>
      </c>
      <c r="C11" s="2069" t="s">
        <v>923</v>
      </c>
      <c r="D11" s="2067"/>
      <c r="E11" s="2040"/>
      <c r="F11" s="2043" t="s">
        <v>46</v>
      </c>
      <c r="G11" s="222" t="s">
        <v>164</v>
      </c>
      <c r="H11" s="740" t="s">
        <v>304</v>
      </c>
      <c r="I11" s="744">
        <v>0</v>
      </c>
      <c r="J11" s="744">
        <v>0</v>
      </c>
      <c r="K11" s="744">
        <v>0</v>
      </c>
      <c r="L11" s="744">
        <v>0</v>
      </c>
      <c r="M11" s="744">
        <v>260</v>
      </c>
      <c r="N11" s="744">
        <v>0</v>
      </c>
      <c r="O11" s="744">
        <v>0</v>
      </c>
      <c r="P11" s="744">
        <v>0</v>
      </c>
      <c r="Q11" s="744">
        <v>0</v>
      </c>
      <c r="R11" s="744">
        <v>0</v>
      </c>
      <c r="S11" s="744">
        <v>0</v>
      </c>
      <c r="T11" s="744">
        <v>0</v>
      </c>
      <c r="U11" s="744">
        <v>175</v>
      </c>
      <c r="V11" s="744">
        <v>0</v>
      </c>
      <c r="W11" s="744">
        <v>0</v>
      </c>
      <c r="X11" s="744">
        <v>2124</v>
      </c>
      <c r="Y11" s="744">
        <v>0</v>
      </c>
      <c r="Z11" s="744">
        <v>0</v>
      </c>
      <c r="AA11" s="744">
        <v>0</v>
      </c>
      <c r="AB11" s="744">
        <v>0</v>
      </c>
      <c r="AC11" s="744">
        <v>0</v>
      </c>
      <c r="AD11" s="744">
        <v>0</v>
      </c>
      <c r="AE11" s="744">
        <v>0</v>
      </c>
      <c r="AF11" s="744">
        <v>0</v>
      </c>
      <c r="AG11" s="529">
        <v>0</v>
      </c>
      <c r="AH11" s="744">
        <f t="shared" si="0"/>
        <v>2559</v>
      </c>
      <c r="AI11" s="13">
        <v>1</v>
      </c>
      <c r="AJ11" s="13">
        <v>5</v>
      </c>
    </row>
    <row r="12" spans="1:36" s="13" customFormat="1" ht="15.95" customHeight="1">
      <c r="A12" s="13">
        <v>1</v>
      </c>
      <c r="B12" s="13">
        <v>6</v>
      </c>
      <c r="C12" s="2069"/>
      <c r="D12" s="2067"/>
      <c r="E12" s="2040"/>
      <c r="F12" s="2042"/>
      <c r="G12" s="223" t="s">
        <v>199</v>
      </c>
      <c r="H12" s="740" t="s">
        <v>919</v>
      </c>
      <c r="I12" s="744">
        <v>0</v>
      </c>
      <c r="J12" s="744">
        <v>0</v>
      </c>
      <c r="K12" s="744">
        <v>0</v>
      </c>
      <c r="L12" s="744">
        <v>0</v>
      </c>
      <c r="M12" s="744">
        <v>260</v>
      </c>
      <c r="N12" s="744">
        <v>0</v>
      </c>
      <c r="O12" s="744">
        <v>0</v>
      </c>
      <c r="P12" s="744">
        <v>0</v>
      </c>
      <c r="Q12" s="744">
        <v>0</v>
      </c>
      <c r="R12" s="744">
        <v>0</v>
      </c>
      <c r="S12" s="744">
        <v>0</v>
      </c>
      <c r="T12" s="744">
        <v>0</v>
      </c>
      <c r="U12" s="744">
        <v>175</v>
      </c>
      <c r="V12" s="744">
        <v>0</v>
      </c>
      <c r="W12" s="744">
        <v>0</v>
      </c>
      <c r="X12" s="744">
        <v>2124</v>
      </c>
      <c r="Y12" s="744">
        <v>0</v>
      </c>
      <c r="Z12" s="744">
        <v>0</v>
      </c>
      <c r="AA12" s="744">
        <v>0</v>
      </c>
      <c r="AB12" s="744">
        <v>0</v>
      </c>
      <c r="AC12" s="744">
        <v>0</v>
      </c>
      <c r="AD12" s="744">
        <v>0</v>
      </c>
      <c r="AE12" s="744">
        <v>0</v>
      </c>
      <c r="AF12" s="744">
        <v>0</v>
      </c>
      <c r="AG12" s="744">
        <v>0</v>
      </c>
      <c r="AH12" s="744">
        <f t="shared" si="0"/>
        <v>2559</v>
      </c>
      <c r="AI12" s="13">
        <v>1</v>
      </c>
      <c r="AJ12" s="13">
        <v>6</v>
      </c>
    </row>
    <row r="13" spans="1:36" s="13" customFormat="1" ht="15.95" customHeight="1">
      <c r="A13" s="13">
        <v>1</v>
      </c>
      <c r="B13" s="13">
        <v>7</v>
      </c>
      <c r="C13" s="2069"/>
      <c r="D13" s="2067"/>
      <c r="E13" s="176"/>
      <c r="F13" s="2044" t="s">
        <v>105</v>
      </c>
      <c r="G13" s="1533" t="s">
        <v>925</v>
      </c>
      <c r="H13" s="740" t="s">
        <v>304</v>
      </c>
      <c r="I13" s="744">
        <v>0</v>
      </c>
      <c r="J13" s="744">
        <v>0</v>
      </c>
      <c r="K13" s="744">
        <v>0</v>
      </c>
      <c r="L13" s="744">
        <v>0</v>
      </c>
      <c r="M13" s="744">
        <v>0</v>
      </c>
      <c r="N13" s="744">
        <v>0</v>
      </c>
      <c r="O13" s="744">
        <v>0</v>
      </c>
      <c r="P13" s="744">
        <v>0</v>
      </c>
      <c r="Q13" s="744">
        <v>0</v>
      </c>
      <c r="R13" s="744">
        <v>0</v>
      </c>
      <c r="S13" s="744">
        <v>0</v>
      </c>
      <c r="T13" s="744">
        <v>0</v>
      </c>
      <c r="U13" s="744">
        <v>0</v>
      </c>
      <c r="V13" s="744">
        <v>0</v>
      </c>
      <c r="W13" s="744">
        <v>0</v>
      </c>
      <c r="X13" s="744">
        <v>0</v>
      </c>
      <c r="Y13" s="744">
        <v>0</v>
      </c>
      <c r="Z13" s="744">
        <v>0</v>
      </c>
      <c r="AA13" s="744">
        <v>0</v>
      </c>
      <c r="AB13" s="744">
        <v>0</v>
      </c>
      <c r="AC13" s="744">
        <v>0</v>
      </c>
      <c r="AD13" s="744">
        <v>0</v>
      </c>
      <c r="AE13" s="744">
        <v>0</v>
      </c>
      <c r="AF13" s="744">
        <v>0</v>
      </c>
      <c r="AG13" s="744">
        <v>0</v>
      </c>
      <c r="AH13" s="744">
        <f t="shared" si="0"/>
        <v>0</v>
      </c>
      <c r="AI13" s="13">
        <v>1</v>
      </c>
      <c r="AJ13" s="13">
        <v>7</v>
      </c>
    </row>
    <row r="14" spans="1:36" s="13" customFormat="1" ht="15.95" customHeight="1">
      <c r="A14" s="13">
        <v>1</v>
      </c>
      <c r="B14" s="13">
        <v>8</v>
      </c>
      <c r="C14" s="2069"/>
      <c r="D14" s="2068"/>
      <c r="E14" s="731"/>
      <c r="F14" s="2045"/>
      <c r="G14" s="1538"/>
      <c r="H14" s="740" t="s">
        <v>919</v>
      </c>
      <c r="I14" s="744">
        <v>0</v>
      </c>
      <c r="J14" s="744">
        <v>0</v>
      </c>
      <c r="K14" s="744">
        <v>0</v>
      </c>
      <c r="L14" s="744">
        <v>0</v>
      </c>
      <c r="M14" s="744">
        <v>0</v>
      </c>
      <c r="N14" s="744">
        <v>0</v>
      </c>
      <c r="O14" s="744">
        <v>0</v>
      </c>
      <c r="P14" s="744">
        <v>0</v>
      </c>
      <c r="Q14" s="744">
        <v>0</v>
      </c>
      <c r="R14" s="744">
        <v>0</v>
      </c>
      <c r="S14" s="744">
        <v>0</v>
      </c>
      <c r="T14" s="744">
        <v>0</v>
      </c>
      <c r="U14" s="744">
        <v>0</v>
      </c>
      <c r="V14" s="744">
        <v>0</v>
      </c>
      <c r="W14" s="744">
        <v>0</v>
      </c>
      <c r="X14" s="744">
        <v>0</v>
      </c>
      <c r="Y14" s="744">
        <v>0</v>
      </c>
      <c r="Z14" s="744">
        <v>0</v>
      </c>
      <c r="AA14" s="744">
        <v>0</v>
      </c>
      <c r="AB14" s="744">
        <v>0</v>
      </c>
      <c r="AC14" s="744">
        <v>0</v>
      </c>
      <c r="AD14" s="744">
        <v>0</v>
      </c>
      <c r="AE14" s="744">
        <v>0</v>
      </c>
      <c r="AF14" s="744">
        <v>0</v>
      </c>
      <c r="AG14" s="744">
        <v>0</v>
      </c>
      <c r="AH14" s="744">
        <f t="shared" si="0"/>
        <v>0</v>
      </c>
      <c r="AI14" s="13">
        <v>1</v>
      </c>
      <c r="AJ14" s="13">
        <v>8</v>
      </c>
    </row>
    <row r="15" spans="1:36" s="13" customFormat="1" ht="15.95" customHeight="1">
      <c r="A15" s="13">
        <v>1</v>
      </c>
      <c r="B15" s="13">
        <v>9</v>
      </c>
      <c r="C15" s="2069"/>
      <c r="D15" s="728"/>
      <c r="E15" s="2044" t="s">
        <v>71</v>
      </c>
      <c r="F15" s="1532" t="s">
        <v>926</v>
      </c>
      <c r="G15" s="2047"/>
      <c r="H15" s="740" t="s">
        <v>304</v>
      </c>
      <c r="I15" s="744">
        <v>19291</v>
      </c>
      <c r="J15" s="744">
        <v>5916</v>
      </c>
      <c r="K15" s="744">
        <v>39209</v>
      </c>
      <c r="L15" s="744">
        <v>20707</v>
      </c>
      <c r="M15" s="744">
        <v>6246</v>
      </c>
      <c r="N15" s="744">
        <v>116028</v>
      </c>
      <c r="O15" s="744">
        <v>103377</v>
      </c>
      <c r="P15" s="744">
        <v>4252</v>
      </c>
      <c r="Q15" s="744">
        <v>133754</v>
      </c>
      <c r="R15" s="744">
        <v>7567</v>
      </c>
      <c r="S15" s="744">
        <v>2776</v>
      </c>
      <c r="T15" s="744">
        <v>233090</v>
      </c>
      <c r="U15" s="744">
        <v>90750</v>
      </c>
      <c r="V15" s="744">
        <v>2190</v>
      </c>
      <c r="W15" s="744">
        <v>4404</v>
      </c>
      <c r="X15" s="744">
        <v>12518</v>
      </c>
      <c r="Y15" s="744">
        <v>108456</v>
      </c>
      <c r="Z15" s="744">
        <v>4289</v>
      </c>
      <c r="AA15" s="744">
        <v>6906</v>
      </c>
      <c r="AB15" s="744">
        <v>8758</v>
      </c>
      <c r="AC15" s="744">
        <v>4542</v>
      </c>
      <c r="AD15" s="744">
        <v>0</v>
      </c>
      <c r="AE15" s="744">
        <v>0</v>
      </c>
      <c r="AF15" s="744">
        <v>33044</v>
      </c>
      <c r="AG15" s="744">
        <v>180</v>
      </c>
      <c r="AH15" s="744">
        <f t="shared" si="0"/>
        <v>968250</v>
      </c>
      <c r="AI15" s="13">
        <v>1</v>
      </c>
      <c r="AJ15" s="13">
        <v>9</v>
      </c>
    </row>
    <row r="16" spans="1:36" s="13" customFormat="1" ht="15.95" customHeight="1">
      <c r="A16" s="13">
        <v>1</v>
      </c>
      <c r="B16" s="13">
        <v>10</v>
      </c>
      <c r="C16" s="2069"/>
      <c r="D16" s="194" t="s">
        <v>111</v>
      </c>
      <c r="E16" s="2046"/>
      <c r="F16" s="1500"/>
      <c r="G16" s="2048"/>
      <c r="H16" s="740" t="s">
        <v>919</v>
      </c>
      <c r="I16" s="744">
        <v>19291</v>
      </c>
      <c r="J16" s="744">
        <v>6577</v>
      </c>
      <c r="K16" s="744">
        <v>39209</v>
      </c>
      <c r="L16" s="744">
        <v>20707</v>
      </c>
      <c r="M16" s="744">
        <v>6246</v>
      </c>
      <c r="N16" s="744">
        <v>217634</v>
      </c>
      <c r="O16" s="744">
        <v>203084</v>
      </c>
      <c r="P16" s="744">
        <v>2201</v>
      </c>
      <c r="Q16" s="744">
        <v>358261</v>
      </c>
      <c r="R16" s="744">
        <v>8040</v>
      </c>
      <c r="S16" s="744">
        <v>2776</v>
      </c>
      <c r="T16" s="744">
        <v>196000</v>
      </c>
      <c r="U16" s="744">
        <v>91144</v>
      </c>
      <c r="V16" s="744">
        <v>2208</v>
      </c>
      <c r="W16" s="744">
        <v>5369</v>
      </c>
      <c r="X16" s="744">
        <v>12518</v>
      </c>
      <c r="Y16" s="744">
        <v>103380</v>
      </c>
      <c r="Z16" s="744">
        <v>11962</v>
      </c>
      <c r="AA16" s="744">
        <v>7118</v>
      </c>
      <c r="AB16" s="744">
        <v>95102</v>
      </c>
      <c r="AC16" s="744">
        <v>4613</v>
      </c>
      <c r="AD16" s="744">
        <v>0</v>
      </c>
      <c r="AE16" s="744">
        <v>0</v>
      </c>
      <c r="AF16" s="744">
        <v>121752</v>
      </c>
      <c r="AG16" s="744">
        <v>59</v>
      </c>
      <c r="AH16" s="744">
        <f t="shared" si="0"/>
        <v>1535251</v>
      </c>
      <c r="AI16" s="13">
        <v>1</v>
      </c>
      <c r="AJ16" s="13">
        <v>10</v>
      </c>
    </row>
    <row r="17" spans="1:36" s="13" customFormat="1" ht="15.95" customHeight="1">
      <c r="A17" s="13">
        <v>1</v>
      </c>
      <c r="B17" s="13">
        <v>11</v>
      </c>
      <c r="C17" s="2069"/>
      <c r="D17" s="194"/>
      <c r="E17" s="2040"/>
      <c r="F17" s="2044" t="s">
        <v>66</v>
      </c>
      <c r="G17" s="214" t="s">
        <v>966</v>
      </c>
      <c r="H17" s="740" t="s">
        <v>304</v>
      </c>
      <c r="I17" s="744">
        <v>0</v>
      </c>
      <c r="J17" s="744">
        <v>0</v>
      </c>
      <c r="K17" s="744">
        <v>0</v>
      </c>
      <c r="L17" s="744">
        <v>0</v>
      </c>
      <c r="M17" s="744">
        <v>0</v>
      </c>
      <c r="N17" s="744">
        <v>0</v>
      </c>
      <c r="O17" s="744">
        <v>0</v>
      </c>
      <c r="P17" s="744">
        <v>0</v>
      </c>
      <c r="Q17" s="744">
        <v>0</v>
      </c>
      <c r="R17" s="744">
        <v>0</v>
      </c>
      <c r="S17" s="744">
        <v>0</v>
      </c>
      <c r="T17" s="744">
        <v>0</v>
      </c>
      <c r="U17" s="744">
        <v>0</v>
      </c>
      <c r="V17" s="744">
        <v>0</v>
      </c>
      <c r="W17" s="744">
        <v>0</v>
      </c>
      <c r="X17" s="744">
        <v>0</v>
      </c>
      <c r="Y17" s="744">
        <v>0</v>
      </c>
      <c r="Z17" s="744">
        <v>0</v>
      </c>
      <c r="AA17" s="744">
        <v>0</v>
      </c>
      <c r="AB17" s="744">
        <v>0</v>
      </c>
      <c r="AC17" s="744">
        <v>0</v>
      </c>
      <c r="AD17" s="744">
        <v>0</v>
      </c>
      <c r="AE17" s="744">
        <v>0</v>
      </c>
      <c r="AF17" s="744">
        <v>0</v>
      </c>
      <c r="AG17" s="744">
        <v>0</v>
      </c>
      <c r="AH17" s="744">
        <f t="shared" si="0"/>
        <v>0</v>
      </c>
      <c r="AI17" s="13">
        <v>1</v>
      </c>
      <c r="AJ17" s="13">
        <v>11</v>
      </c>
    </row>
    <row r="18" spans="1:36" s="13" customFormat="1" ht="15.95" customHeight="1">
      <c r="A18" s="13">
        <v>1</v>
      </c>
      <c r="B18" s="13">
        <v>12</v>
      </c>
      <c r="C18" s="2069"/>
      <c r="D18" s="310"/>
      <c r="E18" s="2040"/>
      <c r="F18" s="2045"/>
      <c r="G18" s="216" t="s">
        <v>960</v>
      </c>
      <c r="H18" s="740" t="s">
        <v>919</v>
      </c>
      <c r="I18" s="744">
        <v>0</v>
      </c>
      <c r="J18" s="744">
        <v>0</v>
      </c>
      <c r="K18" s="744">
        <v>0</v>
      </c>
      <c r="L18" s="744">
        <v>0</v>
      </c>
      <c r="M18" s="744">
        <v>0</v>
      </c>
      <c r="N18" s="744">
        <v>0</v>
      </c>
      <c r="O18" s="744">
        <v>0</v>
      </c>
      <c r="P18" s="744">
        <v>0</v>
      </c>
      <c r="Q18" s="744">
        <v>0</v>
      </c>
      <c r="R18" s="744">
        <v>0</v>
      </c>
      <c r="S18" s="744">
        <v>0</v>
      </c>
      <c r="T18" s="744">
        <v>0</v>
      </c>
      <c r="U18" s="744">
        <v>0</v>
      </c>
      <c r="V18" s="744">
        <v>0</v>
      </c>
      <c r="W18" s="744">
        <v>0</v>
      </c>
      <c r="X18" s="744">
        <v>0</v>
      </c>
      <c r="Y18" s="744">
        <v>0</v>
      </c>
      <c r="Z18" s="744">
        <v>0</v>
      </c>
      <c r="AA18" s="744">
        <v>0</v>
      </c>
      <c r="AB18" s="744">
        <v>0</v>
      </c>
      <c r="AC18" s="744">
        <v>0</v>
      </c>
      <c r="AD18" s="744">
        <v>0</v>
      </c>
      <c r="AE18" s="744">
        <v>0</v>
      </c>
      <c r="AF18" s="744">
        <v>0</v>
      </c>
      <c r="AG18" s="744">
        <v>0</v>
      </c>
      <c r="AH18" s="744">
        <f t="shared" si="0"/>
        <v>0</v>
      </c>
      <c r="AI18" s="13">
        <v>1</v>
      </c>
      <c r="AJ18" s="13">
        <v>12</v>
      </c>
    </row>
    <row r="19" spans="1:36" s="13" customFormat="1" ht="15.95" customHeight="1">
      <c r="A19" s="13">
        <v>1</v>
      </c>
      <c r="B19" s="13">
        <v>13</v>
      </c>
      <c r="C19" s="2069"/>
      <c r="D19" s="2070" t="s">
        <v>929</v>
      </c>
      <c r="E19" s="2040"/>
      <c r="F19" s="2044" t="s">
        <v>46</v>
      </c>
      <c r="G19" s="214" t="s">
        <v>967</v>
      </c>
      <c r="H19" s="740" t="s">
        <v>304</v>
      </c>
      <c r="I19" s="744">
        <v>0</v>
      </c>
      <c r="J19" s="744">
        <v>0</v>
      </c>
      <c r="K19" s="744">
        <v>0</v>
      </c>
      <c r="L19" s="744">
        <v>0</v>
      </c>
      <c r="M19" s="744">
        <v>0</v>
      </c>
      <c r="N19" s="744">
        <v>0</v>
      </c>
      <c r="O19" s="744">
        <v>0</v>
      </c>
      <c r="P19" s="744">
        <v>0</v>
      </c>
      <c r="Q19" s="744">
        <v>0</v>
      </c>
      <c r="R19" s="744">
        <v>0</v>
      </c>
      <c r="S19" s="744">
        <v>0</v>
      </c>
      <c r="T19" s="744">
        <v>0</v>
      </c>
      <c r="U19" s="744">
        <v>0</v>
      </c>
      <c r="V19" s="744">
        <v>0</v>
      </c>
      <c r="W19" s="744">
        <v>0</v>
      </c>
      <c r="X19" s="744">
        <v>0</v>
      </c>
      <c r="Y19" s="744">
        <v>0</v>
      </c>
      <c r="Z19" s="744">
        <v>0</v>
      </c>
      <c r="AA19" s="744">
        <v>0</v>
      </c>
      <c r="AB19" s="744">
        <v>0</v>
      </c>
      <c r="AC19" s="744">
        <v>0</v>
      </c>
      <c r="AD19" s="744">
        <v>0</v>
      </c>
      <c r="AE19" s="744">
        <v>0</v>
      </c>
      <c r="AF19" s="744">
        <v>0</v>
      </c>
      <c r="AG19" s="744">
        <v>0</v>
      </c>
      <c r="AH19" s="744">
        <f t="shared" si="0"/>
        <v>0</v>
      </c>
      <c r="AI19" s="13">
        <v>1</v>
      </c>
      <c r="AJ19" s="13">
        <v>13</v>
      </c>
    </row>
    <row r="20" spans="1:36" s="13" customFormat="1" ht="15.95" customHeight="1">
      <c r="A20" s="13">
        <v>1</v>
      </c>
      <c r="B20" s="13">
        <v>14</v>
      </c>
      <c r="C20" s="2069"/>
      <c r="D20" s="2071"/>
      <c r="E20" s="2040"/>
      <c r="F20" s="2045"/>
      <c r="G20" s="216" t="s">
        <v>960</v>
      </c>
      <c r="H20" s="740" t="s">
        <v>919</v>
      </c>
      <c r="I20" s="744">
        <v>0</v>
      </c>
      <c r="J20" s="744">
        <v>0</v>
      </c>
      <c r="K20" s="744">
        <v>0</v>
      </c>
      <c r="L20" s="744">
        <v>0</v>
      </c>
      <c r="M20" s="744">
        <v>0</v>
      </c>
      <c r="N20" s="744">
        <v>0</v>
      </c>
      <c r="O20" s="744">
        <v>0</v>
      </c>
      <c r="P20" s="744">
        <v>0</v>
      </c>
      <c r="Q20" s="744">
        <v>0</v>
      </c>
      <c r="R20" s="744">
        <v>0</v>
      </c>
      <c r="S20" s="744">
        <v>0</v>
      </c>
      <c r="T20" s="744">
        <v>0</v>
      </c>
      <c r="U20" s="744">
        <v>0</v>
      </c>
      <c r="V20" s="744">
        <v>0</v>
      </c>
      <c r="W20" s="744">
        <v>0</v>
      </c>
      <c r="X20" s="744">
        <v>0</v>
      </c>
      <c r="Y20" s="744">
        <v>0</v>
      </c>
      <c r="Z20" s="744">
        <v>0</v>
      </c>
      <c r="AA20" s="744">
        <v>0</v>
      </c>
      <c r="AB20" s="744">
        <v>0</v>
      </c>
      <c r="AC20" s="744">
        <v>0</v>
      </c>
      <c r="AD20" s="744">
        <v>0</v>
      </c>
      <c r="AE20" s="744">
        <v>0</v>
      </c>
      <c r="AF20" s="744">
        <v>0</v>
      </c>
      <c r="AG20" s="744">
        <v>0</v>
      </c>
      <c r="AH20" s="744">
        <f t="shared" si="0"/>
        <v>0</v>
      </c>
      <c r="AI20" s="13">
        <v>1</v>
      </c>
      <c r="AJ20" s="13">
        <v>14</v>
      </c>
    </row>
    <row r="21" spans="1:36" s="13" customFormat="1" ht="15.95" customHeight="1">
      <c r="A21" s="13">
        <v>1</v>
      </c>
      <c r="B21" s="13">
        <v>15</v>
      </c>
      <c r="C21" s="2069"/>
      <c r="D21" s="2071"/>
      <c r="E21" s="2040"/>
      <c r="F21" s="2044" t="s">
        <v>105</v>
      </c>
      <c r="G21" s="214" t="s">
        <v>966</v>
      </c>
      <c r="H21" s="740" t="s">
        <v>304</v>
      </c>
      <c r="I21" s="744">
        <v>0</v>
      </c>
      <c r="J21" s="744">
        <v>0</v>
      </c>
      <c r="K21" s="744">
        <v>0</v>
      </c>
      <c r="L21" s="744">
        <v>0</v>
      </c>
      <c r="M21" s="744">
        <v>0</v>
      </c>
      <c r="N21" s="744">
        <v>0</v>
      </c>
      <c r="O21" s="744">
        <v>0</v>
      </c>
      <c r="P21" s="744">
        <v>0</v>
      </c>
      <c r="Q21" s="744">
        <v>0</v>
      </c>
      <c r="R21" s="744">
        <v>0</v>
      </c>
      <c r="S21" s="744">
        <v>0</v>
      </c>
      <c r="T21" s="744">
        <v>0</v>
      </c>
      <c r="U21" s="744">
        <v>0</v>
      </c>
      <c r="V21" s="744">
        <v>0</v>
      </c>
      <c r="W21" s="744">
        <v>0</v>
      </c>
      <c r="X21" s="744">
        <v>0</v>
      </c>
      <c r="Y21" s="744">
        <v>0</v>
      </c>
      <c r="Z21" s="744">
        <v>0</v>
      </c>
      <c r="AA21" s="744">
        <v>0</v>
      </c>
      <c r="AB21" s="744">
        <v>0</v>
      </c>
      <c r="AC21" s="744">
        <v>0</v>
      </c>
      <c r="AD21" s="744">
        <v>0</v>
      </c>
      <c r="AE21" s="744">
        <v>0</v>
      </c>
      <c r="AF21" s="744">
        <v>0</v>
      </c>
      <c r="AG21" s="744">
        <v>0</v>
      </c>
      <c r="AH21" s="744">
        <f t="shared" si="0"/>
        <v>0</v>
      </c>
      <c r="AI21" s="13">
        <v>1</v>
      </c>
      <c r="AJ21" s="13">
        <v>15</v>
      </c>
    </row>
    <row r="22" spans="1:36" s="13" customFormat="1" ht="15.95" customHeight="1">
      <c r="A22" s="13">
        <v>1</v>
      </c>
      <c r="B22" s="13">
        <v>16</v>
      </c>
      <c r="C22" s="2069"/>
      <c r="D22" s="2071"/>
      <c r="E22" s="2040"/>
      <c r="F22" s="2045"/>
      <c r="G22" s="42" t="s">
        <v>444</v>
      </c>
      <c r="H22" s="740" t="s">
        <v>919</v>
      </c>
      <c r="I22" s="744">
        <v>0</v>
      </c>
      <c r="J22" s="744">
        <v>0</v>
      </c>
      <c r="K22" s="744">
        <v>0</v>
      </c>
      <c r="L22" s="744">
        <v>0</v>
      </c>
      <c r="M22" s="744">
        <v>0</v>
      </c>
      <c r="N22" s="744">
        <v>0</v>
      </c>
      <c r="O22" s="744">
        <v>0</v>
      </c>
      <c r="P22" s="744">
        <v>0</v>
      </c>
      <c r="Q22" s="744">
        <v>0</v>
      </c>
      <c r="R22" s="744">
        <v>0</v>
      </c>
      <c r="S22" s="744">
        <v>0</v>
      </c>
      <c r="T22" s="744">
        <v>0</v>
      </c>
      <c r="U22" s="744">
        <v>0</v>
      </c>
      <c r="V22" s="744">
        <v>0</v>
      </c>
      <c r="W22" s="744">
        <v>0</v>
      </c>
      <c r="X22" s="744">
        <v>0</v>
      </c>
      <c r="Y22" s="744">
        <v>0</v>
      </c>
      <c r="Z22" s="744">
        <v>0</v>
      </c>
      <c r="AA22" s="744">
        <v>0</v>
      </c>
      <c r="AB22" s="744">
        <v>0</v>
      </c>
      <c r="AC22" s="744">
        <v>0</v>
      </c>
      <c r="AD22" s="744">
        <v>0</v>
      </c>
      <c r="AE22" s="744">
        <v>0</v>
      </c>
      <c r="AF22" s="744">
        <v>0</v>
      </c>
      <c r="AG22" s="744">
        <v>0</v>
      </c>
      <c r="AH22" s="744">
        <f t="shared" si="0"/>
        <v>0</v>
      </c>
      <c r="AI22" s="13">
        <v>1</v>
      </c>
      <c r="AJ22" s="13">
        <v>16</v>
      </c>
    </row>
    <row r="23" spans="1:36" s="13" customFormat="1" ht="15.95" customHeight="1">
      <c r="A23" s="13">
        <v>1</v>
      </c>
      <c r="B23" s="13">
        <v>17</v>
      </c>
      <c r="C23" s="2069"/>
      <c r="D23" s="2071"/>
      <c r="E23" s="2040"/>
      <c r="F23" s="2044" t="s">
        <v>75</v>
      </c>
      <c r="G23" s="214" t="s">
        <v>565</v>
      </c>
      <c r="H23" s="740" t="s">
        <v>304</v>
      </c>
      <c r="I23" s="744">
        <v>0</v>
      </c>
      <c r="J23" s="744">
        <v>0</v>
      </c>
      <c r="K23" s="744">
        <v>0</v>
      </c>
      <c r="L23" s="744">
        <v>0</v>
      </c>
      <c r="M23" s="744">
        <v>0</v>
      </c>
      <c r="N23" s="744">
        <v>0</v>
      </c>
      <c r="O23" s="744">
        <v>0</v>
      </c>
      <c r="P23" s="744">
        <v>0</v>
      </c>
      <c r="Q23" s="744">
        <v>0</v>
      </c>
      <c r="R23" s="744">
        <v>0</v>
      </c>
      <c r="S23" s="744">
        <v>0</v>
      </c>
      <c r="T23" s="744">
        <v>0</v>
      </c>
      <c r="U23" s="744">
        <v>0</v>
      </c>
      <c r="V23" s="744">
        <v>0</v>
      </c>
      <c r="W23" s="744">
        <v>0</v>
      </c>
      <c r="X23" s="744">
        <v>0</v>
      </c>
      <c r="Y23" s="744">
        <v>0</v>
      </c>
      <c r="Z23" s="744">
        <v>0</v>
      </c>
      <c r="AA23" s="744">
        <v>0</v>
      </c>
      <c r="AB23" s="744">
        <v>0</v>
      </c>
      <c r="AC23" s="744">
        <v>0</v>
      </c>
      <c r="AD23" s="744">
        <v>0</v>
      </c>
      <c r="AE23" s="744">
        <v>0</v>
      </c>
      <c r="AF23" s="744">
        <v>0</v>
      </c>
      <c r="AG23" s="744">
        <v>0</v>
      </c>
      <c r="AH23" s="744">
        <f t="shared" si="0"/>
        <v>0</v>
      </c>
      <c r="AI23" s="13">
        <v>1</v>
      </c>
      <c r="AJ23" s="13">
        <v>17</v>
      </c>
    </row>
    <row r="24" spans="1:36" s="13" customFormat="1" ht="15.95" customHeight="1">
      <c r="A24" s="13">
        <v>1</v>
      </c>
      <c r="B24" s="13">
        <v>18</v>
      </c>
      <c r="C24" s="2069"/>
      <c r="D24" s="2071"/>
      <c r="E24" s="2040"/>
      <c r="F24" s="2045"/>
      <c r="G24" s="42" t="s">
        <v>444</v>
      </c>
      <c r="H24" s="740" t="s">
        <v>919</v>
      </c>
      <c r="I24" s="744">
        <v>0</v>
      </c>
      <c r="J24" s="744">
        <v>0</v>
      </c>
      <c r="K24" s="744">
        <v>0</v>
      </c>
      <c r="L24" s="744">
        <v>0</v>
      </c>
      <c r="M24" s="744">
        <v>0</v>
      </c>
      <c r="N24" s="744">
        <v>0</v>
      </c>
      <c r="O24" s="744">
        <v>0</v>
      </c>
      <c r="P24" s="744">
        <v>0</v>
      </c>
      <c r="Q24" s="744">
        <v>0</v>
      </c>
      <c r="R24" s="744">
        <v>0</v>
      </c>
      <c r="S24" s="744">
        <v>0</v>
      </c>
      <c r="T24" s="744">
        <v>0</v>
      </c>
      <c r="U24" s="744">
        <v>0</v>
      </c>
      <c r="V24" s="744">
        <v>0</v>
      </c>
      <c r="W24" s="744">
        <v>0</v>
      </c>
      <c r="X24" s="744">
        <v>0</v>
      </c>
      <c r="Y24" s="744">
        <v>0</v>
      </c>
      <c r="Z24" s="744">
        <v>0</v>
      </c>
      <c r="AA24" s="744">
        <v>0</v>
      </c>
      <c r="AB24" s="744">
        <v>0</v>
      </c>
      <c r="AC24" s="744">
        <v>0</v>
      </c>
      <c r="AD24" s="744">
        <v>0</v>
      </c>
      <c r="AE24" s="744">
        <v>0</v>
      </c>
      <c r="AF24" s="744">
        <v>0</v>
      </c>
      <c r="AG24" s="744">
        <v>0</v>
      </c>
      <c r="AH24" s="744">
        <f t="shared" si="0"/>
        <v>0</v>
      </c>
      <c r="AI24" s="13">
        <v>1</v>
      </c>
      <c r="AJ24" s="13">
        <v>18</v>
      </c>
    </row>
    <row r="25" spans="1:36" s="13" customFormat="1" ht="15.95" customHeight="1">
      <c r="A25" s="13">
        <v>1</v>
      </c>
      <c r="B25" s="13">
        <v>19</v>
      </c>
      <c r="C25" s="2069"/>
      <c r="D25" s="2071"/>
      <c r="E25" s="2040"/>
      <c r="F25" s="2044" t="s">
        <v>113</v>
      </c>
      <c r="G25" s="1533" t="s">
        <v>88</v>
      </c>
      <c r="H25" s="740" t="s">
        <v>304</v>
      </c>
      <c r="I25" s="744">
        <v>0</v>
      </c>
      <c r="J25" s="744">
        <v>0</v>
      </c>
      <c r="K25" s="744">
        <v>0</v>
      </c>
      <c r="L25" s="744">
        <v>0</v>
      </c>
      <c r="M25" s="744">
        <v>0</v>
      </c>
      <c r="N25" s="744">
        <v>0</v>
      </c>
      <c r="O25" s="744">
        <v>0</v>
      </c>
      <c r="P25" s="744">
        <v>0</v>
      </c>
      <c r="Q25" s="744">
        <v>87798</v>
      </c>
      <c r="R25" s="744">
        <v>0</v>
      </c>
      <c r="S25" s="744">
        <v>0</v>
      </c>
      <c r="T25" s="744">
        <v>0</v>
      </c>
      <c r="U25" s="744">
        <v>72132</v>
      </c>
      <c r="V25" s="744">
        <v>0</v>
      </c>
      <c r="W25" s="744">
        <v>0</v>
      </c>
      <c r="X25" s="744">
        <v>0</v>
      </c>
      <c r="Y25" s="744">
        <v>105076</v>
      </c>
      <c r="Z25" s="744">
        <v>0</v>
      </c>
      <c r="AA25" s="744">
        <v>0</v>
      </c>
      <c r="AB25" s="744">
        <v>0</v>
      </c>
      <c r="AC25" s="744">
        <v>0</v>
      </c>
      <c r="AD25" s="744">
        <v>0</v>
      </c>
      <c r="AE25" s="744">
        <v>0</v>
      </c>
      <c r="AF25" s="744">
        <v>16114</v>
      </c>
      <c r="AG25" s="744">
        <v>0</v>
      </c>
      <c r="AH25" s="744">
        <f t="shared" si="0"/>
        <v>281120</v>
      </c>
      <c r="AI25" s="13">
        <v>1</v>
      </c>
      <c r="AJ25" s="13">
        <v>19</v>
      </c>
    </row>
    <row r="26" spans="1:36" s="13" customFormat="1" ht="15.95" customHeight="1">
      <c r="A26" s="13">
        <v>1</v>
      </c>
      <c r="B26" s="13">
        <v>20</v>
      </c>
      <c r="C26" s="2069"/>
      <c r="D26" s="2071"/>
      <c r="E26" s="2040"/>
      <c r="F26" s="2045"/>
      <c r="G26" s="1538"/>
      <c r="H26" s="740" t="s">
        <v>919</v>
      </c>
      <c r="I26" s="744">
        <v>0</v>
      </c>
      <c r="J26" s="744">
        <v>0</v>
      </c>
      <c r="K26" s="744">
        <v>0</v>
      </c>
      <c r="L26" s="744">
        <v>0</v>
      </c>
      <c r="M26" s="744">
        <v>0</v>
      </c>
      <c r="N26" s="744">
        <v>0</v>
      </c>
      <c r="O26" s="744">
        <v>0</v>
      </c>
      <c r="P26" s="744">
        <v>0</v>
      </c>
      <c r="Q26" s="744">
        <v>87798</v>
      </c>
      <c r="R26" s="744">
        <v>0</v>
      </c>
      <c r="S26" s="744">
        <v>0</v>
      </c>
      <c r="T26" s="744">
        <v>0</v>
      </c>
      <c r="U26" s="744">
        <v>72132</v>
      </c>
      <c r="V26" s="744">
        <v>0</v>
      </c>
      <c r="W26" s="744">
        <v>0</v>
      </c>
      <c r="X26" s="744">
        <v>0</v>
      </c>
      <c r="Y26" s="744">
        <v>100000</v>
      </c>
      <c r="Z26" s="744">
        <v>0</v>
      </c>
      <c r="AA26" s="744">
        <v>0</v>
      </c>
      <c r="AB26" s="744">
        <v>0</v>
      </c>
      <c r="AC26" s="744">
        <v>0</v>
      </c>
      <c r="AD26" s="744">
        <v>0</v>
      </c>
      <c r="AE26" s="744">
        <v>0</v>
      </c>
      <c r="AF26" s="744">
        <v>16114</v>
      </c>
      <c r="AG26" s="744">
        <v>0</v>
      </c>
      <c r="AH26" s="744">
        <f t="shared" si="0"/>
        <v>276044</v>
      </c>
      <c r="AI26" s="13">
        <v>1</v>
      </c>
      <c r="AJ26" s="13">
        <v>20</v>
      </c>
    </row>
    <row r="27" spans="1:36" s="13" customFormat="1" ht="15.75" customHeight="1">
      <c r="A27" s="13">
        <v>1</v>
      </c>
      <c r="B27" s="13">
        <v>21</v>
      </c>
      <c r="C27" s="2069"/>
      <c r="D27" s="2071"/>
      <c r="E27" s="2040"/>
      <c r="F27" s="2044" t="s">
        <v>118</v>
      </c>
      <c r="G27" s="1533" t="s">
        <v>941</v>
      </c>
      <c r="H27" s="740" t="s">
        <v>304</v>
      </c>
      <c r="I27" s="744">
        <v>8464</v>
      </c>
      <c r="J27" s="744">
        <v>4859</v>
      </c>
      <c r="K27" s="744">
        <v>33097</v>
      </c>
      <c r="L27" s="744">
        <v>15437</v>
      </c>
      <c r="M27" s="744">
        <v>5166</v>
      </c>
      <c r="N27" s="744">
        <v>12531</v>
      </c>
      <c r="O27" s="744">
        <v>0</v>
      </c>
      <c r="P27" s="744">
        <v>3649</v>
      </c>
      <c r="Q27" s="744">
        <v>43756</v>
      </c>
      <c r="R27" s="744">
        <v>6674</v>
      </c>
      <c r="S27" s="744">
        <v>2004</v>
      </c>
      <c r="T27" s="744">
        <v>0</v>
      </c>
      <c r="U27" s="744">
        <v>15803</v>
      </c>
      <c r="V27" s="744">
        <v>0</v>
      </c>
      <c r="W27" s="744">
        <v>4212</v>
      </c>
      <c r="X27" s="744">
        <v>12138</v>
      </c>
      <c r="Y27" s="744">
        <v>3380</v>
      </c>
      <c r="Z27" s="744">
        <v>0</v>
      </c>
      <c r="AA27" s="744">
        <v>6906</v>
      </c>
      <c r="AB27" s="744">
        <v>0</v>
      </c>
      <c r="AC27" s="744">
        <v>4542</v>
      </c>
      <c r="AD27" s="744">
        <v>0</v>
      </c>
      <c r="AE27" s="744">
        <v>0</v>
      </c>
      <c r="AF27" s="744">
        <v>16930</v>
      </c>
      <c r="AG27" s="744">
        <v>30</v>
      </c>
      <c r="AH27" s="744">
        <f t="shared" si="0"/>
        <v>199578</v>
      </c>
      <c r="AI27" s="13">
        <v>1</v>
      </c>
      <c r="AJ27" s="13">
        <v>21</v>
      </c>
    </row>
    <row r="28" spans="1:36" s="13" customFormat="1" ht="15.75" customHeight="1">
      <c r="A28" s="13">
        <v>1</v>
      </c>
      <c r="B28" s="13">
        <v>22</v>
      </c>
      <c r="C28" s="2069"/>
      <c r="D28" s="2071"/>
      <c r="E28" s="2040"/>
      <c r="F28" s="2045"/>
      <c r="G28" s="1538"/>
      <c r="H28" s="740" t="s">
        <v>919</v>
      </c>
      <c r="I28" s="744">
        <v>8464</v>
      </c>
      <c r="J28" s="744">
        <v>4859</v>
      </c>
      <c r="K28" s="744">
        <v>33097</v>
      </c>
      <c r="L28" s="744">
        <v>15437</v>
      </c>
      <c r="M28" s="744">
        <v>5166</v>
      </c>
      <c r="N28" s="744">
        <v>13782</v>
      </c>
      <c r="O28" s="744">
        <v>0</v>
      </c>
      <c r="P28" s="744">
        <v>2098</v>
      </c>
      <c r="Q28" s="744">
        <v>43756</v>
      </c>
      <c r="R28" s="744">
        <v>6674</v>
      </c>
      <c r="S28" s="744">
        <v>2004</v>
      </c>
      <c r="T28" s="744">
        <v>0</v>
      </c>
      <c r="U28" s="744">
        <v>15803</v>
      </c>
      <c r="V28" s="744">
        <v>0</v>
      </c>
      <c r="W28" s="744">
        <v>4212</v>
      </c>
      <c r="X28" s="744">
        <v>12138</v>
      </c>
      <c r="Y28" s="744">
        <v>3380</v>
      </c>
      <c r="Z28" s="744">
        <v>0</v>
      </c>
      <c r="AA28" s="744">
        <v>6906</v>
      </c>
      <c r="AB28" s="744">
        <v>0</v>
      </c>
      <c r="AC28" s="744">
        <v>4613</v>
      </c>
      <c r="AD28" s="744">
        <v>0</v>
      </c>
      <c r="AE28" s="744">
        <v>0</v>
      </c>
      <c r="AF28" s="744">
        <v>16930</v>
      </c>
      <c r="AG28" s="744">
        <v>59</v>
      </c>
      <c r="AH28" s="744">
        <f t="shared" si="0"/>
        <v>199378</v>
      </c>
      <c r="AI28" s="13">
        <v>1</v>
      </c>
      <c r="AJ28" s="13">
        <v>22</v>
      </c>
    </row>
    <row r="29" spans="1:36" s="13" customFormat="1" ht="15.95" customHeight="1">
      <c r="A29" s="13">
        <v>1</v>
      </c>
      <c r="B29" s="13">
        <v>23</v>
      </c>
      <c r="C29" s="2069"/>
      <c r="D29" s="2071"/>
      <c r="E29" s="2040"/>
      <c r="F29" s="2044" t="s">
        <v>28</v>
      </c>
      <c r="G29" s="214" t="s">
        <v>1010</v>
      </c>
      <c r="H29" s="740" t="s">
        <v>304</v>
      </c>
      <c r="I29" s="744">
        <v>5941</v>
      </c>
      <c r="J29" s="744">
        <v>345</v>
      </c>
      <c r="K29" s="744">
        <v>1</v>
      </c>
      <c r="L29" s="744">
        <v>4310</v>
      </c>
      <c r="M29" s="744">
        <v>0</v>
      </c>
      <c r="N29" s="744">
        <v>0</v>
      </c>
      <c r="O29" s="744">
        <v>0</v>
      </c>
      <c r="P29" s="744">
        <v>123</v>
      </c>
      <c r="Q29" s="744">
        <v>0</v>
      </c>
      <c r="R29" s="744">
        <v>653</v>
      </c>
      <c r="S29" s="744">
        <v>0</v>
      </c>
      <c r="T29" s="744">
        <v>0</v>
      </c>
      <c r="U29" s="744">
        <v>0</v>
      </c>
      <c r="V29" s="744">
        <v>0</v>
      </c>
      <c r="W29" s="744">
        <v>0</v>
      </c>
      <c r="X29" s="744">
        <v>0</v>
      </c>
      <c r="Y29" s="744">
        <v>0</v>
      </c>
      <c r="Z29" s="744">
        <v>0</v>
      </c>
      <c r="AA29" s="744">
        <v>0</v>
      </c>
      <c r="AB29" s="744">
        <v>0</v>
      </c>
      <c r="AC29" s="744">
        <v>0</v>
      </c>
      <c r="AD29" s="744">
        <v>0</v>
      </c>
      <c r="AE29" s="744">
        <v>0</v>
      </c>
      <c r="AF29" s="744">
        <v>0</v>
      </c>
      <c r="AG29" s="744">
        <v>0</v>
      </c>
      <c r="AH29" s="744">
        <f t="shared" si="0"/>
        <v>11373</v>
      </c>
      <c r="AI29" s="13">
        <v>1</v>
      </c>
      <c r="AJ29" s="13">
        <v>23</v>
      </c>
    </row>
    <row r="30" spans="1:36" s="13" customFormat="1" ht="15.95" customHeight="1">
      <c r="A30" s="13">
        <v>1</v>
      </c>
      <c r="B30" s="13">
        <v>24</v>
      </c>
      <c r="C30" s="2069"/>
      <c r="D30" s="2071"/>
      <c r="E30" s="2040"/>
      <c r="F30" s="2045"/>
      <c r="G30" s="216" t="s">
        <v>1011</v>
      </c>
      <c r="H30" s="740" t="s">
        <v>919</v>
      </c>
      <c r="I30" s="744">
        <v>5941</v>
      </c>
      <c r="J30" s="744">
        <v>345</v>
      </c>
      <c r="K30" s="744">
        <v>1</v>
      </c>
      <c r="L30" s="744">
        <v>4310</v>
      </c>
      <c r="M30" s="744">
        <v>0</v>
      </c>
      <c r="N30" s="744">
        <v>0</v>
      </c>
      <c r="O30" s="744">
        <v>0</v>
      </c>
      <c r="P30" s="744">
        <v>103</v>
      </c>
      <c r="Q30" s="744">
        <v>0</v>
      </c>
      <c r="R30" s="744">
        <v>653</v>
      </c>
      <c r="S30" s="744">
        <v>0</v>
      </c>
      <c r="T30" s="744">
        <v>0</v>
      </c>
      <c r="U30" s="744">
        <v>0</v>
      </c>
      <c r="V30" s="744">
        <v>0</v>
      </c>
      <c r="W30" s="744">
        <v>0</v>
      </c>
      <c r="X30" s="744">
        <v>0</v>
      </c>
      <c r="Y30" s="744">
        <v>0</v>
      </c>
      <c r="Z30" s="744">
        <v>0</v>
      </c>
      <c r="AA30" s="744">
        <v>212</v>
      </c>
      <c r="AB30" s="744">
        <v>0</v>
      </c>
      <c r="AC30" s="744">
        <v>0</v>
      </c>
      <c r="AD30" s="744">
        <v>0</v>
      </c>
      <c r="AE30" s="744">
        <v>0</v>
      </c>
      <c r="AF30" s="744">
        <v>0</v>
      </c>
      <c r="AG30" s="744">
        <v>0</v>
      </c>
      <c r="AH30" s="744">
        <f t="shared" si="0"/>
        <v>11565</v>
      </c>
      <c r="AI30" s="13">
        <v>1</v>
      </c>
      <c r="AJ30" s="13">
        <v>24</v>
      </c>
    </row>
    <row r="31" spans="1:36" s="13" customFormat="1" ht="15.95" customHeight="1">
      <c r="A31" s="13">
        <v>1</v>
      </c>
      <c r="B31" s="13">
        <v>25</v>
      </c>
      <c r="C31" s="2069"/>
      <c r="D31" s="2071"/>
      <c r="E31" s="2040"/>
      <c r="F31" s="2044" t="s">
        <v>125</v>
      </c>
      <c r="G31" s="214" t="s">
        <v>781</v>
      </c>
      <c r="H31" s="740" t="s">
        <v>304</v>
      </c>
      <c r="I31" s="744">
        <v>0</v>
      </c>
      <c r="J31" s="744">
        <v>0</v>
      </c>
      <c r="K31" s="744">
        <v>0</v>
      </c>
      <c r="L31" s="744">
        <v>0</v>
      </c>
      <c r="M31" s="744">
        <v>0</v>
      </c>
      <c r="N31" s="744">
        <v>0</v>
      </c>
      <c r="O31" s="744">
        <v>0</v>
      </c>
      <c r="P31" s="744">
        <v>0</v>
      </c>
      <c r="Q31" s="744">
        <v>0</v>
      </c>
      <c r="R31" s="744">
        <v>0</v>
      </c>
      <c r="S31" s="744">
        <v>0</v>
      </c>
      <c r="T31" s="744">
        <v>3414</v>
      </c>
      <c r="U31" s="744">
        <v>28</v>
      </c>
      <c r="V31" s="744">
        <v>28</v>
      </c>
      <c r="W31" s="744">
        <v>0</v>
      </c>
      <c r="X31" s="744">
        <v>0</v>
      </c>
      <c r="Y31" s="744">
        <v>0</v>
      </c>
      <c r="Z31" s="744">
        <v>0</v>
      </c>
      <c r="AA31" s="744">
        <v>0</v>
      </c>
      <c r="AB31" s="744">
        <v>1951</v>
      </c>
      <c r="AC31" s="744">
        <v>0</v>
      </c>
      <c r="AD31" s="744">
        <v>0</v>
      </c>
      <c r="AE31" s="744">
        <v>0</v>
      </c>
      <c r="AF31" s="744">
        <v>0</v>
      </c>
      <c r="AG31" s="744">
        <v>0</v>
      </c>
      <c r="AH31" s="744">
        <f t="shared" si="0"/>
        <v>5421</v>
      </c>
      <c r="AI31" s="13">
        <v>1</v>
      </c>
      <c r="AJ31" s="13">
        <v>25</v>
      </c>
    </row>
    <row r="32" spans="1:36" s="13" customFormat="1" ht="15.95" customHeight="1">
      <c r="A32" s="13">
        <v>1</v>
      </c>
      <c r="B32" s="13">
        <v>26</v>
      </c>
      <c r="C32" s="2069"/>
      <c r="D32" s="2071"/>
      <c r="E32" s="2040"/>
      <c r="F32" s="2045"/>
      <c r="G32" s="216" t="s">
        <v>964</v>
      </c>
      <c r="H32" s="740" t="s">
        <v>919</v>
      </c>
      <c r="I32" s="744">
        <v>0</v>
      </c>
      <c r="J32" s="744">
        <v>0</v>
      </c>
      <c r="K32" s="744">
        <v>0</v>
      </c>
      <c r="L32" s="744">
        <v>0</v>
      </c>
      <c r="M32" s="744">
        <v>0</v>
      </c>
      <c r="N32" s="744">
        <v>0</v>
      </c>
      <c r="O32" s="744">
        <v>0</v>
      </c>
      <c r="P32" s="744">
        <v>0</v>
      </c>
      <c r="Q32" s="744">
        <v>0</v>
      </c>
      <c r="R32" s="744">
        <v>0</v>
      </c>
      <c r="S32" s="744">
        <v>0</v>
      </c>
      <c r="T32" s="744">
        <v>3414</v>
      </c>
      <c r="U32" s="744">
        <v>28</v>
      </c>
      <c r="V32" s="744">
        <v>28</v>
      </c>
      <c r="W32" s="744">
        <v>0</v>
      </c>
      <c r="X32" s="744">
        <v>0</v>
      </c>
      <c r="Y32" s="744">
        <v>0</v>
      </c>
      <c r="Z32" s="744">
        <v>0</v>
      </c>
      <c r="AA32" s="744">
        <v>0</v>
      </c>
      <c r="AB32" s="744">
        <v>1951</v>
      </c>
      <c r="AC32" s="744">
        <v>0</v>
      </c>
      <c r="AD32" s="744">
        <v>0</v>
      </c>
      <c r="AE32" s="744">
        <v>0</v>
      </c>
      <c r="AF32" s="744">
        <v>0</v>
      </c>
      <c r="AG32" s="744">
        <v>0</v>
      </c>
      <c r="AH32" s="744">
        <f t="shared" si="0"/>
        <v>5421</v>
      </c>
      <c r="AI32" s="13">
        <v>1</v>
      </c>
      <c r="AJ32" s="13">
        <v>26</v>
      </c>
    </row>
    <row r="33" spans="1:36" s="13" customFormat="1" ht="15.95" customHeight="1">
      <c r="A33" s="13">
        <v>1</v>
      </c>
      <c r="B33" s="13">
        <v>27</v>
      </c>
      <c r="C33" s="2069"/>
      <c r="D33" s="2071"/>
      <c r="E33" s="2040"/>
      <c r="F33" s="2044" t="s">
        <v>121</v>
      </c>
      <c r="G33" s="214" t="s">
        <v>781</v>
      </c>
      <c r="H33" s="740" t="s">
        <v>304</v>
      </c>
      <c r="I33" s="744">
        <v>0</v>
      </c>
      <c r="J33" s="744">
        <v>0</v>
      </c>
      <c r="K33" s="744">
        <v>0</v>
      </c>
      <c r="L33" s="744">
        <v>0</v>
      </c>
      <c r="M33" s="744">
        <v>0</v>
      </c>
      <c r="N33" s="744">
        <v>23334</v>
      </c>
      <c r="O33" s="744">
        <v>23334</v>
      </c>
      <c r="P33" s="744">
        <v>0</v>
      </c>
      <c r="Q33" s="744">
        <v>0</v>
      </c>
      <c r="R33" s="744">
        <v>0</v>
      </c>
      <c r="S33" s="744">
        <v>0</v>
      </c>
      <c r="T33" s="744">
        <v>61756</v>
      </c>
      <c r="U33" s="744">
        <v>1939</v>
      </c>
      <c r="V33" s="744">
        <v>1939</v>
      </c>
      <c r="W33" s="744">
        <v>0</v>
      </c>
      <c r="X33" s="744">
        <v>0</v>
      </c>
      <c r="Y33" s="744">
        <v>0</v>
      </c>
      <c r="Z33" s="744">
        <v>3254</v>
      </c>
      <c r="AA33" s="744">
        <v>0</v>
      </c>
      <c r="AB33" s="744">
        <v>6682</v>
      </c>
      <c r="AC33" s="744">
        <v>0</v>
      </c>
      <c r="AD33" s="744">
        <v>0</v>
      </c>
      <c r="AE33" s="744">
        <v>0</v>
      </c>
      <c r="AF33" s="744">
        <v>0</v>
      </c>
      <c r="AG33" s="744">
        <v>0</v>
      </c>
      <c r="AH33" s="744">
        <f t="shared" si="0"/>
        <v>122238</v>
      </c>
      <c r="AI33" s="13">
        <v>1</v>
      </c>
      <c r="AJ33" s="13">
        <v>27</v>
      </c>
    </row>
    <row r="34" spans="1:36" s="13" customFormat="1" ht="15.95" customHeight="1">
      <c r="A34" s="13">
        <v>1</v>
      </c>
      <c r="B34" s="13">
        <v>28</v>
      </c>
      <c r="C34" s="2069"/>
      <c r="D34" s="2071"/>
      <c r="E34" s="2040"/>
      <c r="F34" s="2045"/>
      <c r="G34" s="216" t="s">
        <v>629</v>
      </c>
      <c r="H34" s="740" t="s">
        <v>919</v>
      </c>
      <c r="I34" s="744">
        <v>0</v>
      </c>
      <c r="J34" s="744">
        <v>0</v>
      </c>
      <c r="K34" s="744">
        <v>0</v>
      </c>
      <c r="L34" s="744">
        <v>0</v>
      </c>
      <c r="M34" s="744">
        <v>0</v>
      </c>
      <c r="N34" s="744">
        <v>23334</v>
      </c>
      <c r="O34" s="744">
        <v>23334</v>
      </c>
      <c r="P34" s="744">
        <v>0</v>
      </c>
      <c r="Q34" s="744">
        <v>0</v>
      </c>
      <c r="R34" s="744">
        <v>0</v>
      </c>
      <c r="S34" s="744">
        <v>0</v>
      </c>
      <c r="T34" s="744">
        <v>25086</v>
      </c>
      <c r="U34" s="744">
        <v>1945</v>
      </c>
      <c r="V34" s="744">
        <v>1945</v>
      </c>
      <c r="W34" s="744">
        <v>0</v>
      </c>
      <c r="X34" s="744">
        <v>0</v>
      </c>
      <c r="Y34" s="744">
        <v>0</v>
      </c>
      <c r="Z34" s="744">
        <v>6509</v>
      </c>
      <c r="AA34" s="744">
        <v>0</v>
      </c>
      <c r="AB34" s="744">
        <v>13365</v>
      </c>
      <c r="AC34" s="744">
        <v>0</v>
      </c>
      <c r="AD34" s="744">
        <v>0</v>
      </c>
      <c r="AE34" s="744">
        <v>0</v>
      </c>
      <c r="AF34" s="744">
        <v>0</v>
      </c>
      <c r="AG34" s="744">
        <v>0</v>
      </c>
      <c r="AH34" s="744">
        <f t="shared" si="0"/>
        <v>95518</v>
      </c>
      <c r="AI34" s="13">
        <v>1</v>
      </c>
      <c r="AJ34" s="13">
        <v>28</v>
      </c>
    </row>
    <row r="35" spans="1:36" s="13" customFormat="1" ht="15.95" customHeight="1">
      <c r="A35" s="13">
        <v>1</v>
      </c>
      <c r="B35" s="13">
        <v>29</v>
      </c>
      <c r="C35" s="2069"/>
      <c r="D35" s="2071"/>
      <c r="E35" s="2040"/>
      <c r="F35" s="2044" t="s">
        <v>127</v>
      </c>
      <c r="G35" s="1533" t="s">
        <v>979</v>
      </c>
      <c r="H35" s="740" t="s">
        <v>304</v>
      </c>
      <c r="I35" s="744">
        <v>0</v>
      </c>
      <c r="J35" s="744">
        <v>0</v>
      </c>
      <c r="K35" s="744">
        <v>0</v>
      </c>
      <c r="L35" s="744">
        <v>0</v>
      </c>
      <c r="M35" s="744">
        <v>0</v>
      </c>
      <c r="N35" s="744">
        <v>76941</v>
      </c>
      <c r="O35" s="744">
        <v>76941</v>
      </c>
      <c r="P35" s="744">
        <v>0</v>
      </c>
      <c r="Q35" s="744">
        <v>0</v>
      </c>
      <c r="R35" s="744">
        <v>0</v>
      </c>
      <c r="S35" s="744">
        <v>0</v>
      </c>
      <c r="T35" s="744">
        <v>167483</v>
      </c>
      <c r="U35" s="744">
        <v>0</v>
      </c>
      <c r="V35" s="744">
        <v>0</v>
      </c>
      <c r="W35" s="744">
        <v>0</v>
      </c>
      <c r="X35" s="744">
        <v>0</v>
      </c>
      <c r="Y35" s="744">
        <v>0</v>
      </c>
      <c r="Z35" s="744">
        <v>0</v>
      </c>
      <c r="AA35" s="744">
        <v>0</v>
      </c>
      <c r="AB35" s="744">
        <v>0</v>
      </c>
      <c r="AC35" s="744">
        <v>0</v>
      </c>
      <c r="AD35" s="744">
        <v>0</v>
      </c>
      <c r="AE35" s="744">
        <v>0</v>
      </c>
      <c r="AF35" s="744">
        <v>0</v>
      </c>
      <c r="AG35" s="744">
        <v>0</v>
      </c>
      <c r="AH35" s="744">
        <f t="shared" si="0"/>
        <v>321365</v>
      </c>
      <c r="AI35" s="13">
        <v>1</v>
      </c>
      <c r="AJ35" s="13">
        <v>29</v>
      </c>
    </row>
    <row r="36" spans="1:36" s="13" customFormat="1" ht="15.95" customHeight="1">
      <c r="A36" s="13">
        <v>1</v>
      </c>
      <c r="B36" s="13">
        <v>30</v>
      </c>
      <c r="C36" s="2069"/>
      <c r="D36" s="2071"/>
      <c r="E36" s="2040"/>
      <c r="F36" s="2045"/>
      <c r="G36" s="1538"/>
      <c r="H36" s="740" t="s">
        <v>919</v>
      </c>
      <c r="I36" s="744">
        <v>0</v>
      </c>
      <c r="J36" s="744">
        <v>0</v>
      </c>
      <c r="K36" s="744">
        <v>0</v>
      </c>
      <c r="L36" s="744">
        <v>0</v>
      </c>
      <c r="M36" s="744">
        <v>0</v>
      </c>
      <c r="N36" s="744">
        <v>76941</v>
      </c>
      <c r="O36" s="744">
        <v>76941</v>
      </c>
      <c r="P36" s="744">
        <v>0</v>
      </c>
      <c r="Q36" s="744">
        <v>0</v>
      </c>
      <c r="R36" s="744">
        <v>0</v>
      </c>
      <c r="S36" s="744">
        <v>0</v>
      </c>
      <c r="T36" s="744">
        <v>167483</v>
      </c>
      <c r="U36" s="744">
        <v>0</v>
      </c>
      <c r="V36" s="744">
        <v>0</v>
      </c>
      <c r="W36" s="744">
        <v>0</v>
      </c>
      <c r="X36" s="744">
        <v>0</v>
      </c>
      <c r="Y36" s="744">
        <v>0</v>
      </c>
      <c r="Z36" s="744">
        <v>0</v>
      </c>
      <c r="AA36" s="744">
        <v>0</v>
      </c>
      <c r="AB36" s="744">
        <v>0</v>
      </c>
      <c r="AC36" s="744">
        <v>0</v>
      </c>
      <c r="AD36" s="744">
        <v>0</v>
      </c>
      <c r="AE36" s="744">
        <v>0</v>
      </c>
      <c r="AF36" s="744">
        <v>0</v>
      </c>
      <c r="AG36" s="744">
        <v>0</v>
      </c>
      <c r="AH36" s="744">
        <f t="shared" si="0"/>
        <v>321365</v>
      </c>
      <c r="AI36" s="13">
        <v>1</v>
      </c>
      <c r="AJ36" s="13">
        <v>30</v>
      </c>
    </row>
    <row r="37" spans="1:36" s="13" customFormat="1" ht="15.95" customHeight="1">
      <c r="A37" s="13">
        <v>1</v>
      </c>
      <c r="B37" s="13">
        <v>31</v>
      </c>
      <c r="C37" s="2069"/>
      <c r="D37" s="2071"/>
      <c r="E37" s="2040"/>
      <c r="F37" s="2044" t="s">
        <v>132</v>
      </c>
      <c r="G37" s="214" t="s">
        <v>325</v>
      </c>
      <c r="H37" s="740" t="s">
        <v>304</v>
      </c>
      <c r="I37" s="744">
        <v>0</v>
      </c>
      <c r="J37" s="744">
        <v>0</v>
      </c>
      <c r="K37" s="744">
        <v>0</v>
      </c>
      <c r="L37" s="744">
        <v>0</v>
      </c>
      <c r="M37" s="744">
        <v>0</v>
      </c>
      <c r="N37" s="744">
        <v>864</v>
      </c>
      <c r="O37" s="744">
        <v>864</v>
      </c>
      <c r="P37" s="744">
        <v>0</v>
      </c>
      <c r="Q37" s="744">
        <v>0</v>
      </c>
      <c r="R37" s="744">
        <v>0</v>
      </c>
      <c r="S37" s="744">
        <v>0</v>
      </c>
      <c r="T37" s="744">
        <v>0</v>
      </c>
      <c r="U37" s="744">
        <v>55</v>
      </c>
      <c r="V37" s="744">
        <v>55</v>
      </c>
      <c r="W37" s="744">
        <v>0</v>
      </c>
      <c r="X37" s="744">
        <v>0</v>
      </c>
      <c r="Y37" s="744">
        <v>0</v>
      </c>
      <c r="Z37" s="744">
        <v>1025</v>
      </c>
      <c r="AA37" s="744">
        <v>0</v>
      </c>
      <c r="AB37" s="744">
        <v>0</v>
      </c>
      <c r="AC37" s="744">
        <v>0</v>
      </c>
      <c r="AD37" s="744">
        <v>0</v>
      </c>
      <c r="AE37" s="744">
        <v>0</v>
      </c>
      <c r="AF37" s="744">
        <v>0</v>
      </c>
      <c r="AG37" s="744">
        <v>0</v>
      </c>
      <c r="AH37" s="744">
        <f t="shared" si="0"/>
        <v>2863</v>
      </c>
      <c r="AI37" s="13">
        <v>1</v>
      </c>
      <c r="AJ37" s="13">
        <v>31</v>
      </c>
    </row>
    <row r="38" spans="1:36" s="13" customFormat="1" ht="15.95" customHeight="1">
      <c r="A38" s="13">
        <v>1</v>
      </c>
      <c r="B38" s="13">
        <v>32</v>
      </c>
      <c r="C38" s="2069"/>
      <c r="D38" s="2071"/>
      <c r="E38" s="2040"/>
      <c r="F38" s="2045"/>
      <c r="G38" s="216" t="s">
        <v>970</v>
      </c>
      <c r="H38" s="740" t="s">
        <v>919</v>
      </c>
      <c r="I38" s="744">
        <v>0</v>
      </c>
      <c r="J38" s="744">
        <v>0</v>
      </c>
      <c r="K38" s="744">
        <v>0</v>
      </c>
      <c r="L38" s="744">
        <v>0</v>
      </c>
      <c r="M38" s="744">
        <v>0</v>
      </c>
      <c r="N38" s="744">
        <v>864</v>
      </c>
      <c r="O38" s="744">
        <v>864</v>
      </c>
      <c r="P38" s="744">
        <v>0</v>
      </c>
      <c r="Q38" s="744">
        <v>0</v>
      </c>
      <c r="R38" s="744">
        <v>0</v>
      </c>
      <c r="S38" s="744">
        <v>0</v>
      </c>
      <c r="T38" s="744">
        <v>0</v>
      </c>
      <c r="U38" s="744">
        <v>55</v>
      </c>
      <c r="V38" s="744">
        <v>55</v>
      </c>
      <c r="W38" s="744">
        <v>0</v>
      </c>
      <c r="X38" s="744">
        <v>0</v>
      </c>
      <c r="Y38" s="744">
        <v>0</v>
      </c>
      <c r="Z38" s="744">
        <v>1537</v>
      </c>
      <c r="AA38" s="744">
        <v>0</v>
      </c>
      <c r="AB38" s="744">
        <v>0</v>
      </c>
      <c r="AC38" s="744">
        <v>0</v>
      </c>
      <c r="AD38" s="744">
        <v>0</v>
      </c>
      <c r="AE38" s="744">
        <v>0</v>
      </c>
      <c r="AF38" s="744">
        <v>0</v>
      </c>
      <c r="AG38" s="744">
        <v>0</v>
      </c>
      <c r="AH38" s="744">
        <f t="shared" si="0"/>
        <v>3375</v>
      </c>
      <c r="AI38" s="13">
        <v>1</v>
      </c>
      <c r="AJ38" s="13">
        <v>32</v>
      </c>
    </row>
    <row r="39" spans="1:36" s="13" customFormat="1" ht="15.95" customHeight="1">
      <c r="A39" s="13">
        <v>1</v>
      </c>
      <c r="B39" s="13">
        <v>33</v>
      </c>
      <c r="C39" s="2069"/>
      <c r="D39" s="2071"/>
      <c r="E39" s="2040"/>
      <c r="F39" s="2044" t="s">
        <v>61</v>
      </c>
      <c r="G39" s="214" t="s">
        <v>971</v>
      </c>
      <c r="H39" s="740" t="s">
        <v>304</v>
      </c>
      <c r="I39" s="744">
        <v>0</v>
      </c>
      <c r="J39" s="744">
        <v>12</v>
      </c>
      <c r="K39" s="744">
        <v>0</v>
      </c>
      <c r="L39" s="744">
        <v>0</v>
      </c>
      <c r="M39" s="744">
        <v>0</v>
      </c>
      <c r="N39" s="744">
        <v>1878</v>
      </c>
      <c r="O39" s="744">
        <v>1878</v>
      </c>
      <c r="P39" s="744">
        <v>0</v>
      </c>
      <c r="Q39" s="744">
        <v>0</v>
      </c>
      <c r="R39" s="744">
        <v>0</v>
      </c>
      <c r="S39" s="744">
        <v>0</v>
      </c>
      <c r="T39" s="744">
        <v>17</v>
      </c>
      <c r="U39" s="744">
        <v>5</v>
      </c>
      <c r="V39" s="744">
        <v>0</v>
      </c>
      <c r="W39" s="744">
        <v>0</v>
      </c>
      <c r="X39" s="744">
        <v>0</v>
      </c>
      <c r="Y39" s="744">
        <v>0</v>
      </c>
      <c r="Z39" s="744">
        <v>10</v>
      </c>
      <c r="AA39" s="744">
        <v>0</v>
      </c>
      <c r="AB39" s="744">
        <v>125</v>
      </c>
      <c r="AC39" s="744">
        <v>0</v>
      </c>
      <c r="AD39" s="744">
        <v>0</v>
      </c>
      <c r="AE39" s="744">
        <v>0</v>
      </c>
      <c r="AF39" s="744">
        <v>0</v>
      </c>
      <c r="AG39" s="744">
        <v>0</v>
      </c>
      <c r="AH39" s="744">
        <f t="shared" si="0"/>
        <v>3925</v>
      </c>
      <c r="AI39" s="13">
        <v>1</v>
      </c>
      <c r="AJ39" s="13">
        <v>33</v>
      </c>
    </row>
    <row r="40" spans="1:36" s="13" customFormat="1" ht="15.95" customHeight="1">
      <c r="A40" s="13">
        <v>1</v>
      </c>
      <c r="B40" s="13">
        <v>34</v>
      </c>
      <c r="C40" s="2069"/>
      <c r="D40" s="2071"/>
      <c r="E40" s="2040"/>
      <c r="F40" s="2045"/>
      <c r="G40" s="216" t="s">
        <v>968</v>
      </c>
      <c r="H40" s="740" t="s">
        <v>919</v>
      </c>
      <c r="I40" s="744">
        <v>0</v>
      </c>
      <c r="J40" s="744">
        <v>12</v>
      </c>
      <c r="K40" s="744">
        <v>0</v>
      </c>
      <c r="L40" s="744">
        <v>0</v>
      </c>
      <c r="M40" s="744">
        <v>0</v>
      </c>
      <c r="N40" s="744">
        <v>1878</v>
      </c>
      <c r="O40" s="744">
        <v>1878</v>
      </c>
      <c r="P40" s="744">
        <v>0</v>
      </c>
      <c r="Q40" s="744">
        <v>0</v>
      </c>
      <c r="R40" s="744">
        <v>0</v>
      </c>
      <c r="S40" s="744">
        <v>0</v>
      </c>
      <c r="T40" s="744">
        <v>17</v>
      </c>
      <c r="U40" s="744">
        <v>5</v>
      </c>
      <c r="V40" s="744">
        <v>0</v>
      </c>
      <c r="W40" s="744">
        <v>0</v>
      </c>
      <c r="X40" s="744">
        <v>0</v>
      </c>
      <c r="Y40" s="744">
        <v>0</v>
      </c>
      <c r="Z40" s="744">
        <v>20</v>
      </c>
      <c r="AA40" s="744">
        <v>0</v>
      </c>
      <c r="AB40" s="744">
        <v>125</v>
      </c>
      <c r="AC40" s="744">
        <v>0</v>
      </c>
      <c r="AD40" s="744">
        <v>0</v>
      </c>
      <c r="AE40" s="744">
        <v>0</v>
      </c>
      <c r="AF40" s="744">
        <v>0</v>
      </c>
      <c r="AG40" s="744">
        <v>0</v>
      </c>
      <c r="AH40" s="744">
        <f t="shared" si="0"/>
        <v>3935</v>
      </c>
      <c r="AI40" s="13">
        <v>1</v>
      </c>
      <c r="AJ40" s="13">
        <v>34</v>
      </c>
    </row>
    <row r="41" spans="1:36" s="13" customFormat="1" ht="15.95" customHeight="1">
      <c r="A41" s="13">
        <v>1</v>
      </c>
      <c r="B41" s="13">
        <v>35</v>
      </c>
      <c r="C41" s="2069"/>
      <c r="D41" s="729"/>
      <c r="E41" s="2040"/>
      <c r="F41" s="2044" t="s">
        <v>128</v>
      </c>
      <c r="G41" s="214" t="s">
        <v>1015</v>
      </c>
      <c r="H41" s="740" t="s">
        <v>304</v>
      </c>
      <c r="I41" s="744">
        <v>0</v>
      </c>
      <c r="J41" s="744">
        <v>0</v>
      </c>
      <c r="K41" s="744">
        <v>0</v>
      </c>
      <c r="L41" s="744">
        <v>0</v>
      </c>
      <c r="M41" s="744">
        <v>0</v>
      </c>
      <c r="N41" s="744">
        <v>0</v>
      </c>
      <c r="O41" s="744">
        <v>0</v>
      </c>
      <c r="P41" s="744">
        <v>0</v>
      </c>
      <c r="Q41" s="744">
        <v>0</v>
      </c>
      <c r="R41" s="744">
        <v>0</v>
      </c>
      <c r="S41" s="744">
        <v>0</v>
      </c>
      <c r="T41" s="744">
        <v>0</v>
      </c>
      <c r="U41" s="744">
        <v>0</v>
      </c>
      <c r="V41" s="744">
        <v>0</v>
      </c>
      <c r="W41" s="744">
        <v>0</v>
      </c>
      <c r="X41" s="744">
        <v>0</v>
      </c>
      <c r="Y41" s="744">
        <v>0</v>
      </c>
      <c r="Z41" s="744">
        <v>0</v>
      </c>
      <c r="AA41" s="744">
        <v>0</v>
      </c>
      <c r="AB41" s="744">
        <v>0</v>
      </c>
      <c r="AC41" s="744">
        <v>0</v>
      </c>
      <c r="AD41" s="744">
        <v>0</v>
      </c>
      <c r="AE41" s="744">
        <v>0</v>
      </c>
      <c r="AF41" s="744">
        <v>0</v>
      </c>
      <c r="AG41" s="744">
        <v>0</v>
      </c>
      <c r="AH41" s="744">
        <f t="shared" si="0"/>
        <v>0</v>
      </c>
      <c r="AI41" s="13">
        <v>1</v>
      </c>
      <c r="AJ41" s="13">
        <v>35</v>
      </c>
    </row>
    <row r="42" spans="1:36" s="13" customFormat="1" ht="15.95" customHeight="1">
      <c r="A42" s="13">
        <v>1</v>
      </c>
      <c r="B42" s="13">
        <v>36</v>
      </c>
      <c r="C42" s="2069"/>
      <c r="D42" s="310"/>
      <c r="E42" s="2040"/>
      <c r="F42" s="2045"/>
      <c r="G42" s="216" t="s">
        <v>968</v>
      </c>
      <c r="H42" s="740" t="s">
        <v>919</v>
      </c>
      <c r="I42" s="744">
        <v>0</v>
      </c>
      <c r="J42" s="744">
        <v>0</v>
      </c>
      <c r="K42" s="744">
        <v>0</v>
      </c>
      <c r="L42" s="744">
        <v>0</v>
      </c>
      <c r="M42" s="744">
        <v>0</v>
      </c>
      <c r="N42" s="744">
        <v>0</v>
      </c>
      <c r="O42" s="744">
        <v>0</v>
      </c>
      <c r="P42" s="744">
        <v>0</v>
      </c>
      <c r="Q42" s="744">
        <v>0</v>
      </c>
      <c r="R42" s="744">
        <v>0</v>
      </c>
      <c r="S42" s="744">
        <v>0</v>
      </c>
      <c r="T42" s="744">
        <v>0</v>
      </c>
      <c r="U42" s="744">
        <v>0</v>
      </c>
      <c r="V42" s="744">
        <v>0</v>
      </c>
      <c r="W42" s="744">
        <v>0</v>
      </c>
      <c r="X42" s="744">
        <v>0</v>
      </c>
      <c r="Y42" s="744">
        <v>0</v>
      </c>
      <c r="Z42" s="744">
        <v>0</v>
      </c>
      <c r="AA42" s="744">
        <v>0</v>
      </c>
      <c r="AB42" s="744">
        <v>0</v>
      </c>
      <c r="AC42" s="744">
        <v>0</v>
      </c>
      <c r="AD42" s="744">
        <v>0</v>
      </c>
      <c r="AE42" s="744">
        <v>0</v>
      </c>
      <c r="AF42" s="744">
        <v>0</v>
      </c>
      <c r="AG42" s="744">
        <v>0</v>
      </c>
      <c r="AH42" s="744">
        <f t="shared" si="0"/>
        <v>0</v>
      </c>
      <c r="AI42" s="13">
        <v>1</v>
      </c>
      <c r="AJ42" s="13">
        <v>36</v>
      </c>
    </row>
    <row r="43" spans="1:36" s="13" customFormat="1" ht="15.95" customHeight="1">
      <c r="A43" s="13">
        <v>1</v>
      </c>
      <c r="B43" s="13">
        <v>39</v>
      </c>
      <c r="C43" s="194"/>
      <c r="D43" s="310"/>
      <c r="E43" s="2040"/>
      <c r="F43" s="2044" t="s">
        <v>138</v>
      </c>
      <c r="G43" s="214" t="s">
        <v>972</v>
      </c>
      <c r="H43" s="740" t="s">
        <v>304</v>
      </c>
      <c r="I43" s="744">
        <v>0</v>
      </c>
      <c r="J43" s="744">
        <v>0</v>
      </c>
      <c r="K43" s="744">
        <v>5141</v>
      </c>
      <c r="L43" s="744">
        <v>0</v>
      </c>
      <c r="M43" s="744">
        <v>0</v>
      </c>
      <c r="N43" s="744">
        <v>0</v>
      </c>
      <c r="O43" s="744">
        <v>0</v>
      </c>
      <c r="P43" s="744">
        <v>0</v>
      </c>
      <c r="Q43" s="744">
        <v>0</v>
      </c>
      <c r="R43" s="744">
        <v>0</v>
      </c>
      <c r="S43" s="744">
        <v>0</v>
      </c>
      <c r="T43" s="744">
        <v>0</v>
      </c>
      <c r="U43" s="744">
        <v>0</v>
      </c>
      <c r="V43" s="744">
        <v>0</v>
      </c>
      <c r="W43" s="744">
        <v>0</v>
      </c>
      <c r="X43" s="744">
        <v>0</v>
      </c>
      <c r="Y43" s="744">
        <v>0</v>
      </c>
      <c r="Z43" s="744">
        <v>0</v>
      </c>
      <c r="AA43" s="744">
        <v>0</v>
      </c>
      <c r="AB43" s="744">
        <v>0</v>
      </c>
      <c r="AC43" s="744">
        <v>0</v>
      </c>
      <c r="AD43" s="744">
        <v>0</v>
      </c>
      <c r="AE43" s="744">
        <v>0</v>
      </c>
      <c r="AF43" s="744">
        <v>0</v>
      </c>
      <c r="AG43" s="744">
        <v>0</v>
      </c>
      <c r="AH43" s="744">
        <f t="shared" si="0"/>
        <v>5141</v>
      </c>
      <c r="AI43" s="13">
        <v>1</v>
      </c>
      <c r="AJ43" s="13">
        <v>39</v>
      </c>
    </row>
    <row r="44" spans="1:36" s="13" customFormat="1" ht="15.95" customHeight="1">
      <c r="A44" s="13">
        <v>1</v>
      </c>
      <c r="B44" s="13">
        <v>40</v>
      </c>
      <c r="C44" s="194"/>
      <c r="D44" s="310"/>
      <c r="E44" s="2040"/>
      <c r="F44" s="2045"/>
      <c r="G44" s="216" t="s">
        <v>974</v>
      </c>
      <c r="H44" s="740" t="s">
        <v>919</v>
      </c>
      <c r="I44" s="744">
        <v>0</v>
      </c>
      <c r="J44" s="744">
        <v>0</v>
      </c>
      <c r="K44" s="744">
        <v>5141</v>
      </c>
      <c r="L44" s="744">
        <v>0</v>
      </c>
      <c r="M44" s="744">
        <v>0</v>
      </c>
      <c r="N44" s="744">
        <v>0</v>
      </c>
      <c r="O44" s="744">
        <v>360</v>
      </c>
      <c r="P44" s="744">
        <v>0</v>
      </c>
      <c r="Q44" s="744">
        <v>0</v>
      </c>
      <c r="R44" s="744">
        <v>0</v>
      </c>
      <c r="S44" s="744">
        <v>0</v>
      </c>
      <c r="T44" s="744">
        <v>0</v>
      </c>
      <c r="U44" s="744">
        <v>0</v>
      </c>
      <c r="V44" s="744">
        <v>0</v>
      </c>
      <c r="W44" s="744">
        <v>0</v>
      </c>
      <c r="X44" s="744">
        <v>0</v>
      </c>
      <c r="Y44" s="744">
        <v>0</v>
      </c>
      <c r="Z44" s="744">
        <v>0</v>
      </c>
      <c r="AA44" s="744">
        <v>0</v>
      </c>
      <c r="AB44" s="744">
        <v>0</v>
      </c>
      <c r="AC44" s="744">
        <v>0</v>
      </c>
      <c r="AD44" s="744">
        <v>0</v>
      </c>
      <c r="AE44" s="744">
        <v>0</v>
      </c>
      <c r="AF44" s="744">
        <v>0</v>
      </c>
      <c r="AG44" s="744">
        <v>0</v>
      </c>
      <c r="AH44" s="744">
        <f t="shared" si="0"/>
        <v>5501</v>
      </c>
      <c r="AI44" s="13">
        <v>1</v>
      </c>
      <c r="AJ44" s="13">
        <v>40</v>
      </c>
    </row>
    <row r="45" spans="1:36" s="13" customFormat="1" ht="15.95" customHeight="1">
      <c r="A45" s="13">
        <v>1</v>
      </c>
      <c r="B45" s="13">
        <v>41</v>
      </c>
      <c r="C45" s="194"/>
      <c r="D45" s="310"/>
      <c r="E45" s="2040"/>
      <c r="F45" s="2044" t="s">
        <v>143</v>
      </c>
      <c r="G45" s="1533" t="s">
        <v>1160</v>
      </c>
      <c r="H45" s="740" t="s">
        <v>304</v>
      </c>
      <c r="I45" s="744">
        <v>4886</v>
      </c>
      <c r="J45" s="744">
        <v>700</v>
      </c>
      <c r="K45" s="744">
        <v>970</v>
      </c>
      <c r="L45" s="744">
        <v>960</v>
      </c>
      <c r="M45" s="744">
        <v>1080</v>
      </c>
      <c r="N45" s="744">
        <v>480</v>
      </c>
      <c r="O45" s="744">
        <v>360</v>
      </c>
      <c r="P45" s="744">
        <v>480</v>
      </c>
      <c r="Q45" s="744">
        <v>2200</v>
      </c>
      <c r="R45" s="744">
        <v>240</v>
      </c>
      <c r="S45" s="744">
        <v>772</v>
      </c>
      <c r="T45" s="744">
        <v>420</v>
      </c>
      <c r="U45" s="744">
        <v>788</v>
      </c>
      <c r="V45" s="744">
        <v>168</v>
      </c>
      <c r="W45" s="744">
        <v>192</v>
      </c>
      <c r="X45" s="744">
        <v>380</v>
      </c>
      <c r="Y45" s="744">
        <v>0</v>
      </c>
      <c r="Z45" s="744">
        <v>0</v>
      </c>
      <c r="AA45" s="744">
        <v>0</v>
      </c>
      <c r="AB45" s="744">
        <v>0</v>
      </c>
      <c r="AC45" s="744">
        <v>0</v>
      </c>
      <c r="AD45" s="744">
        <v>0</v>
      </c>
      <c r="AE45" s="744">
        <v>0</v>
      </c>
      <c r="AF45" s="744">
        <v>0</v>
      </c>
      <c r="AG45" s="744">
        <v>150</v>
      </c>
      <c r="AH45" s="744">
        <f t="shared" si="0"/>
        <v>15226</v>
      </c>
      <c r="AI45" s="13">
        <v>1</v>
      </c>
      <c r="AJ45" s="13">
        <v>41</v>
      </c>
    </row>
    <row r="46" spans="1:36" s="13" customFormat="1" ht="15.95" customHeight="1">
      <c r="A46" s="13">
        <v>1</v>
      </c>
      <c r="B46" s="13">
        <v>42</v>
      </c>
      <c r="C46" s="194"/>
      <c r="D46" s="310"/>
      <c r="E46" s="2040"/>
      <c r="F46" s="2045"/>
      <c r="G46" s="1538"/>
      <c r="H46" s="740" t="s">
        <v>919</v>
      </c>
      <c r="I46" s="744">
        <v>4886</v>
      </c>
      <c r="J46" s="744">
        <v>700</v>
      </c>
      <c r="K46" s="744">
        <v>970</v>
      </c>
      <c r="L46" s="744">
        <v>960</v>
      </c>
      <c r="M46" s="744">
        <v>1080</v>
      </c>
      <c r="N46" s="744">
        <v>480</v>
      </c>
      <c r="O46" s="744">
        <v>0</v>
      </c>
      <c r="P46" s="744">
        <v>0</v>
      </c>
      <c r="Q46" s="744">
        <v>2200</v>
      </c>
      <c r="R46" s="744">
        <v>240</v>
      </c>
      <c r="S46" s="744">
        <v>772</v>
      </c>
      <c r="T46" s="744">
        <v>0</v>
      </c>
      <c r="U46" s="744">
        <v>788</v>
      </c>
      <c r="V46" s="744">
        <v>168</v>
      </c>
      <c r="W46" s="744">
        <v>255</v>
      </c>
      <c r="X46" s="744">
        <v>380</v>
      </c>
      <c r="Y46" s="744">
        <v>0</v>
      </c>
      <c r="Z46" s="744">
        <v>0</v>
      </c>
      <c r="AA46" s="744">
        <v>0</v>
      </c>
      <c r="AB46" s="744">
        <v>0</v>
      </c>
      <c r="AC46" s="744">
        <v>0</v>
      </c>
      <c r="AD46" s="744">
        <v>0</v>
      </c>
      <c r="AE46" s="744">
        <v>0</v>
      </c>
      <c r="AF46" s="744">
        <v>0</v>
      </c>
      <c r="AG46" s="744">
        <v>0</v>
      </c>
      <c r="AH46" s="744">
        <f t="shared" si="0"/>
        <v>13879</v>
      </c>
      <c r="AI46" s="13">
        <v>1</v>
      </c>
      <c r="AJ46" s="13">
        <v>42</v>
      </c>
    </row>
    <row r="47" spans="1:36" s="13" customFormat="1" ht="15.95" customHeight="1">
      <c r="A47" s="13">
        <v>1</v>
      </c>
      <c r="B47" s="13">
        <v>43</v>
      </c>
      <c r="C47" s="194"/>
      <c r="D47" s="310"/>
      <c r="E47" s="2040"/>
      <c r="F47" s="2044" t="s">
        <v>86</v>
      </c>
      <c r="G47" s="214" t="s">
        <v>975</v>
      </c>
      <c r="H47" s="740" t="s">
        <v>304</v>
      </c>
      <c r="I47" s="744">
        <v>0</v>
      </c>
      <c r="J47" s="744">
        <v>0</v>
      </c>
      <c r="K47" s="744">
        <v>0</v>
      </c>
      <c r="L47" s="744">
        <v>0</v>
      </c>
      <c r="M47" s="744">
        <v>0</v>
      </c>
      <c r="N47" s="744">
        <v>0</v>
      </c>
      <c r="O47" s="744">
        <v>0</v>
      </c>
      <c r="P47" s="744">
        <v>0</v>
      </c>
      <c r="Q47" s="744">
        <v>0</v>
      </c>
      <c r="R47" s="744">
        <v>0</v>
      </c>
      <c r="S47" s="744">
        <v>0</v>
      </c>
      <c r="T47" s="744">
        <v>0</v>
      </c>
      <c r="U47" s="744">
        <v>0</v>
      </c>
      <c r="V47" s="744">
        <v>0</v>
      </c>
      <c r="W47" s="744">
        <v>0</v>
      </c>
      <c r="X47" s="744">
        <v>0</v>
      </c>
      <c r="Y47" s="744">
        <v>0</v>
      </c>
      <c r="Z47" s="744">
        <v>0</v>
      </c>
      <c r="AA47" s="744">
        <v>0</v>
      </c>
      <c r="AB47" s="744">
        <v>0</v>
      </c>
      <c r="AC47" s="744">
        <v>0</v>
      </c>
      <c r="AD47" s="744">
        <v>0</v>
      </c>
      <c r="AE47" s="744">
        <v>0</v>
      </c>
      <c r="AF47" s="744">
        <v>0</v>
      </c>
      <c r="AG47" s="744">
        <v>0</v>
      </c>
      <c r="AH47" s="744">
        <f t="shared" si="0"/>
        <v>0</v>
      </c>
      <c r="AI47" s="13">
        <v>1</v>
      </c>
      <c r="AJ47" s="13">
        <v>43</v>
      </c>
    </row>
    <row r="48" spans="1:36" s="13" customFormat="1" ht="15.95" customHeight="1">
      <c r="A48" s="13">
        <v>1</v>
      </c>
      <c r="B48" s="13">
        <v>44</v>
      </c>
      <c r="C48" s="194"/>
      <c r="D48" s="310"/>
      <c r="E48" s="2040"/>
      <c r="F48" s="2045"/>
      <c r="G48" s="216" t="s">
        <v>976</v>
      </c>
      <c r="H48" s="740" t="s">
        <v>919</v>
      </c>
      <c r="I48" s="744">
        <v>0</v>
      </c>
      <c r="J48" s="744">
        <v>0</v>
      </c>
      <c r="K48" s="744">
        <v>0</v>
      </c>
      <c r="L48" s="744">
        <v>0</v>
      </c>
      <c r="M48" s="744">
        <v>0</v>
      </c>
      <c r="N48" s="744">
        <v>0</v>
      </c>
      <c r="O48" s="744">
        <v>0</v>
      </c>
      <c r="P48" s="744">
        <v>0</v>
      </c>
      <c r="Q48" s="744">
        <v>0</v>
      </c>
      <c r="R48" s="744">
        <v>0</v>
      </c>
      <c r="S48" s="744">
        <v>0</v>
      </c>
      <c r="T48" s="744">
        <v>0</v>
      </c>
      <c r="U48" s="744">
        <v>0</v>
      </c>
      <c r="V48" s="744">
        <v>0</v>
      </c>
      <c r="W48" s="744">
        <v>0</v>
      </c>
      <c r="X48" s="744">
        <v>0</v>
      </c>
      <c r="Y48" s="744">
        <v>0</v>
      </c>
      <c r="Z48" s="744">
        <v>0</v>
      </c>
      <c r="AA48" s="744">
        <v>0</v>
      </c>
      <c r="AB48" s="744">
        <v>0</v>
      </c>
      <c r="AC48" s="744">
        <v>0</v>
      </c>
      <c r="AD48" s="744">
        <v>0</v>
      </c>
      <c r="AE48" s="744">
        <v>0</v>
      </c>
      <c r="AF48" s="744">
        <v>0</v>
      </c>
      <c r="AG48" s="744">
        <v>0</v>
      </c>
      <c r="AH48" s="744">
        <f t="shared" si="0"/>
        <v>0</v>
      </c>
      <c r="AI48" s="13">
        <v>1</v>
      </c>
      <c r="AJ48" s="13">
        <v>44</v>
      </c>
    </row>
    <row r="49" spans="1:36" s="13" customFormat="1" ht="15.95" customHeight="1">
      <c r="A49" s="13">
        <v>1</v>
      </c>
      <c r="B49" s="13">
        <v>45</v>
      </c>
      <c r="C49" s="194"/>
      <c r="D49" s="310"/>
      <c r="E49" s="176"/>
      <c r="F49" s="2044" t="s">
        <v>1320</v>
      </c>
      <c r="G49" s="734" t="s">
        <v>834</v>
      </c>
      <c r="H49" s="741" t="s">
        <v>304</v>
      </c>
      <c r="I49" s="745">
        <v>0</v>
      </c>
      <c r="J49" s="745">
        <v>0</v>
      </c>
      <c r="K49" s="745">
        <v>0</v>
      </c>
      <c r="L49" s="745">
        <v>0</v>
      </c>
      <c r="M49" s="745">
        <v>0</v>
      </c>
      <c r="N49" s="745">
        <v>0</v>
      </c>
      <c r="O49" s="745">
        <v>0</v>
      </c>
      <c r="P49" s="745">
        <v>0</v>
      </c>
      <c r="Q49" s="745">
        <v>0</v>
      </c>
      <c r="R49" s="745">
        <v>0</v>
      </c>
      <c r="S49" s="745">
        <v>0</v>
      </c>
      <c r="T49" s="745">
        <v>0</v>
      </c>
      <c r="U49" s="745">
        <v>0</v>
      </c>
      <c r="V49" s="745">
        <v>0</v>
      </c>
      <c r="W49" s="745">
        <v>0</v>
      </c>
      <c r="X49" s="745">
        <v>0</v>
      </c>
      <c r="Y49" s="745">
        <v>0</v>
      </c>
      <c r="Z49" s="745">
        <v>0</v>
      </c>
      <c r="AA49" s="745">
        <v>0</v>
      </c>
      <c r="AB49" s="745">
        <v>0</v>
      </c>
      <c r="AC49" s="745">
        <v>0</v>
      </c>
      <c r="AD49" s="745">
        <v>0</v>
      </c>
      <c r="AE49" s="745">
        <v>0</v>
      </c>
      <c r="AF49" s="745">
        <v>0</v>
      </c>
      <c r="AG49" s="745">
        <v>0</v>
      </c>
      <c r="AH49" s="745">
        <f t="shared" si="0"/>
        <v>0</v>
      </c>
      <c r="AI49" s="13">
        <v>1</v>
      </c>
      <c r="AJ49" s="13">
        <v>45</v>
      </c>
    </row>
    <row r="50" spans="1:36" s="13" customFormat="1" ht="15.95" customHeight="1">
      <c r="A50" s="13">
        <v>1</v>
      </c>
      <c r="B50" s="13">
        <v>46</v>
      </c>
      <c r="C50" s="194"/>
      <c r="D50" s="310"/>
      <c r="E50" s="176"/>
      <c r="F50" s="2045"/>
      <c r="G50" s="734" t="s">
        <v>218</v>
      </c>
      <c r="H50" s="741" t="s">
        <v>919</v>
      </c>
      <c r="I50" s="745">
        <v>0</v>
      </c>
      <c r="J50" s="745">
        <v>0</v>
      </c>
      <c r="K50" s="745">
        <v>0</v>
      </c>
      <c r="L50" s="745">
        <v>0</v>
      </c>
      <c r="M50" s="745">
        <v>0</v>
      </c>
      <c r="N50" s="745">
        <v>0</v>
      </c>
      <c r="O50" s="745">
        <v>0</v>
      </c>
      <c r="P50" s="745">
        <v>0</v>
      </c>
      <c r="Q50" s="745">
        <v>0</v>
      </c>
      <c r="R50" s="745">
        <v>0</v>
      </c>
      <c r="S50" s="745">
        <v>0</v>
      </c>
      <c r="T50" s="745">
        <v>0</v>
      </c>
      <c r="U50" s="745">
        <v>0</v>
      </c>
      <c r="V50" s="745">
        <v>0</v>
      </c>
      <c r="W50" s="745">
        <v>0</v>
      </c>
      <c r="X50" s="745">
        <v>0</v>
      </c>
      <c r="Y50" s="745">
        <v>0</v>
      </c>
      <c r="Z50" s="745">
        <v>0</v>
      </c>
      <c r="AA50" s="745">
        <v>0</v>
      </c>
      <c r="AB50" s="745">
        <v>0</v>
      </c>
      <c r="AC50" s="745">
        <v>0</v>
      </c>
      <c r="AD50" s="745">
        <v>0</v>
      </c>
      <c r="AE50" s="745">
        <v>0</v>
      </c>
      <c r="AF50" s="745">
        <v>0</v>
      </c>
      <c r="AG50" s="745">
        <v>0</v>
      </c>
      <c r="AH50" s="745">
        <f t="shared" si="0"/>
        <v>0</v>
      </c>
      <c r="AI50" s="13">
        <v>1</v>
      </c>
      <c r="AJ50" s="13">
        <v>46</v>
      </c>
    </row>
    <row r="51" spans="1:36" s="13" customFormat="1" ht="15.95" customHeight="1">
      <c r="A51" s="13">
        <v>1</v>
      </c>
      <c r="B51" s="13">
        <v>47</v>
      </c>
      <c r="C51" s="194"/>
      <c r="D51" s="310"/>
      <c r="E51" s="176"/>
      <c r="F51" s="2044" t="s">
        <v>272</v>
      </c>
      <c r="G51" s="735" t="s">
        <v>1323</v>
      </c>
      <c r="H51" s="741" t="s">
        <v>304</v>
      </c>
      <c r="I51" s="745">
        <v>0</v>
      </c>
      <c r="J51" s="745">
        <v>0</v>
      </c>
      <c r="K51" s="745">
        <v>0</v>
      </c>
      <c r="L51" s="745">
        <v>0</v>
      </c>
      <c r="M51" s="745">
        <v>0</v>
      </c>
      <c r="N51" s="745">
        <v>0</v>
      </c>
      <c r="O51" s="745">
        <v>0</v>
      </c>
      <c r="P51" s="745">
        <v>0</v>
      </c>
      <c r="Q51" s="745">
        <v>0</v>
      </c>
      <c r="R51" s="745">
        <v>0</v>
      </c>
      <c r="S51" s="745">
        <v>0</v>
      </c>
      <c r="T51" s="745">
        <v>0</v>
      </c>
      <c r="U51" s="745">
        <v>0</v>
      </c>
      <c r="V51" s="745">
        <v>0</v>
      </c>
      <c r="W51" s="745">
        <v>0</v>
      </c>
      <c r="X51" s="745">
        <v>0</v>
      </c>
      <c r="Y51" s="745">
        <v>0</v>
      </c>
      <c r="Z51" s="745">
        <v>0</v>
      </c>
      <c r="AA51" s="745">
        <v>0</v>
      </c>
      <c r="AB51" s="745">
        <v>0</v>
      </c>
      <c r="AC51" s="745">
        <v>0</v>
      </c>
      <c r="AD51" s="745">
        <v>0</v>
      </c>
      <c r="AE51" s="745">
        <v>0</v>
      </c>
      <c r="AF51" s="745">
        <v>0</v>
      </c>
      <c r="AG51" s="745">
        <v>0</v>
      </c>
      <c r="AH51" s="745">
        <f t="shared" si="0"/>
        <v>0</v>
      </c>
      <c r="AI51" s="13">
        <v>1</v>
      </c>
      <c r="AJ51" s="13">
        <v>47</v>
      </c>
    </row>
    <row r="52" spans="1:36" s="13" customFormat="1" ht="15.95" customHeight="1">
      <c r="A52" s="13">
        <v>1</v>
      </c>
      <c r="B52" s="13">
        <v>48</v>
      </c>
      <c r="C52" s="194"/>
      <c r="D52" s="310"/>
      <c r="E52" s="176"/>
      <c r="F52" s="2045"/>
      <c r="G52" s="736" t="s">
        <v>218</v>
      </c>
      <c r="H52" s="741" t="s">
        <v>919</v>
      </c>
      <c r="I52" s="745">
        <v>0</v>
      </c>
      <c r="J52" s="745">
        <v>0</v>
      </c>
      <c r="K52" s="745">
        <v>0</v>
      </c>
      <c r="L52" s="745">
        <v>0</v>
      </c>
      <c r="M52" s="745">
        <v>0</v>
      </c>
      <c r="N52" s="745">
        <v>0</v>
      </c>
      <c r="O52" s="745">
        <v>0</v>
      </c>
      <c r="P52" s="745">
        <v>0</v>
      </c>
      <c r="Q52" s="745">
        <v>0</v>
      </c>
      <c r="R52" s="745">
        <v>0</v>
      </c>
      <c r="S52" s="745">
        <v>0</v>
      </c>
      <c r="T52" s="745">
        <v>0</v>
      </c>
      <c r="U52" s="745">
        <v>0</v>
      </c>
      <c r="V52" s="745">
        <v>0</v>
      </c>
      <c r="W52" s="745">
        <v>0</v>
      </c>
      <c r="X52" s="745">
        <v>0</v>
      </c>
      <c r="Y52" s="745">
        <v>0</v>
      </c>
      <c r="Z52" s="745">
        <v>0</v>
      </c>
      <c r="AA52" s="745">
        <v>0</v>
      </c>
      <c r="AB52" s="745">
        <v>0</v>
      </c>
      <c r="AC52" s="745">
        <v>0</v>
      </c>
      <c r="AD52" s="745">
        <v>0</v>
      </c>
      <c r="AE52" s="745">
        <v>0</v>
      </c>
      <c r="AF52" s="745">
        <v>0</v>
      </c>
      <c r="AG52" s="745">
        <v>0</v>
      </c>
      <c r="AH52" s="745">
        <f t="shared" si="0"/>
        <v>0</v>
      </c>
      <c r="AI52" s="13">
        <v>1</v>
      </c>
      <c r="AJ52" s="13">
        <v>48</v>
      </c>
    </row>
    <row r="53" spans="1:36" s="13" customFormat="1" ht="15.95" customHeight="1">
      <c r="A53" s="13">
        <v>1</v>
      </c>
      <c r="B53" s="13">
        <v>49</v>
      </c>
      <c r="C53" s="194"/>
      <c r="D53" s="310"/>
      <c r="E53" s="176"/>
      <c r="F53" s="2044" t="s">
        <v>1322</v>
      </c>
      <c r="G53" s="2049" t="s">
        <v>447</v>
      </c>
      <c r="H53" s="741" t="s">
        <v>304</v>
      </c>
      <c r="I53" s="744">
        <v>0</v>
      </c>
      <c r="J53" s="744">
        <v>0</v>
      </c>
      <c r="K53" s="744">
        <v>0</v>
      </c>
      <c r="L53" s="744">
        <v>0</v>
      </c>
      <c r="M53" s="744">
        <v>0</v>
      </c>
      <c r="N53" s="744">
        <v>0</v>
      </c>
      <c r="O53" s="744">
        <v>0</v>
      </c>
      <c r="P53" s="744">
        <v>0</v>
      </c>
      <c r="Q53" s="744">
        <v>0</v>
      </c>
      <c r="R53" s="744">
        <v>0</v>
      </c>
      <c r="S53" s="744">
        <v>0</v>
      </c>
      <c r="T53" s="744">
        <v>0</v>
      </c>
      <c r="U53" s="744">
        <v>0</v>
      </c>
      <c r="V53" s="744">
        <v>0</v>
      </c>
      <c r="W53" s="744">
        <v>0</v>
      </c>
      <c r="X53" s="744">
        <v>0</v>
      </c>
      <c r="Y53" s="744">
        <v>0</v>
      </c>
      <c r="Z53" s="744">
        <v>0</v>
      </c>
      <c r="AA53" s="744">
        <v>0</v>
      </c>
      <c r="AB53" s="744">
        <v>0</v>
      </c>
      <c r="AC53" s="744">
        <v>0</v>
      </c>
      <c r="AD53" s="744">
        <v>0</v>
      </c>
      <c r="AE53" s="744">
        <v>0</v>
      </c>
      <c r="AF53" s="744">
        <v>0</v>
      </c>
      <c r="AG53" s="744">
        <v>0</v>
      </c>
      <c r="AH53" s="744">
        <f t="shared" si="0"/>
        <v>0</v>
      </c>
      <c r="AI53" s="164">
        <v>1</v>
      </c>
      <c r="AJ53" s="164">
        <v>49</v>
      </c>
    </row>
    <row r="54" spans="1:36" s="13" customFormat="1" ht="15.95" customHeight="1">
      <c r="A54" s="13">
        <v>1</v>
      </c>
      <c r="B54" s="13">
        <v>50</v>
      </c>
      <c r="C54" s="194"/>
      <c r="D54" s="310"/>
      <c r="E54" s="176"/>
      <c r="F54" s="2045"/>
      <c r="G54" s="2050"/>
      <c r="H54" s="741" t="s">
        <v>919</v>
      </c>
      <c r="I54" s="744">
        <v>0</v>
      </c>
      <c r="J54" s="744">
        <v>0</v>
      </c>
      <c r="K54" s="744">
        <v>0</v>
      </c>
      <c r="L54" s="744">
        <v>0</v>
      </c>
      <c r="M54" s="744">
        <v>0</v>
      </c>
      <c r="N54" s="744">
        <v>0</v>
      </c>
      <c r="O54" s="744">
        <v>0</v>
      </c>
      <c r="P54" s="744">
        <v>0</v>
      </c>
      <c r="Q54" s="744">
        <v>0</v>
      </c>
      <c r="R54" s="744">
        <v>0</v>
      </c>
      <c r="S54" s="744">
        <v>0</v>
      </c>
      <c r="T54" s="744">
        <v>0</v>
      </c>
      <c r="U54" s="744">
        <v>0</v>
      </c>
      <c r="V54" s="744">
        <v>0</v>
      </c>
      <c r="W54" s="744">
        <v>0</v>
      </c>
      <c r="X54" s="744">
        <v>0</v>
      </c>
      <c r="Y54" s="744">
        <v>0</v>
      </c>
      <c r="Z54" s="744">
        <v>0</v>
      </c>
      <c r="AA54" s="744">
        <v>0</v>
      </c>
      <c r="AB54" s="744">
        <v>0</v>
      </c>
      <c r="AC54" s="744">
        <v>0</v>
      </c>
      <c r="AD54" s="744">
        <v>0</v>
      </c>
      <c r="AE54" s="744">
        <v>0</v>
      </c>
      <c r="AF54" s="744">
        <v>0</v>
      </c>
      <c r="AG54" s="744">
        <v>0</v>
      </c>
      <c r="AH54" s="744">
        <f t="shared" si="0"/>
        <v>0</v>
      </c>
      <c r="AI54" s="164">
        <v>1</v>
      </c>
      <c r="AJ54" s="164">
        <v>50</v>
      </c>
    </row>
    <row r="55" spans="1:36" s="13" customFormat="1" ht="15.95" customHeight="1">
      <c r="A55" s="13">
        <v>1</v>
      </c>
      <c r="B55" s="13">
        <v>51</v>
      </c>
      <c r="C55" s="194"/>
      <c r="D55" s="310"/>
      <c r="E55" s="176"/>
      <c r="F55" s="2044" t="s">
        <v>874</v>
      </c>
      <c r="G55" s="2049" t="s">
        <v>249</v>
      </c>
      <c r="H55" s="741" t="s">
        <v>304</v>
      </c>
      <c r="I55" s="744">
        <v>0</v>
      </c>
      <c r="J55" s="744">
        <v>0</v>
      </c>
      <c r="K55" s="744">
        <v>0</v>
      </c>
      <c r="L55" s="744">
        <v>0</v>
      </c>
      <c r="M55" s="744">
        <v>0</v>
      </c>
      <c r="N55" s="744">
        <v>0</v>
      </c>
      <c r="O55" s="744">
        <v>99707</v>
      </c>
      <c r="P55" s="744">
        <v>0</v>
      </c>
      <c r="Q55" s="744">
        <v>0</v>
      </c>
      <c r="R55" s="744">
        <v>0</v>
      </c>
      <c r="S55" s="744">
        <v>0</v>
      </c>
      <c r="T55" s="744">
        <v>0</v>
      </c>
      <c r="U55" s="744">
        <v>0</v>
      </c>
      <c r="V55" s="744">
        <v>0</v>
      </c>
      <c r="W55" s="744">
        <v>0</v>
      </c>
      <c r="X55" s="744">
        <v>0</v>
      </c>
      <c r="Y55" s="744">
        <v>0</v>
      </c>
      <c r="Z55" s="744">
        <v>0</v>
      </c>
      <c r="AA55" s="744">
        <v>0</v>
      </c>
      <c r="AB55" s="744">
        <v>0</v>
      </c>
      <c r="AC55" s="744">
        <v>0</v>
      </c>
      <c r="AD55" s="744">
        <v>0</v>
      </c>
      <c r="AE55" s="744">
        <v>0</v>
      </c>
      <c r="AF55" s="744">
        <v>0</v>
      </c>
      <c r="AG55" s="744">
        <v>0</v>
      </c>
      <c r="AH55" s="744">
        <f t="shared" si="0"/>
        <v>99707</v>
      </c>
      <c r="AI55" s="164">
        <v>1</v>
      </c>
      <c r="AJ55" s="164">
        <v>51</v>
      </c>
    </row>
    <row r="56" spans="1:36" s="13" customFormat="1" ht="15.75" customHeight="1">
      <c r="A56" s="13">
        <v>1</v>
      </c>
      <c r="B56" s="13">
        <v>52</v>
      </c>
      <c r="C56" s="194"/>
      <c r="D56" s="310"/>
      <c r="E56" s="176"/>
      <c r="F56" s="2045"/>
      <c r="G56" s="2050"/>
      <c r="H56" s="741" t="s">
        <v>919</v>
      </c>
      <c r="I56" s="744">
        <v>0</v>
      </c>
      <c r="J56" s="744">
        <v>661</v>
      </c>
      <c r="K56" s="744">
        <v>0</v>
      </c>
      <c r="L56" s="744">
        <v>0</v>
      </c>
      <c r="M56" s="744">
        <v>0</v>
      </c>
      <c r="N56" s="744">
        <v>100355</v>
      </c>
      <c r="O56" s="744">
        <v>0</v>
      </c>
      <c r="P56" s="744">
        <v>0</v>
      </c>
      <c r="Q56" s="744">
        <v>224507</v>
      </c>
      <c r="R56" s="744">
        <v>473</v>
      </c>
      <c r="S56" s="744">
        <v>0</v>
      </c>
      <c r="T56" s="744">
        <v>0</v>
      </c>
      <c r="U56" s="744">
        <v>388</v>
      </c>
      <c r="V56" s="744">
        <v>12</v>
      </c>
      <c r="W56" s="744">
        <v>902</v>
      </c>
      <c r="X56" s="744">
        <v>0</v>
      </c>
      <c r="Y56" s="744">
        <v>0</v>
      </c>
      <c r="Z56" s="744">
        <v>3896</v>
      </c>
      <c r="AA56" s="744">
        <v>0</v>
      </c>
      <c r="AB56" s="744">
        <v>79661</v>
      </c>
      <c r="AC56" s="744">
        <v>0</v>
      </c>
      <c r="AD56" s="744">
        <v>0</v>
      </c>
      <c r="AE56" s="744">
        <v>0</v>
      </c>
      <c r="AF56" s="744">
        <v>88708</v>
      </c>
      <c r="AG56" s="744">
        <v>0</v>
      </c>
      <c r="AH56" s="744">
        <f t="shared" si="0"/>
        <v>499563</v>
      </c>
      <c r="AI56" s="164">
        <v>1</v>
      </c>
      <c r="AJ56" s="164">
        <v>52</v>
      </c>
    </row>
    <row r="57" spans="1:36" s="13" customFormat="1" ht="15.95" customHeight="1">
      <c r="A57" s="13">
        <v>1</v>
      </c>
      <c r="B57" s="13">
        <v>53</v>
      </c>
      <c r="C57" s="194"/>
      <c r="D57" s="310"/>
      <c r="E57" s="176"/>
      <c r="F57" s="2044" t="s">
        <v>555</v>
      </c>
      <c r="G57" s="2052" t="s">
        <v>811</v>
      </c>
      <c r="H57" s="741" t="s">
        <v>304</v>
      </c>
      <c r="I57" s="744">
        <v>0</v>
      </c>
      <c r="J57" s="744">
        <v>0</v>
      </c>
      <c r="K57" s="744">
        <v>0</v>
      </c>
      <c r="L57" s="744">
        <v>0</v>
      </c>
      <c r="M57" s="744">
        <v>0</v>
      </c>
      <c r="N57" s="744">
        <v>0</v>
      </c>
      <c r="O57" s="744">
        <v>0</v>
      </c>
      <c r="P57" s="744">
        <v>0</v>
      </c>
      <c r="Q57" s="744">
        <v>0</v>
      </c>
      <c r="R57" s="744">
        <v>0</v>
      </c>
      <c r="S57" s="744">
        <v>0</v>
      </c>
      <c r="T57" s="744">
        <v>0</v>
      </c>
      <c r="U57" s="744">
        <v>0</v>
      </c>
      <c r="V57" s="744">
        <v>0</v>
      </c>
      <c r="W57" s="744">
        <v>0</v>
      </c>
      <c r="X57" s="744">
        <v>0</v>
      </c>
      <c r="Y57" s="744">
        <v>0</v>
      </c>
      <c r="Z57" s="744">
        <v>0</v>
      </c>
      <c r="AA57" s="744">
        <v>0</v>
      </c>
      <c r="AB57" s="744">
        <v>0</v>
      </c>
      <c r="AC57" s="744">
        <v>0</v>
      </c>
      <c r="AD57" s="744">
        <v>0</v>
      </c>
      <c r="AE57" s="744">
        <v>0</v>
      </c>
      <c r="AF57" s="744">
        <v>0</v>
      </c>
      <c r="AG57" s="744">
        <v>0</v>
      </c>
      <c r="AH57" s="744">
        <f t="shared" si="0"/>
        <v>0</v>
      </c>
      <c r="AI57" s="164">
        <v>1</v>
      </c>
      <c r="AJ57" s="164">
        <v>53</v>
      </c>
    </row>
    <row r="58" spans="1:36" s="13" customFormat="1" ht="15.95" customHeight="1">
      <c r="A58" s="13">
        <v>1</v>
      </c>
      <c r="B58" s="13">
        <v>54</v>
      </c>
      <c r="C58" s="194"/>
      <c r="D58" s="310"/>
      <c r="E58" s="194"/>
      <c r="F58" s="2051"/>
      <c r="G58" s="2053"/>
      <c r="H58" s="741" t="s">
        <v>919</v>
      </c>
      <c r="I58" s="744">
        <v>0</v>
      </c>
      <c r="J58" s="744">
        <v>0</v>
      </c>
      <c r="K58" s="744">
        <v>0</v>
      </c>
      <c r="L58" s="744">
        <v>0</v>
      </c>
      <c r="M58" s="744">
        <v>0</v>
      </c>
      <c r="N58" s="744">
        <v>0</v>
      </c>
      <c r="O58" s="744">
        <v>0</v>
      </c>
      <c r="P58" s="744">
        <v>0</v>
      </c>
      <c r="Q58" s="744">
        <v>0</v>
      </c>
      <c r="R58" s="744">
        <v>0</v>
      </c>
      <c r="S58" s="744">
        <v>0</v>
      </c>
      <c r="T58" s="744">
        <v>0</v>
      </c>
      <c r="U58" s="744">
        <v>0</v>
      </c>
      <c r="V58" s="744">
        <v>0</v>
      </c>
      <c r="W58" s="744">
        <v>0</v>
      </c>
      <c r="X58" s="744">
        <v>0</v>
      </c>
      <c r="Y58" s="744">
        <v>0</v>
      </c>
      <c r="Z58" s="744">
        <v>0</v>
      </c>
      <c r="AA58" s="744">
        <v>0</v>
      </c>
      <c r="AB58" s="744">
        <v>0</v>
      </c>
      <c r="AC58" s="744">
        <v>0</v>
      </c>
      <c r="AD58" s="744">
        <v>0</v>
      </c>
      <c r="AE58" s="744">
        <v>0</v>
      </c>
      <c r="AF58" s="744">
        <v>0</v>
      </c>
      <c r="AG58" s="744">
        <v>0</v>
      </c>
      <c r="AH58" s="744">
        <f t="shared" si="0"/>
        <v>0</v>
      </c>
      <c r="AI58" s="164">
        <v>1</v>
      </c>
      <c r="AJ58" s="164">
        <v>54</v>
      </c>
    </row>
    <row r="59" spans="1:36" s="13" customFormat="1" ht="15.95" customHeight="1">
      <c r="A59" s="13">
        <v>1</v>
      </c>
      <c r="B59" s="13">
        <v>55</v>
      </c>
      <c r="C59" s="194"/>
      <c r="D59" s="1754" t="s">
        <v>1171</v>
      </c>
      <c r="E59" s="2044" t="s">
        <v>71</v>
      </c>
      <c r="F59" s="1532" t="s">
        <v>943</v>
      </c>
      <c r="G59" s="2047"/>
      <c r="H59" s="740"/>
      <c r="I59" s="744">
        <v>0</v>
      </c>
      <c r="J59" s="744">
        <v>0</v>
      </c>
      <c r="K59" s="744">
        <v>0</v>
      </c>
      <c r="L59" s="744">
        <v>0</v>
      </c>
      <c r="M59" s="744">
        <v>0</v>
      </c>
      <c r="N59" s="744">
        <v>0</v>
      </c>
      <c r="O59" s="744">
        <v>0</v>
      </c>
      <c r="P59" s="744">
        <v>0</v>
      </c>
      <c r="Q59" s="744">
        <v>0</v>
      </c>
      <c r="R59" s="744">
        <v>0</v>
      </c>
      <c r="S59" s="744">
        <v>0</v>
      </c>
      <c r="T59" s="744">
        <v>0</v>
      </c>
      <c r="U59" s="744">
        <v>0</v>
      </c>
      <c r="V59" s="744">
        <v>0</v>
      </c>
      <c r="W59" s="744">
        <v>0</v>
      </c>
      <c r="X59" s="744">
        <v>0</v>
      </c>
      <c r="Y59" s="744">
        <v>0</v>
      </c>
      <c r="Z59" s="744">
        <v>0</v>
      </c>
      <c r="AA59" s="744">
        <v>0</v>
      </c>
      <c r="AB59" s="744">
        <v>0</v>
      </c>
      <c r="AC59" s="744">
        <v>0</v>
      </c>
      <c r="AD59" s="744">
        <v>0</v>
      </c>
      <c r="AE59" s="744">
        <v>0</v>
      </c>
      <c r="AF59" s="744">
        <v>0</v>
      </c>
      <c r="AG59" s="744">
        <v>0</v>
      </c>
      <c r="AH59" s="744">
        <f t="shared" si="0"/>
        <v>0</v>
      </c>
      <c r="AI59" s="164">
        <v>1</v>
      </c>
      <c r="AJ59" s="164">
        <v>55</v>
      </c>
    </row>
    <row r="60" spans="1:36" s="13" customFormat="1" ht="15.95" customHeight="1">
      <c r="A60" s="13">
        <v>1</v>
      </c>
      <c r="B60" s="13">
        <v>56</v>
      </c>
      <c r="C60" s="178"/>
      <c r="D60" s="2054"/>
      <c r="E60" s="2045"/>
      <c r="F60" s="1500"/>
      <c r="G60" s="2048"/>
      <c r="H60" s="740" t="s">
        <v>919</v>
      </c>
      <c r="I60" s="744">
        <v>0</v>
      </c>
      <c r="J60" s="744">
        <v>0</v>
      </c>
      <c r="K60" s="744">
        <v>0</v>
      </c>
      <c r="L60" s="744">
        <v>0</v>
      </c>
      <c r="M60" s="744">
        <v>0</v>
      </c>
      <c r="N60" s="744">
        <v>0</v>
      </c>
      <c r="O60" s="744">
        <v>120858</v>
      </c>
      <c r="P60" s="744">
        <v>0</v>
      </c>
      <c r="Q60" s="744">
        <v>0</v>
      </c>
      <c r="R60" s="744">
        <v>0</v>
      </c>
      <c r="S60" s="744">
        <v>0</v>
      </c>
      <c r="T60" s="744">
        <v>0</v>
      </c>
      <c r="U60" s="744">
        <v>0</v>
      </c>
      <c r="V60" s="744">
        <v>0</v>
      </c>
      <c r="W60" s="744">
        <v>0</v>
      </c>
      <c r="X60" s="744">
        <v>0</v>
      </c>
      <c r="Y60" s="744">
        <v>0</v>
      </c>
      <c r="Z60" s="744">
        <v>0</v>
      </c>
      <c r="AA60" s="744">
        <v>0</v>
      </c>
      <c r="AB60" s="744">
        <v>0</v>
      </c>
      <c r="AC60" s="744">
        <v>0</v>
      </c>
      <c r="AD60" s="744">
        <v>0</v>
      </c>
      <c r="AE60" s="744">
        <v>0</v>
      </c>
      <c r="AF60" s="744">
        <v>0</v>
      </c>
      <c r="AG60" s="744">
        <v>0</v>
      </c>
      <c r="AH60" s="744">
        <f t="shared" si="0"/>
        <v>120858</v>
      </c>
      <c r="AI60" s="164">
        <v>1</v>
      </c>
      <c r="AJ60" s="164">
        <v>56</v>
      </c>
    </row>
    <row r="61" spans="1:36" s="13" customFormat="1" ht="15.95" customHeight="1">
      <c r="A61" s="13">
        <v>1</v>
      </c>
      <c r="B61" s="13">
        <v>57</v>
      </c>
      <c r="C61" s="194"/>
      <c r="D61" s="2044" t="s">
        <v>306</v>
      </c>
      <c r="E61" s="1532" t="s">
        <v>944</v>
      </c>
      <c r="F61" s="1532"/>
      <c r="G61" s="1533"/>
      <c r="H61" s="740" t="s">
        <v>304</v>
      </c>
      <c r="I61" s="744">
        <v>78788</v>
      </c>
      <c r="J61" s="744">
        <v>72774</v>
      </c>
      <c r="K61" s="744">
        <v>172520</v>
      </c>
      <c r="L61" s="744">
        <v>88317</v>
      </c>
      <c r="M61" s="744">
        <v>25236</v>
      </c>
      <c r="N61" s="744">
        <v>201358</v>
      </c>
      <c r="O61" s="744">
        <v>120858</v>
      </c>
      <c r="P61" s="744">
        <v>17928</v>
      </c>
      <c r="Q61" s="744">
        <v>200341</v>
      </c>
      <c r="R61" s="744">
        <v>41394</v>
      </c>
      <c r="S61" s="744">
        <v>5729</v>
      </c>
      <c r="T61" s="744">
        <v>274864</v>
      </c>
      <c r="U61" s="744">
        <v>111674</v>
      </c>
      <c r="V61" s="744">
        <v>15078</v>
      </c>
      <c r="W61" s="744">
        <v>18633</v>
      </c>
      <c r="X61" s="744">
        <v>136544</v>
      </c>
      <c r="Y61" s="744">
        <v>18604</v>
      </c>
      <c r="Z61" s="744">
        <v>22643</v>
      </c>
      <c r="AA61" s="744">
        <v>59925</v>
      </c>
      <c r="AB61" s="744">
        <v>29140</v>
      </c>
      <c r="AC61" s="744">
        <v>20297</v>
      </c>
      <c r="AD61" s="744">
        <v>12140</v>
      </c>
      <c r="AE61" s="744">
        <v>0</v>
      </c>
      <c r="AF61" s="744">
        <v>72433</v>
      </c>
      <c r="AG61" s="744">
        <v>712</v>
      </c>
      <c r="AH61" s="744">
        <f t="shared" si="0"/>
        <v>1817930</v>
      </c>
      <c r="AI61" s="13">
        <v>1</v>
      </c>
      <c r="AJ61" s="13">
        <v>57</v>
      </c>
    </row>
    <row r="62" spans="1:36" s="13" customFormat="1" ht="15.95" customHeight="1">
      <c r="A62" s="13">
        <v>1</v>
      </c>
      <c r="B62" s="13">
        <v>58</v>
      </c>
      <c r="C62" s="194" t="s">
        <v>727</v>
      </c>
      <c r="D62" s="2036"/>
      <c r="E62" s="2055"/>
      <c r="F62" s="2055"/>
      <c r="G62" s="2056"/>
      <c r="H62" s="740" t="s">
        <v>919</v>
      </c>
      <c r="I62" s="744">
        <v>78788</v>
      </c>
      <c r="J62" s="744">
        <v>106801</v>
      </c>
      <c r="K62" s="744">
        <v>158820</v>
      </c>
      <c r="L62" s="744">
        <v>86233</v>
      </c>
      <c r="M62" s="744">
        <v>9505</v>
      </c>
      <c r="N62" s="744">
        <v>210710</v>
      </c>
      <c r="O62" s="744">
        <v>0</v>
      </c>
      <c r="P62" s="744">
        <v>10091</v>
      </c>
      <c r="Q62" s="744">
        <v>200341</v>
      </c>
      <c r="R62" s="744">
        <v>41770</v>
      </c>
      <c r="S62" s="744">
        <v>5729</v>
      </c>
      <c r="T62" s="744">
        <v>263000</v>
      </c>
      <c r="U62" s="744">
        <v>184831</v>
      </c>
      <c r="V62" s="744">
        <v>19625</v>
      </c>
      <c r="W62" s="744">
        <v>21272</v>
      </c>
      <c r="X62" s="744">
        <v>136544</v>
      </c>
      <c r="Y62" s="744">
        <v>18604</v>
      </c>
      <c r="Z62" s="744">
        <v>42424</v>
      </c>
      <c r="AA62" s="744">
        <v>59925</v>
      </c>
      <c r="AB62" s="744">
        <v>149735</v>
      </c>
      <c r="AC62" s="744">
        <v>25342</v>
      </c>
      <c r="AD62" s="744">
        <v>12140</v>
      </c>
      <c r="AE62" s="744">
        <v>0</v>
      </c>
      <c r="AF62" s="744">
        <v>72433</v>
      </c>
      <c r="AG62" s="744">
        <v>1423</v>
      </c>
      <c r="AH62" s="744">
        <f t="shared" si="0"/>
        <v>1916086</v>
      </c>
      <c r="AI62" s="13">
        <v>1</v>
      </c>
      <c r="AJ62" s="13">
        <v>58</v>
      </c>
    </row>
    <row r="63" spans="1:36" s="13" customFormat="1" ht="15.95" customHeight="1">
      <c r="A63" s="13">
        <v>1</v>
      </c>
      <c r="B63" s="13">
        <v>59</v>
      </c>
      <c r="C63" s="725"/>
      <c r="D63" s="2040"/>
      <c r="E63" s="2043" t="s">
        <v>71</v>
      </c>
      <c r="F63" s="1532" t="s">
        <v>945</v>
      </c>
      <c r="G63" s="2047"/>
      <c r="H63" s="740" t="s">
        <v>304</v>
      </c>
      <c r="I63" s="744">
        <v>0</v>
      </c>
      <c r="J63" s="744">
        <v>0</v>
      </c>
      <c r="K63" s="744">
        <v>28200</v>
      </c>
      <c r="L63" s="744">
        <v>0</v>
      </c>
      <c r="M63" s="744">
        <v>0</v>
      </c>
      <c r="N63" s="744">
        <v>7800</v>
      </c>
      <c r="O63" s="744">
        <v>0</v>
      </c>
      <c r="P63" s="744">
        <v>0</v>
      </c>
      <c r="Q63" s="744">
        <v>37100</v>
      </c>
      <c r="R63" s="744">
        <v>0</v>
      </c>
      <c r="S63" s="744">
        <v>0</v>
      </c>
      <c r="T63" s="744">
        <v>0</v>
      </c>
      <c r="U63" s="744">
        <v>0</v>
      </c>
      <c r="V63" s="744">
        <v>0</v>
      </c>
      <c r="W63" s="744">
        <v>0</v>
      </c>
      <c r="X63" s="744">
        <v>0</v>
      </c>
      <c r="Y63" s="744">
        <v>0</v>
      </c>
      <c r="Z63" s="744">
        <v>0</v>
      </c>
      <c r="AA63" s="744">
        <v>0</v>
      </c>
      <c r="AB63" s="744">
        <v>0</v>
      </c>
      <c r="AC63" s="744">
        <v>0</v>
      </c>
      <c r="AD63" s="744">
        <v>12140</v>
      </c>
      <c r="AE63" s="744">
        <v>0</v>
      </c>
      <c r="AF63" s="744">
        <v>0</v>
      </c>
      <c r="AG63" s="744">
        <v>0</v>
      </c>
      <c r="AH63" s="744">
        <f t="shared" si="0"/>
        <v>85240</v>
      </c>
      <c r="AI63" s="13">
        <v>1</v>
      </c>
      <c r="AJ63" s="13">
        <v>59</v>
      </c>
    </row>
    <row r="64" spans="1:36" s="13" customFormat="1" ht="15.95" customHeight="1">
      <c r="A64" s="13">
        <v>1</v>
      </c>
      <c r="B64" s="13">
        <v>60</v>
      </c>
      <c r="C64" s="2069" t="s">
        <v>948</v>
      </c>
      <c r="D64" s="2040"/>
      <c r="E64" s="2057"/>
      <c r="F64" s="1500"/>
      <c r="G64" s="2048"/>
      <c r="H64" s="740" t="s">
        <v>919</v>
      </c>
      <c r="I64" s="744">
        <v>0</v>
      </c>
      <c r="J64" s="744">
        <v>0</v>
      </c>
      <c r="K64" s="744">
        <v>28200</v>
      </c>
      <c r="L64" s="744">
        <v>0</v>
      </c>
      <c r="M64" s="744">
        <v>0</v>
      </c>
      <c r="N64" s="744">
        <v>7800</v>
      </c>
      <c r="O64" s="744">
        <v>0</v>
      </c>
      <c r="P64" s="744">
        <v>0</v>
      </c>
      <c r="Q64" s="744">
        <v>37100</v>
      </c>
      <c r="R64" s="744">
        <v>0</v>
      </c>
      <c r="S64" s="744">
        <v>0</v>
      </c>
      <c r="T64" s="744">
        <v>0</v>
      </c>
      <c r="U64" s="744">
        <v>0</v>
      </c>
      <c r="V64" s="744">
        <v>0</v>
      </c>
      <c r="W64" s="744">
        <v>0</v>
      </c>
      <c r="X64" s="744">
        <v>0</v>
      </c>
      <c r="Y64" s="744">
        <v>0</v>
      </c>
      <c r="Z64" s="744">
        <v>0</v>
      </c>
      <c r="AA64" s="744">
        <v>0</v>
      </c>
      <c r="AB64" s="744">
        <v>0</v>
      </c>
      <c r="AC64" s="744">
        <v>0</v>
      </c>
      <c r="AD64" s="744">
        <v>12140</v>
      </c>
      <c r="AE64" s="744">
        <v>0</v>
      </c>
      <c r="AF64" s="744">
        <v>0</v>
      </c>
      <c r="AG64" s="744">
        <v>0</v>
      </c>
      <c r="AH64" s="744">
        <f t="shared" si="0"/>
        <v>85240</v>
      </c>
      <c r="AI64" s="13">
        <v>1</v>
      </c>
      <c r="AJ64" s="13">
        <v>60</v>
      </c>
    </row>
    <row r="65" spans="1:36" s="13" customFormat="1" ht="15.95" customHeight="1">
      <c r="A65" s="13">
        <v>1</v>
      </c>
      <c r="B65" s="13">
        <v>61</v>
      </c>
      <c r="C65" s="2069"/>
      <c r="D65" s="2040"/>
      <c r="E65" s="2043" t="s">
        <v>106</v>
      </c>
      <c r="F65" s="2028" t="s">
        <v>27</v>
      </c>
      <c r="G65" s="2029"/>
      <c r="H65" s="740" t="s">
        <v>304</v>
      </c>
      <c r="I65" s="744">
        <v>0</v>
      </c>
      <c r="J65" s="744">
        <v>0</v>
      </c>
      <c r="K65" s="744">
        <v>0</v>
      </c>
      <c r="L65" s="744">
        <v>0</v>
      </c>
      <c r="M65" s="744">
        <v>0</v>
      </c>
      <c r="N65" s="744">
        <v>0</v>
      </c>
      <c r="O65" s="744">
        <v>0</v>
      </c>
      <c r="P65" s="744">
        <v>0</v>
      </c>
      <c r="Q65" s="744">
        <v>0</v>
      </c>
      <c r="R65" s="744">
        <v>0</v>
      </c>
      <c r="S65" s="744">
        <v>0</v>
      </c>
      <c r="T65" s="744">
        <v>0</v>
      </c>
      <c r="U65" s="744">
        <v>0</v>
      </c>
      <c r="V65" s="744">
        <v>0</v>
      </c>
      <c r="W65" s="744">
        <v>0</v>
      </c>
      <c r="X65" s="744">
        <v>0</v>
      </c>
      <c r="Y65" s="744">
        <v>0</v>
      </c>
      <c r="Z65" s="744">
        <v>0</v>
      </c>
      <c r="AA65" s="744">
        <v>0</v>
      </c>
      <c r="AB65" s="744">
        <v>0</v>
      </c>
      <c r="AC65" s="744">
        <v>0</v>
      </c>
      <c r="AD65" s="744">
        <v>0</v>
      </c>
      <c r="AE65" s="744">
        <v>0</v>
      </c>
      <c r="AF65" s="744">
        <v>0</v>
      </c>
      <c r="AG65" s="744">
        <v>0</v>
      </c>
      <c r="AH65" s="744">
        <f t="shared" si="0"/>
        <v>0</v>
      </c>
      <c r="AI65" s="13">
        <v>1</v>
      </c>
      <c r="AJ65" s="13">
        <v>61</v>
      </c>
    </row>
    <row r="66" spans="1:36" s="13" customFormat="1" ht="15.95" customHeight="1">
      <c r="A66" s="13">
        <v>1</v>
      </c>
      <c r="B66" s="13">
        <v>62</v>
      </c>
      <c r="C66" s="2069"/>
      <c r="D66" s="2040"/>
      <c r="E66" s="2057"/>
      <c r="F66" s="1506" t="s">
        <v>110</v>
      </c>
      <c r="G66" s="2030"/>
      <c r="H66" s="740" t="s">
        <v>919</v>
      </c>
      <c r="I66" s="744">
        <v>0</v>
      </c>
      <c r="J66" s="744">
        <v>0</v>
      </c>
      <c r="K66" s="744">
        <v>0</v>
      </c>
      <c r="L66" s="744">
        <v>0</v>
      </c>
      <c r="M66" s="744">
        <v>0</v>
      </c>
      <c r="N66" s="744">
        <v>0</v>
      </c>
      <c r="O66" s="744">
        <v>0</v>
      </c>
      <c r="P66" s="744">
        <v>0</v>
      </c>
      <c r="Q66" s="744">
        <v>0</v>
      </c>
      <c r="R66" s="744">
        <v>0</v>
      </c>
      <c r="S66" s="744">
        <v>0</v>
      </c>
      <c r="T66" s="744">
        <v>0</v>
      </c>
      <c r="U66" s="744">
        <v>0</v>
      </c>
      <c r="V66" s="744">
        <v>0</v>
      </c>
      <c r="W66" s="744">
        <v>0</v>
      </c>
      <c r="X66" s="744">
        <v>0</v>
      </c>
      <c r="Y66" s="744">
        <v>0</v>
      </c>
      <c r="Z66" s="744">
        <v>0</v>
      </c>
      <c r="AA66" s="744">
        <v>0</v>
      </c>
      <c r="AB66" s="744">
        <v>0</v>
      </c>
      <c r="AC66" s="744">
        <v>0</v>
      </c>
      <c r="AD66" s="744">
        <v>0</v>
      </c>
      <c r="AE66" s="744">
        <v>0</v>
      </c>
      <c r="AF66" s="744">
        <v>0</v>
      </c>
      <c r="AG66" s="744">
        <v>0</v>
      </c>
      <c r="AH66" s="744">
        <f t="shared" si="0"/>
        <v>0</v>
      </c>
      <c r="AI66" s="13">
        <v>1</v>
      </c>
      <c r="AJ66" s="13">
        <v>62</v>
      </c>
    </row>
    <row r="67" spans="1:36" s="13" customFormat="1" ht="15.95" customHeight="1">
      <c r="A67" s="13">
        <v>1</v>
      </c>
      <c r="B67" s="13">
        <v>63</v>
      </c>
      <c r="C67" s="2069"/>
      <c r="D67" s="2040"/>
      <c r="E67" s="2043" t="s">
        <v>144</v>
      </c>
      <c r="F67" s="2028" t="s">
        <v>197</v>
      </c>
      <c r="G67" s="2029"/>
      <c r="H67" s="740" t="s">
        <v>304</v>
      </c>
      <c r="I67" s="744">
        <v>0</v>
      </c>
      <c r="J67" s="744">
        <v>0</v>
      </c>
      <c r="K67" s="744">
        <v>0</v>
      </c>
      <c r="L67" s="744">
        <v>0</v>
      </c>
      <c r="M67" s="744">
        <v>0</v>
      </c>
      <c r="N67" s="744">
        <v>0</v>
      </c>
      <c r="O67" s="744">
        <v>0</v>
      </c>
      <c r="P67" s="744">
        <v>0</v>
      </c>
      <c r="Q67" s="744">
        <v>0</v>
      </c>
      <c r="R67" s="744">
        <v>0</v>
      </c>
      <c r="S67" s="744">
        <v>0</v>
      </c>
      <c r="T67" s="744">
        <v>0</v>
      </c>
      <c r="U67" s="744">
        <v>0</v>
      </c>
      <c r="V67" s="744">
        <v>0</v>
      </c>
      <c r="W67" s="744">
        <v>0</v>
      </c>
      <c r="X67" s="744">
        <v>0</v>
      </c>
      <c r="Y67" s="744">
        <v>0</v>
      </c>
      <c r="Z67" s="744">
        <v>0</v>
      </c>
      <c r="AA67" s="744">
        <v>0</v>
      </c>
      <c r="AB67" s="744">
        <v>0</v>
      </c>
      <c r="AC67" s="744">
        <v>0</v>
      </c>
      <c r="AD67" s="744">
        <v>0</v>
      </c>
      <c r="AE67" s="744">
        <v>0</v>
      </c>
      <c r="AF67" s="744">
        <v>0</v>
      </c>
      <c r="AG67" s="744">
        <v>0</v>
      </c>
      <c r="AH67" s="744">
        <f t="shared" si="0"/>
        <v>0</v>
      </c>
      <c r="AI67" s="13">
        <v>1</v>
      </c>
      <c r="AJ67" s="13">
        <v>63</v>
      </c>
    </row>
    <row r="68" spans="1:36" s="13" customFormat="1" ht="15.95" customHeight="1">
      <c r="A68" s="13">
        <v>1</v>
      </c>
      <c r="B68" s="13">
        <v>64</v>
      </c>
      <c r="C68" s="2069"/>
      <c r="D68" s="2040"/>
      <c r="E68" s="2057"/>
      <c r="F68" s="1506" t="s">
        <v>200</v>
      </c>
      <c r="G68" s="2030"/>
      <c r="H68" s="740" t="s">
        <v>919</v>
      </c>
      <c r="I68" s="744">
        <v>0</v>
      </c>
      <c r="J68" s="744">
        <v>0</v>
      </c>
      <c r="K68" s="744">
        <v>0</v>
      </c>
      <c r="L68" s="744">
        <v>0</v>
      </c>
      <c r="M68" s="744">
        <v>0</v>
      </c>
      <c r="N68" s="744">
        <v>0</v>
      </c>
      <c r="O68" s="744">
        <v>0</v>
      </c>
      <c r="P68" s="744">
        <v>0</v>
      </c>
      <c r="Q68" s="744">
        <v>0</v>
      </c>
      <c r="R68" s="744">
        <v>0</v>
      </c>
      <c r="S68" s="744">
        <v>0</v>
      </c>
      <c r="T68" s="744">
        <v>0</v>
      </c>
      <c r="U68" s="744">
        <v>0</v>
      </c>
      <c r="V68" s="744">
        <v>0</v>
      </c>
      <c r="W68" s="744">
        <v>0</v>
      </c>
      <c r="X68" s="744">
        <v>0</v>
      </c>
      <c r="Y68" s="744">
        <v>0</v>
      </c>
      <c r="Z68" s="744">
        <v>0</v>
      </c>
      <c r="AA68" s="744">
        <v>0</v>
      </c>
      <c r="AB68" s="744">
        <v>0</v>
      </c>
      <c r="AC68" s="744">
        <v>0</v>
      </c>
      <c r="AD68" s="744">
        <v>0</v>
      </c>
      <c r="AE68" s="744">
        <v>0</v>
      </c>
      <c r="AF68" s="744">
        <v>0</v>
      </c>
      <c r="AG68" s="744">
        <v>0</v>
      </c>
      <c r="AH68" s="744">
        <f t="shared" si="0"/>
        <v>0</v>
      </c>
      <c r="AI68" s="13">
        <v>1</v>
      </c>
      <c r="AJ68" s="13">
        <v>64</v>
      </c>
    </row>
    <row r="69" spans="1:36" s="13" customFormat="1" ht="15.95" customHeight="1">
      <c r="A69" s="13">
        <v>1</v>
      </c>
      <c r="B69" s="13">
        <v>65</v>
      </c>
      <c r="C69" s="2069"/>
      <c r="D69" s="2040"/>
      <c r="E69" s="2043" t="s">
        <v>147</v>
      </c>
      <c r="F69" s="2028" t="s">
        <v>197</v>
      </c>
      <c r="G69" s="2029"/>
      <c r="H69" s="740" t="s">
        <v>304</v>
      </c>
      <c r="I69" s="744">
        <v>0</v>
      </c>
      <c r="J69" s="744">
        <v>0</v>
      </c>
      <c r="K69" s="744">
        <v>0</v>
      </c>
      <c r="L69" s="744">
        <v>0</v>
      </c>
      <c r="M69" s="744">
        <v>0</v>
      </c>
      <c r="N69" s="744">
        <v>0</v>
      </c>
      <c r="O69" s="744">
        <v>0</v>
      </c>
      <c r="P69" s="744">
        <v>0</v>
      </c>
      <c r="Q69" s="744">
        <v>0</v>
      </c>
      <c r="R69" s="744">
        <v>0</v>
      </c>
      <c r="S69" s="744">
        <v>0</v>
      </c>
      <c r="T69" s="744">
        <v>0</v>
      </c>
      <c r="U69" s="744">
        <v>0</v>
      </c>
      <c r="V69" s="744">
        <v>0</v>
      </c>
      <c r="W69" s="744">
        <v>0</v>
      </c>
      <c r="X69" s="744">
        <v>0</v>
      </c>
      <c r="Y69" s="744">
        <v>0</v>
      </c>
      <c r="Z69" s="744">
        <v>0</v>
      </c>
      <c r="AA69" s="744">
        <v>0</v>
      </c>
      <c r="AB69" s="744">
        <v>0</v>
      </c>
      <c r="AC69" s="744">
        <v>0</v>
      </c>
      <c r="AD69" s="744">
        <v>0</v>
      </c>
      <c r="AE69" s="744">
        <v>0</v>
      </c>
      <c r="AF69" s="744">
        <v>0</v>
      </c>
      <c r="AG69" s="744">
        <v>0</v>
      </c>
      <c r="AH69" s="744">
        <f t="shared" si="0"/>
        <v>0</v>
      </c>
      <c r="AI69" s="13">
        <v>1</v>
      </c>
      <c r="AJ69" s="13">
        <v>65</v>
      </c>
    </row>
    <row r="70" spans="1:36" s="13" customFormat="1" ht="15.95" customHeight="1">
      <c r="A70" s="13">
        <v>1</v>
      </c>
      <c r="B70" s="13">
        <v>66</v>
      </c>
      <c r="C70" s="2069"/>
      <c r="D70" s="2040"/>
      <c r="E70" s="2057"/>
      <c r="F70" s="1506" t="s">
        <v>960</v>
      </c>
      <c r="G70" s="2030"/>
      <c r="H70" s="740" t="s">
        <v>919</v>
      </c>
      <c r="I70" s="744">
        <v>0</v>
      </c>
      <c r="J70" s="744">
        <v>0</v>
      </c>
      <c r="K70" s="744">
        <v>0</v>
      </c>
      <c r="L70" s="744">
        <v>0</v>
      </c>
      <c r="M70" s="744">
        <v>0</v>
      </c>
      <c r="N70" s="744">
        <v>0</v>
      </c>
      <c r="O70" s="744"/>
      <c r="P70" s="744">
        <v>0</v>
      </c>
      <c r="Q70" s="744">
        <v>0</v>
      </c>
      <c r="R70" s="744">
        <v>0</v>
      </c>
      <c r="S70" s="744">
        <v>0</v>
      </c>
      <c r="T70" s="744">
        <v>0</v>
      </c>
      <c r="U70" s="744">
        <v>0</v>
      </c>
      <c r="V70" s="744">
        <v>0</v>
      </c>
      <c r="W70" s="744">
        <v>0</v>
      </c>
      <c r="X70" s="744">
        <v>0</v>
      </c>
      <c r="Y70" s="744">
        <v>0</v>
      </c>
      <c r="Z70" s="744">
        <v>0</v>
      </c>
      <c r="AA70" s="744">
        <v>0</v>
      </c>
      <c r="AB70" s="744">
        <v>0</v>
      </c>
      <c r="AC70" s="744">
        <v>0</v>
      </c>
      <c r="AD70" s="744">
        <v>0</v>
      </c>
      <c r="AE70" s="744">
        <v>0</v>
      </c>
      <c r="AF70" s="744">
        <v>0</v>
      </c>
      <c r="AG70" s="744">
        <v>0</v>
      </c>
      <c r="AH70" s="744">
        <f t="shared" si="0"/>
        <v>0</v>
      </c>
      <c r="AI70" s="13">
        <v>1</v>
      </c>
      <c r="AJ70" s="13">
        <v>66</v>
      </c>
    </row>
    <row r="71" spans="1:36" s="13" customFormat="1" ht="15.95" customHeight="1">
      <c r="A71" s="13">
        <v>2</v>
      </c>
      <c r="B71" s="13">
        <v>1</v>
      </c>
      <c r="C71" s="2069"/>
      <c r="D71" s="2040"/>
      <c r="E71" s="2043" t="s">
        <v>155</v>
      </c>
      <c r="F71" s="2028" t="s">
        <v>27</v>
      </c>
      <c r="G71" s="2029"/>
      <c r="H71" s="740" t="s">
        <v>304</v>
      </c>
      <c r="I71" s="744">
        <v>0</v>
      </c>
      <c r="J71" s="744">
        <v>0</v>
      </c>
      <c r="K71" s="744">
        <v>0</v>
      </c>
      <c r="L71" s="744">
        <v>0</v>
      </c>
      <c r="M71" s="744">
        <v>0</v>
      </c>
      <c r="N71" s="744">
        <v>0</v>
      </c>
      <c r="O71" s="744">
        <v>0</v>
      </c>
      <c r="P71" s="744">
        <v>0</v>
      </c>
      <c r="Q71" s="744">
        <v>0</v>
      </c>
      <c r="R71" s="744">
        <v>0</v>
      </c>
      <c r="S71" s="744">
        <v>0</v>
      </c>
      <c r="T71" s="744">
        <v>0</v>
      </c>
      <c r="U71" s="744">
        <v>0</v>
      </c>
      <c r="V71" s="744">
        <v>0</v>
      </c>
      <c r="W71" s="744">
        <v>0</v>
      </c>
      <c r="X71" s="744">
        <v>0</v>
      </c>
      <c r="Y71" s="744">
        <v>0</v>
      </c>
      <c r="Z71" s="744">
        <v>0</v>
      </c>
      <c r="AA71" s="744">
        <v>0</v>
      </c>
      <c r="AB71" s="744">
        <v>0</v>
      </c>
      <c r="AC71" s="744">
        <v>0</v>
      </c>
      <c r="AD71" s="744">
        <v>0</v>
      </c>
      <c r="AE71" s="744">
        <v>0</v>
      </c>
      <c r="AF71" s="744">
        <v>0</v>
      </c>
      <c r="AG71" s="744">
        <v>0</v>
      </c>
      <c r="AH71" s="744">
        <f t="shared" ref="AH71:AH134" si="1">SUM(I71:AG71)</f>
        <v>0</v>
      </c>
      <c r="AI71" s="13">
        <v>2</v>
      </c>
      <c r="AJ71" s="13">
        <v>1</v>
      </c>
    </row>
    <row r="72" spans="1:36" s="13" customFormat="1" ht="15.95" customHeight="1">
      <c r="A72" s="13">
        <v>2</v>
      </c>
      <c r="B72" s="13">
        <v>2</v>
      </c>
      <c r="C72" s="2069"/>
      <c r="D72" s="2040"/>
      <c r="E72" s="2057"/>
      <c r="F72" s="1506" t="s">
        <v>200</v>
      </c>
      <c r="G72" s="2030"/>
      <c r="H72" s="740" t="s">
        <v>919</v>
      </c>
      <c r="I72" s="744">
        <v>0</v>
      </c>
      <c r="J72" s="744">
        <v>0</v>
      </c>
      <c r="K72" s="744">
        <v>0</v>
      </c>
      <c r="L72" s="744">
        <v>0</v>
      </c>
      <c r="M72" s="744">
        <v>0</v>
      </c>
      <c r="N72" s="744">
        <v>0</v>
      </c>
      <c r="O72" s="744">
        <v>0</v>
      </c>
      <c r="P72" s="744">
        <v>0</v>
      </c>
      <c r="Q72" s="744">
        <v>0</v>
      </c>
      <c r="R72" s="744">
        <v>0</v>
      </c>
      <c r="S72" s="744">
        <v>0</v>
      </c>
      <c r="T72" s="744">
        <v>0</v>
      </c>
      <c r="U72" s="744">
        <v>0</v>
      </c>
      <c r="V72" s="744">
        <v>0</v>
      </c>
      <c r="W72" s="744">
        <v>0</v>
      </c>
      <c r="X72" s="744">
        <v>0</v>
      </c>
      <c r="Y72" s="744">
        <v>0</v>
      </c>
      <c r="Z72" s="744">
        <v>0</v>
      </c>
      <c r="AA72" s="744">
        <v>0</v>
      </c>
      <c r="AB72" s="744">
        <v>0</v>
      </c>
      <c r="AC72" s="744">
        <v>0</v>
      </c>
      <c r="AD72" s="744">
        <v>0</v>
      </c>
      <c r="AE72" s="744">
        <v>0</v>
      </c>
      <c r="AF72" s="744">
        <v>0</v>
      </c>
      <c r="AG72" s="744">
        <v>0</v>
      </c>
      <c r="AH72" s="744">
        <f t="shared" si="1"/>
        <v>0</v>
      </c>
      <c r="AI72" s="13">
        <v>2</v>
      </c>
      <c r="AJ72" s="13">
        <v>2</v>
      </c>
    </row>
    <row r="73" spans="1:36" s="13" customFormat="1" ht="15.95" customHeight="1">
      <c r="A73" s="13">
        <v>2</v>
      </c>
      <c r="B73" s="13">
        <v>3</v>
      </c>
      <c r="C73" s="2069"/>
      <c r="D73" s="2040"/>
      <c r="E73" s="2043" t="s">
        <v>160</v>
      </c>
      <c r="F73" s="2028" t="s">
        <v>27</v>
      </c>
      <c r="G73" s="2029"/>
      <c r="H73" s="740" t="s">
        <v>304</v>
      </c>
      <c r="I73" s="744">
        <v>0</v>
      </c>
      <c r="J73" s="744">
        <v>0</v>
      </c>
      <c r="K73" s="744">
        <v>0</v>
      </c>
      <c r="L73" s="744">
        <v>0</v>
      </c>
      <c r="M73" s="744">
        <v>0</v>
      </c>
      <c r="N73" s="744">
        <v>0</v>
      </c>
      <c r="O73" s="744">
        <v>0</v>
      </c>
      <c r="P73" s="744">
        <v>0</v>
      </c>
      <c r="Q73" s="744">
        <v>0</v>
      </c>
      <c r="R73" s="744">
        <v>0</v>
      </c>
      <c r="S73" s="744">
        <v>0</v>
      </c>
      <c r="T73" s="744">
        <v>0</v>
      </c>
      <c r="U73" s="744">
        <v>0</v>
      </c>
      <c r="V73" s="744">
        <v>0</v>
      </c>
      <c r="W73" s="744">
        <v>0</v>
      </c>
      <c r="X73" s="744">
        <v>0</v>
      </c>
      <c r="Y73" s="744">
        <v>0</v>
      </c>
      <c r="Z73" s="744">
        <v>0</v>
      </c>
      <c r="AA73" s="744">
        <v>0</v>
      </c>
      <c r="AB73" s="744">
        <v>0</v>
      </c>
      <c r="AC73" s="744">
        <v>0</v>
      </c>
      <c r="AD73" s="744">
        <v>0</v>
      </c>
      <c r="AE73" s="744">
        <v>0</v>
      </c>
      <c r="AF73" s="744">
        <v>0</v>
      </c>
      <c r="AG73" s="744">
        <v>0</v>
      </c>
      <c r="AH73" s="744">
        <f t="shared" si="1"/>
        <v>0</v>
      </c>
      <c r="AI73" s="13">
        <v>2</v>
      </c>
      <c r="AJ73" s="13">
        <v>3</v>
      </c>
    </row>
    <row r="74" spans="1:36" s="13" customFormat="1" ht="15.95" customHeight="1">
      <c r="A74" s="13">
        <v>2</v>
      </c>
      <c r="B74" s="13">
        <v>4</v>
      </c>
      <c r="C74" s="2069"/>
      <c r="D74" s="2040"/>
      <c r="E74" s="2057"/>
      <c r="F74" s="1506" t="s">
        <v>960</v>
      </c>
      <c r="G74" s="2030"/>
      <c r="H74" s="740" t="s">
        <v>919</v>
      </c>
      <c r="I74" s="744">
        <v>0</v>
      </c>
      <c r="J74" s="744">
        <v>0</v>
      </c>
      <c r="K74" s="744">
        <v>0</v>
      </c>
      <c r="L74" s="744">
        <v>0</v>
      </c>
      <c r="M74" s="744">
        <v>0</v>
      </c>
      <c r="N74" s="744">
        <v>0</v>
      </c>
      <c r="O74" s="744">
        <v>0</v>
      </c>
      <c r="P74" s="744">
        <v>0</v>
      </c>
      <c r="Q74" s="744">
        <v>0</v>
      </c>
      <c r="R74" s="744">
        <v>0</v>
      </c>
      <c r="S74" s="744">
        <v>0</v>
      </c>
      <c r="T74" s="744">
        <v>0</v>
      </c>
      <c r="U74" s="744">
        <v>0</v>
      </c>
      <c r="V74" s="744">
        <v>0</v>
      </c>
      <c r="W74" s="744">
        <v>0</v>
      </c>
      <c r="X74" s="744">
        <v>0</v>
      </c>
      <c r="Y74" s="744">
        <v>0</v>
      </c>
      <c r="Z74" s="744">
        <v>0</v>
      </c>
      <c r="AA74" s="744">
        <v>0</v>
      </c>
      <c r="AB74" s="744">
        <v>0</v>
      </c>
      <c r="AC74" s="744">
        <v>0</v>
      </c>
      <c r="AD74" s="744">
        <v>0</v>
      </c>
      <c r="AE74" s="744">
        <v>0</v>
      </c>
      <c r="AF74" s="744">
        <v>0</v>
      </c>
      <c r="AG74" s="744">
        <v>0</v>
      </c>
      <c r="AH74" s="744">
        <f t="shared" si="1"/>
        <v>0</v>
      </c>
      <c r="AI74" s="13">
        <v>2</v>
      </c>
      <c r="AJ74" s="13">
        <v>4</v>
      </c>
    </row>
    <row r="75" spans="1:36" s="13" customFormat="1" ht="15.95" customHeight="1">
      <c r="A75" s="13">
        <v>2</v>
      </c>
      <c r="B75" s="13">
        <v>5</v>
      </c>
      <c r="C75" s="2069"/>
      <c r="D75" s="2040"/>
      <c r="E75" s="2043" t="s">
        <v>162</v>
      </c>
      <c r="F75" s="1532" t="s">
        <v>1355</v>
      </c>
      <c r="G75" s="2047"/>
      <c r="H75" s="740" t="s">
        <v>304</v>
      </c>
      <c r="I75" s="744">
        <v>0</v>
      </c>
      <c r="J75" s="744">
        <v>0</v>
      </c>
      <c r="K75" s="744">
        <v>0</v>
      </c>
      <c r="L75" s="744">
        <v>0</v>
      </c>
      <c r="M75" s="744">
        <v>0</v>
      </c>
      <c r="N75" s="744">
        <v>0</v>
      </c>
      <c r="O75" s="744">
        <v>0</v>
      </c>
      <c r="P75" s="744">
        <v>0</v>
      </c>
      <c r="Q75" s="744">
        <v>0</v>
      </c>
      <c r="R75" s="744">
        <v>0</v>
      </c>
      <c r="S75" s="744">
        <v>0</v>
      </c>
      <c r="T75" s="744">
        <v>0</v>
      </c>
      <c r="U75" s="744">
        <v>0</v>
      </c>
      <c r="V75" s="744">
        <v>0</v>
      </c>
      <c r="W75" s="744">
        <v>0</v>
      </c>
      <c r="X75" s="744">
        <v>0</v>
      </c>
      <c r="Y75" s="744">
        <v>0</v>
      </c>
      <c r="Z75" s="744">
        <v>0</v>
      </c>
      <c r="AA75" s="744">
        <v>0</v>
      </c>
      <c r="AB75" s="744">
        <v>0</v>
      </c>
      <c r="AC75" s="744">
        <v>0</v>
      </c>
      <c r="AD75" s="744">
        <v>0</v>
      </c>
      <c r="AE75" s="744">
        <v>0</v>
      </c>
      <c r="AF75" s="744">
        <v>0</v>
      </c>
      <c r="AG75" s="744">
        <v>0</v>
      </c>
      <c r="AH75" s="744">
        <f t="shared" si="1"/>
        <v>0</v>
      </c>
      <c r="AI75" s="13">
        <v>2</v>
      </c>
      <c r="AJ75" s="13">
        <v>5</v>
      </c>
    </row>
    <row r="76" spans="1:36" s="13" customFormat="1" ht="15.95" customHeight="1">
      <c r="A76" s="13">
        <v>2</v>
      </c>
      <c r="B76" s="13">
        <v>6</v>
      </c>
      <c r="C76" s="2069"/>
      <c r="D76" s="2040"/>
      <c r="E76" s="2057"/>
      <c r="F76" s="1500"/>
      <c r="G76" s="2048"/>
      <c r="H76" s="740" t="s">
        <v>919</v>
      </c>
      <c r="I76" s="744">
        <v>0</v>
      </c>
      <c r="J76" s="744">
        <v>0</v>
      </c>
      <c r="K76" s="744">
        <v>0</v>
      </c>
      <c r="L76" s="744">
        <v>0</v>
      </c>
      <c r="M76" s="744">
        <v>0</v>
      </c>
      <c r="N76" s="744">
        <v>0</v>
      </c>
      <c r="O76" s="744">
        <v>0</v>
      </c>
      <c r="P76" s="744">
        <v>0</v>
      </c>
      <c r="Q76" s="744">
        <v>0</v>
      </c>
      <c r="R76" s="744">
        <v>0</v>
      </c>
      <c r="S76" s="744">
        <v>0</v>
      </c>
      <c r="T76" s="744">
        <v>0</v>
      </c>
      <c r="U76" s="744">
        <v>0</v>
      </c>
      <c r="V76" s="744">
        <v>0</v>
      </c>
      <c r="W76" s="744">
        <v>0</v>
      </c>
      <c r="X76" s="744">
        <v>0</v>
      </c>
      <c r="Y76" s="744">
        <v>0</v>
      </c>
      <c r="Z76" s="744">
        <v>0</v>
      </c>
      <c r="AA76" s="744">
        <v>0</v>
      </c>
      <c r="AB76" s="744">
        <v>0</v>
      </c>
      <c r="AC76" s="744">
        <v>0</v>
      </c>
      <c r="AD76" s="744">
        <v>0</v>
      </c>
      <c r="AE76" s="744">
        <v>0</v>
      </c>
      <c r="AF76" s="744">
        <v>0</v>
      </c>
      <c r="AG76" s="744">
        <v>0</v>
      </c>
      <c r="AH76" s="744">
        <f t="shared" si="1"/>
        <v>0</v>
      </c>
      <c r="AI76" s="13">
        <v>2</v>
      </c>
      <c r="AJ76" s="13">
        <v>6</v>
      </c>
    </row>
    <row r="77" spans="1:36" s="13" customFormat="1" ht="15.95" customHeight="1">
      <c r="A77" s="13">
        <v>2</v>
      </c>
      <c r="B77" s="13">
        <v>7</v>
      </c>
      <c r="C77" s="2069"/>
      <c r="D77" s="176"/>
      <c r="E77" s="2043" t="s">
        <v>165</v>
      </c>
      <c r="F77" s="1532" t="s">
        <v>950</v>
      </c>
      <c r="G77" s="2047"/>
      <c r="H77" s="740" t="s">
        <v>304</v>
      </c>
      <c r="I77" s="744">
        <v>0</v>
      </c>
      <c r="J77" s="744">
        <v>17739</v>
      </c>
      <c r="K77" s="744">
        <v>6300</v>
      </c>
      <c r="L77" s="744">
        <v>0</v>
      </c>
      <c r="M77" s="744">
        <v>0</v>
      </c>
      <c r="N77" s="744">
        <v>0</v>
      </c>
      <c r="O77" s="744">
        <v>0</v>
      </c>
      <c r="P77" s="744">
        <v>0</v>
      </c>
      <c r="Q77" s="744">
        <v>0</v>
      </c>
      <c r="R77" s="744">
        <v>0</v>
      </c>
      <c r="S77" s="744">
        <v>0</v>
      </c>
      <c r="T77" s="744">
        <v>0</v>
      </c>
      <c r="U77" s="744">
        <v>0</v>
      </c>
      <c r="V77" s="744">
        <v>0</v>
      </c>
      <c r="W77" s="744">
        <v>0</v>
      </c>
      <c r="X77" s="744">
        <v>57100</v>
      </c>
      <c r="Y77" s="744">
        <v>0</v>
      </c>
      <c r="Z77" s="744">
        <v>0</v>
      </c>
      <c r="AA77" s="744">
        <v>0</v>
      </c>
      <c r="AB77" s="744">
        <v>0</v>
      </c>
      <c r="AC77" s="744">
        <v>0</v>
      </c>
      <c r="AD77" s="744">
        <v>0</v>
      </c>
      <c r="AE77" s="744">
        <v>0</v>
      </c>
      <c r="AF77" s="744">
        <v>0</v>
      </c>
      <c r="AG77" s="744">
        <v>0</v>
      </c>
      <c r="AH77" s="744">
        <f t="shared" si="1"/>
        <v>81139</v>
      </c>
      <c r="AI77" s="13">
        <v>2</v>
      </c>
      <c r="AJ77" s="13">
        <v>7</v>
      </c>
    </row>
    <row r="78" spans="1:36" s="13" customFormat="1" ht="15.95" customHeight="1">
      <c r="A78" s="13">
        <v>2</v>
      </c>
      <c r="B78" s="13">
        <v>8</v>
      </c>
      <c r="C78" s="2069"/>
      <c r="D78" s="176"/>
      <c r="E78" s="2057"/>
      <c r="F78" s="1500"/>
      <c r="G78" s="2048"/>
      <c r="H78" s="740" t="s">
        <v>919</v>
      </c>
      <c r="I78" s="744">
        <v>0</v>
      </c>
      <c r="J78" s="744">
        <v>17739</v>
      </c>
      <c r="K78" s="744">
        <v>6300</v>
      </c>
      <c r="L78" s="744">
        <v>0</v>
      </c>
      <c r="M78" s="744">
        <v>0</v>
      </c>
      <c r="N78" s="744">
        <v>0</v>
      </c>
      <c r="O78" s="744">
        <v>0</v>
      </c>
      <c r="P78" s="744">
        <v>0</v>
      </c>
      <c r="Q78" s="744">
        <v>0</v>
      </c>
      <c r="R78" s="744">
        <v>0</v>
      </c>
      <c r="S78" s="744">
        <v>0</v>
      </c>
      <c r="T78" s="744">
        <v>0</v>
      </c>
      <c r="U78" s="744">
        <v>0</v>
      </c>
      <c r="V78" s="744">
        <v>0</v>
      </c>
      <c r="W78" s="744">
        <v>0</v>
      </c>
      <c r="X78" s="744">
        <v>57100</v>
      </c>
      <c r="Y78" s="744">
        <v>0</v>
      </c>
      <c r="Z78" s="744">
        <v>0</v>
      </c>
      <c r="AA78" s="744">
        <v>0</v>
      </c>
      <c r="AB78" s="744">
        <v>0</v>
      </c>
      <c r="AC78" s="744">
        <v>0</v>
      </c>
      <c r="AD78" s="744">
        <v>0</v>
      </c>
      <c r="AE78" s="744">
        <v>0</v>
      </c>
      <c r="AF78" s="744">
        <v>0</v>
      </c>
      <c r="AG78" s="744">
        <v>0</v>
      </c>
      <c r="AH78" s="744">
        <f t="shared" si="1"/>
        <v>81139</v>
      </c>
      <c r="AI78" s="13">
        <v>2</v>
      </c>
      <c r="AJ78" s="13">
        <v>8</v>
      </c>
    </row>
    <row r="79" spans="1:36" s="13" customFormat="1" ht="15.95" customHeight="1">
      <c r="A79" s="13">
        <v>2</v>
      </c>
      <c r="B79" s="13">
        <v>9</v>
      </c>
      <c r="C79" s="2069"/>
      <c r="D79" s="2040"/>
      <c r="E79" s="2043" t="s">
        <v>869</v>
      </c>
      <c r="F79" s="1532" t="s">
        <v>1356</v>
      </c>
      <c r="G79" s="2047"/>
      <c r="H79" s="740" t="s">
        <v>304</v>
      </c>
      <c r="I79" s="744">
        <v>13771</v>
      </c>
      <c r="J79" s="744">
        <v>807</v>
      </c>
      <c r="K79" s="744">
        <v>234</v>
      </c>
      <c r="L79" s="744">
        <v>13926</v>
      </c>
      <c r="M79" s="744">
        <v>0</v>
      </c>
      <c r="N79" s="744">
        <v>0</v>
      </c>
      <c r="O79" s="744">
        <v>0</v>
      </c>
      <c r="P79" s="744">
        <v>2808</v>
      </c>
      <c r="Q79" s="744">
        <v>0</v>
      </c>
      <c r="R79" s="744">
        <v>1839</v>
      </c>
      <c r="S79" s="744">
        <v>0</v>
      </c>
      <c r="T79" s="744">
        <v>0</v>
      </c>
      <c r="U79" s="744">
        <v>0</v>
      </c>
      <c r="V79" s="744">
        <v>0</v>
      </c>
      <c r="W79" s="744">
        <v>0</v>
      </c>
      <c r="X79" s="744">
        <v>0</v>
      </c>
      <c r="Y79" s="744">
        <v>0</v>
      </c>
      <c r="Z79" s="744">
        <v>0</v>
      </c>
      <c r="AA79" s="744">
        <v>0</v>
      </c>
      <c r="AB79" s="744">
        <v>0</v>
      </c>
      <c r="AC79" s="744">
        <v>0</v>
      </c>
      <c r="AD79" s="744">
        <v>0</v>
      </c>
      <c r="AE79" s="744">
        <v>0</v>
      </c>
      <c r="AF79" s="744">
        <v>0</v>
      </c>
      <c r="AG79" s="744">
        <v>0</v>
      </c>
      <c r="AH79" s="744">
        <f t="shared" si="1"/>
        <v>33385</v>
      </c>
      <c r="AI79" s="13">
        <v>2</v>
      </c>
      <c r="AJ79" s="13">
        <v>9</v>
      </c>
    </row>
    <row r="80" spans="1:36" s="13" customFormat="1" ht="15.95" customHeight="1">
      <c r="A80" s="13">
        <v>2</v>
      </c>
      <c r="B80" s="13">
        <v>10</v>
      </c>
      <c r="C80" s="2069"/>
      <c r="D80" s="2040"/>
      <c r="E80" s="2057"/>
      <c r="F80" s="1500"/>
      <c r="G80" s="2048"/>
      <c r="H80" s="740" t="s">
        <v>919</v>
      </c>
      <c r="I80" s="744">
        <v>13771</v>
      </c>
      <c r="J80" s="744">
        <v>807</v>
      </c>
      <c r="K80" s="744">
        <v>234</v>
      </c>
      <c r="L80" s="744">
        <v>13926</v>
      </c>
      <c r="M80" s="744">
        <v>0</v>
      </c>
      <c r="N80" s="744">
        <v>0</v>
      </c>
      <c r="O80" s="744">
        <v>0</v>
      </c>
      <c r="P80" s="744">
        <v>2340</v>
      </c>
      <c r="Q80" s="744">
        <v>0</v>
      </c>
      <c r="R80" s="744">
        <v>1839</v>
      </c>
      <c r="S80" s="744">
        <v>0</v>
      </c>
      <c r="T80" s="744">
        <v>0</v>
      </c>
      <c r="U80" s="744">
        <v>0</v>
      </c>
      <c r="V80" s="744">
        <v>0</v>
      </c>
      <c r="W80" s="744">
        <v>0</v>
      </c>
      <c r="X80" s="744">
        <v>0</v>
      </c>
      <c r="Y80" s="744">
        <v>0</v>
      </c>
      <c r="Z80" s="744">
        <v>0</v>
      </c>
      <c r="AA80" s="744">
        <v>0</v>
      </c>
      <c r="AB80" s="744">
        <v>0</v>
      </c>
      <c r="AC80" s="744">
        <v>0</v>
      </c>
      <c r="AD80" s="744">
        <v>0</v>
      </c>
      <c r="AE80" s="744">
        <v>0</v>
      </c>
      <c r="AF80" s="744">
        <v>0</v>
      </c>
      <c r="AG80" s="744">
        <v>0</v>
      </c>
      <c r="AH80" s="744">
        <f t="shared" si="1"/>
        <v>32917</v>
      </c>
      <c r="AI80" s="13">
        <v>2</v>
      </c>
      <c r="AJ80" s="13">
        <v>10</v>
      </c>
    </row>
    <row r="81" spans="1:36" s="13" customFormat="1" ht="15.95" customHeight="1">
      <c r="A81" s="13">
        <v>2</v>
      </c>
      <c r="B81" s="13">
        <v>11</v>
      </c>
      <c r="C81" s="2069"/>
      <c r="D81" s="176"/>
      <c r="E81" s="2044" t="s">
        <v>102</v>
      </c>
      <c r="F81" s="1532" t="s">
        <v>1399</v>
      </c>
      <c r="G81" s="2047"/>
      <c r="H81" s="740" t="s">
        <v>304</v>
      </c>
      <c r="I81" s="744">
        <v>0</v>
      </c>
      <c r="J81" s="744">
        <v>0</v>
      </c>
      <c r="K81" s="744">
        <v>0</v>
      </c>
      <c r="L81" s="744">
        <v>0</v>
      </c>
      <c r="M81" s="744">
        <v>0</v>
      </c>
      <c r="N81" s="744">
        <v>0</v>
      </c>
      <c r="O81" s="744">
        <v>0</v>
      </c>
      <c r="P81" s="744">
        <v>0</v>
      </c>
      <c r="Q81" s="744">
        <v>0</v>
      </c>
      <c r="R81" s="744">
        <v>0</v>
      </c>
      <c r="S81" s="744">
        <v>0</v>
      </c>
      <c r="T81" s="744">
        <v>0</v>
      </c>
      <c r="U81" s="744">
        <v>0</v>
      </c>
      <c r="V81" s="744">
        <v>0</v>
      </c>
      <c r="W81" s="744">
        <v>0</v>
      </c>
      <c r="X81" s="744">
        <v>0</v>
      </c>
      <c r="Y81" s="744">
        <v>0</v>
      </c>
      <c r="Z81" s="744">
        <v>0</v>
      </c>
      <c r="AA81" s="744">
        <v>0</v>
      </c>
      <c r="AB81" s="744">
        <v>0</v>
      </c>
      <c r="AC81" s="744">
        <v>0</v>
      </c>
      <c r="AD81" s="744">
        <v>0</v>
      </c>
      <c r="AE81" s="744">
        <v>0</v>
      </c>
      <c r="AF81" s="744">
        <v>0</v>
      </c>
      <c r="AG81" s="744">
        <v>0</v>
      </c>
      <c r="AH81" s="744">
        <f t="shared" si="1"/>
        <v>0</v>
      </c>
      <c r="AI81" s="13">
        <v>2</v>
      </c>
      <c r="AJ81" s="13">
        <v>11</v>
      </c>
    </row>
    <row r="82" spans="1:36" s="13" customFormat="1" ht="15.95" customHeight="1">
      <c r="A82" s="13">
        <v>2</v>
      </c>
      <c r="B82" s="13">
        <v>12</v>
      </c>
      <c r="C82" s="2069"/>
      <c r="D82" s="176"/>
      <c r="E82" s="2045"/>
      <c r="F82" s="1500"/>
      <c r="G82" s="2048"/>
      <c r="H82" s="740" t="s">
        <v>919</v>
      </c>
      <c r="I82" s="744">
        <v>0</v>
      </c>
      <c r="J82" s="744">
        <v>0</v>
      </c>
      <c r="K82" s="744">
        <v>0</v>
      </c>
      <c r="L82" s="744">
        <v>0</v>
      </c>
      <c r="M82" s="744">
        <v>0</v>
      </c>
      <c r="N82" s="744">
        <v>0</v>
      </c>
      <c r="O82" s="744">
        <v>0</v>
      </c>
      <c r="P82" s="744">
        <v>0</v>
      </c>
      <c r="Q82" s="744">
        <v>0</v>
      </c>
      <c r="R82" s="744">
        <v>0</v>
      </c>
      <c r="S82" s="744">
        <v>0</v>
      </c>
      <c r="T82" s="744">
        <v>0</v>
      </c>
      <c r="U82" s="744">
        <v>0</v>
      </c>
      <c r="V82" s="744">
        <v>0</v>
      </c>
      <c r="W82" s="744">
        <v>0</v>
      </c>
      <c r="X82" s="744">
        <v>0</v>
      </c>
      <c r="Y82" s="744">
        <v>0</v>
      </c>
      <c r="Z82" s="744">
        <v>0</v>
      </c>
      <c r="AA82" s="744">
        <v>0</v>
      </c>
      <c r="AB82" s="744">
        <v>0</v>
      </c>
      <c r="AC82" s="744">
        <v>0</v>
      </c>
      <c r="AD82" s="744">
        <v>0</v>
      </c>
      <c r="AE82" s="744">
        <v>0</v>
      </c>
      <c r="AF82" s="744">
        <v>0</v>
      </c>
      <c r="AG82" s="744">
        <v>0</v>
      </c>
      <c r="AH82" s="744">
        <f t="shared" si="1"/>
        <v>0</v>
      </c>
      <c r="AI82" s="13">
        <v>2</v>
      </c>
      <c r="AJ82" s="13">
        <v>12</v>
      </c>
    </row>
    <row r="83" spans="1:36" s="13" customFormat="1" ht="15.95" customHeight="1">
      <c r="A83" s="13">
        <v>2</v>
      </c>
      <c r="B83" s="13">
        <v>13</v>
      </c>
      <c r="C83" s="2069"/>
      <c r="D83" s="2040"/>
      <c r="E83" s="2043" t="s">
        <v>167</v>
      </c>
      <c r="F83" s="1532" t="s">
        <v>953</v>
      </c>
      <c r="G83" s="2047"/>
      <c r="H83" s="740" t="s">
        <v>304</v>
      </c>
      <c r="I83" s="744">
        <v>0</v>
      </c>
      <c r="J83" s="744">
        <v>0</v>
      </c>
      <c r="K83" s="744">
        <v>0</v>
      </c>
      <c r="L83" s="744">
        <v>0</v>
      </c>
      <c r="M83" s="744">
        <v>0</v>
      </c>
      <c r="N83" s="744">
        <v>0</v>
      </c>
      <c r="O83" s="744">
        <v>0</v>
      </c>
      <c r="P83" s="744">
        <v>0</v>
      </c>
      <c r="Q83" s="744">
        <v>0</v>
      </c>
      <c r="R83" s="744">
        <v>0</v>
      </c>
      <c r="S83" s="744">
        <v>0</v>
      </c>
      <c r="T83" s="744">
        <v>0</v>
      </c>
      <c r="U83" s="744">
        <v>0</v>
      </c>
      <c r="V83" s="744">
        <v>0</v>
      </c>
      <c r="W83" s="744">
        <v>0</v>
      </c>
      <c r="X83" s="744">
        <v>0</v>
      </c>
      <c r="Y83" s="744">
        <v>0</v>
      </c>
      <c r="Z83" s="744">
        <v>0</v>
      </c>
      <c r="AA83" s="744">
        <v>0</v>
      </c>
      <c r="AB83" s="744">
        <v>0</v>
      </c>
      <c r="AC83" s="744">
        <v>0</v>
      </c>
      <c r="AD83" s="744">
        <v>0</v>
      </c>
      <c r="AE83" s="744">
        <v>0</v>
      </c>
      <c r="AF83" s="744">
        <v>0</v>
      </c>
      <c r="AG83" s="744">
        <v>0</v>
      </c>
      <c r="AH83" s="744">
        <f t="shared" si="1"/>
        <v>0</v>
      </c>
      <c r="AI83" s="13">
        <v>2</v>
      </c>
      <c r="AJ83" s="13">
        <v>13</v>
      </c>
    </row>
    <row r="84" spans="1:36" s="13" customFormat="1" ht="15.95" customHeight="1">
      <c r="A84" s="13">
        <v>2</v>
      </c>
      <c r="B84" s="13">
        <v>14</v>
      </c>
      <c r="C84" s="2069"/>
      <c r="D84" s="2040"/>
      <c r="E84" s="2057"/>
      <c r="F84" s="1500"/>
      <c r="G84" s="2048"/>
      <c r="H84" s="740" t="s">
        <v>919</v>
      </c>
      <c r="I84" s="744">
        <v>0</v>
      </c>
      <c r="J84" s="744">
        <v>0</v>
      </c>
      <c r="K84" s="744">
        <v>0</v>
      </c>
      <c r="L84" s="744">
        <v>0</v>
      </c>
      <c r="M84" s="744">
        <v>0</v>
      </c>
      <c r="N84" s="744">
        <v>0</v>
      </c>
      <c r="O84" s="744">
        <v>0</v>
      </c>
      <c r="P84" s="744">
        <v>0</v>
      </c>
      <c r="Q84" s="744">
        <v>0</v>
      </c>
      <c r="R84" s="744">
        <v>0</v>
      </c>
      <c r="S84" s="744">
        <v>0</v>
      </c>
      <c r="T84" s="744">
        <v>0</v>
      </c>
      <c r="U84" s="744">
        <v>0</v>
      </c>
      <c r="V84" s="744">
        <v>0</v>
      </c>
      <c r="W84" s="744">
        <v>0</v>
      </c>
      <c r="X84" s="744">
        <v>0</v>
      </c>
      <c r="Y84" s="744">
        <v>0</v>
      </c>
      <c r="Z84" s="744">
        <v>0</v>
      </c>
      <c r="AA84" s="744">
        <v>0</v>
      </c>
      <c r="AB84" s="744">
        <v>0</v>
      </c>
      <c r="AC84" s="744">
        <v>0</v>
      </c>
      <c r="AD84" s="744">
        <v>0</v>
      </c>
      <c r="AE84" s="744">
        <v>0</v>
      </c>
      <c r="AF84" s="744">
        <v>0</v>
      </c>
      <c r="AG84" s="744">
        <v>0</v>
      </c>
      <c r="AH84" s="744">
        <f t="shared" si="1"/>
        <v>0</v>
      </c>
      <c r="AI84" s="13">
        <v>2</v>
      </c>
      <c r="AJ84" s="13">
        <v>14</v>
      </c>
    </row>
    <row r="85" spans="1:36" s="13" customFormat="1" ht="15.95" customHeight="1">
      <c r="A85" s="13">
        <v>2</v>
      </c>
      <c r="B85" s="13">
        <v>15</v>
      </c>
      <c r="C85" s="2069"/>
      <c r="D85" s="2040"/>
      <c r="E85" s="2043" t="s">
        <v>169</v>
      </c>
      <c r="F85" s="2028" t="s">
        <v>771</v>
      </c>
      <c r="G85" s="2029"/>
      <c r="H85" s="740" t="s">
        <v>304</v>
      </c>
      <c r="I85" s="744">
        <v>0</v>
      </c>
      <c r="J85" s="744">
        <v>0</v>
      </c>
      <c r="K85" s="744">
        <v>0</v>
      </c>
      <c r="L85" s="744">
        <v>0</v>
      </c>
      <c r="M85" s="744">
        <v>0</v>
      </c>
      <c r="N85" s="744">
        <v>0</v>
      </c>
      <c r="O85" s="744">
        <v>0</v>
      </c>
      <c r="P85" s="744">
        <v>0</v>
      </c>
      <c r="Q85" s="744">
        <v>0</v>
      </c>
      <c r="R85" s="744">
        <v>0</v>
      </c>
      <c r="S85" s="744">
        <v>0</v>
      </c>
      <c r="T85" s="744">
        <v>0</v>
      </c>
      <c r="U85" s="744">
        <v>0</v>
      </c>
      <c r="V85" s="744">
        <v>0</v>
      </c>
      <c r="W85" s="744">
        <v>0</v>
      </c>
      <c r="X85" s="744">
        <v>0</v>
      </c>
      <c r="Y85" s="744">
        <v>0</v>
      </c>
      <c r="Z85" s="744">
        <v>0</v>
      </c>
      <c r="AA85" s="744">
        <v>0</v>
      </c>
      <c r="AB85" s="744">
        <v>0</v>
      </c>
      <c r="AC85" s="744">
        <v>0</v>
      </c>
      <c r="AD85" s="744">
        <v>0</v>
      </c>
      <c r="AE85" s="744">
        <v>0</v>
      </c>
      <c r="AF85" s="744">
        <v>0</v>
      </c>
      <c r="AG85" s="744">
        <v>0</v>
      </c>
      <c r="AH85" s="744">
        <f t="shared" si="1"/>
        <v>0</v>
      </c>
      <c r="AI85" s="13">
        <v>2</v>
      </c>
      <c r="AJ85" s="13">
        <v>15</v>
      </c>
    </row>
    <row r="86" spans="1:36" s="13" customFormat="1" ht="15.95" customHeight="1">
      <c r="A86" s="13">
        <v>2</v>
      </c>
      <c r="B86" s="13">
        <v>16</v>
      </c>
      <c r="C86" s="2069"/>
      <c r="D86" s="2040"/>
      <c r="E86" s="2057"/>
      <c r="F86" s="1506" t="s">
        <v>961</v>
      </c>
      <c r="G86" s="2030"/>
      <c r="H86" s="740" t="s">
        <v>919</v>
      </c>
      <c r="I86" s="744">
        <v>0</v>
      </c>
      <c r="J86" s="744">
        <v>0</v>
      </c>
      <c r="K86" s="744">
        <v>0</v>
      </c>
      <c r="L86" s="744">
        <v>0</v>
      </c>
      <c r="M86" s="744">
        <v>0</v>
      </c>
      <c r="N86" s="744">
        <v>0</v>
      </c>
      <c r="O86" s="744">
        <v>0</v>
      </c>
      <c r="P86" s="744">
        <v>0</v>
      </c>
      <c r="Q86" s="744">
        <v>0</v>
      </c>
      <c r="R86" s="744">
        <v>0</v>
      </c>
      <c r="S86" s="744">
        <v>0</v>
      </c>
      <c r="T86" s="744">
        <v>0</v>
      </c>
      <c r="U86" s="744">
        <v>0</v>
      </c>
      <c r="V86" s="744">
        <v>0</v>
      </c>
      <c r="W86" s="744">
        <v>0</v>
      </c>
      <c r="X86" s="744">
        <v>0</v>
      </c>
      <c r="Y86" s="744">
        <v>0</v>
      </c>
      <c r="Z86" s="744">
        <v>0</v>
      </c>
      <c r="AA86" s="744">
        <v>0</v>
      </c>
      <c r="AB86" s="744">
        <v>0</v>
      </c>
      <c r="AC86" s="744">
        <v>0</v>
      </c>
      <c r="AD86" s="744">
        <v>0</v>
      </c>
      <c r="AE86" s="744">
        <v>0</v>
      </c>
      <c r="AF86" s="744">
        <v>0</v>
      </c>
      <c r="AG86" s="744">
        <v>0</v>
      </c>
      <c r="AH86" s="744">
        <f t="shared" si="1"/>
        <v>0</v>
      </c>
      <c r="AI86" s="13">
        <v>2</v>
      </c>
      <c r="AJ86" s="13">
        <v>16</v>
      </c>
    </row>
    <row r="87" spans="1:36" s="13" customFormat="1" ht="15.95" customHeight="1">
      <c r="A87" s="13">
        <v>2</v>
      </c>
      <c r="B87" s="13">
        <v>17</v>
      </c>
      <c r="C87" s="2069"/>
      <c r="D87" s="2040"/>
      <c r="E87" s="2043" t="s">
        <v>151</v>
      </c>
      <c r="F87" s="2028" t="s">
        <v>27</v>
      </c>
      <c r="G87" s="2029"/>
      <c r="H87" s="740" t="s">
        <v>304</v>
      </c>
      <c r="I87" s="744">
        <v>0</v>
      </c>
      <c r="J87" s="744">
        <v>0</v>
      </c>
      <c r="K87" s="744">
        <v>0</v>
      </c>
      <c r="L87" s="744">
        <v>0</v>
      </c>
      <c r="M87" s="744">
        <v>0</v>
      </c>
      <c r="N87" s="744">
        <v>0</v>
      </c>
      <c r="O87" s="744">
        <v>0</v>
      </c>
      <c r="P87" s="744">
        <v>0</v>
      </c>
      <c r="Q87" s="744">
        <v>0</v>
      </c>
      <c r="R87" s="744">
        <v>0</v>
      </c>
      <c r="S87" s="744">
        <v>0</v>
      </c>
      <c r="T87" s="744">
        <v>0</v>
      </c>
      <c r="U87" s="744">
        <v>0</v>
      </c>
      <c r="V87" s="744">
        <v>0</v>
      </c>
      <c r="W87" s="744">
        <v>0</v>
      </c>
      <c r="X87" s="744">
        <v>0</v>
      </c>
      <c r="Y87" s="744">
        <v>0</v>
      </c>
      <c r="Z87" s="744">
        <v>0</v>
      </c>
      <c r="AA87" s="744">
        <v>0</v>
      </c>
      <c r="AB87" s="744">
        <v>0</v>
      </c>
      <c r="AC87" s="744">
        <v>0</v>
      </c>
      <c r="AD87" s="744">
        <v>0</v>
      </c>
      <c r="AE87" s="744">
        <v>0</v>
      </c>
      <c r="AF87" s="744">
        <v>0</v>
      </c>
      <c r="AG87" s="744">
        <v>0</v>
      </c>
      <c r="AH87" s="744">
        <f t="shared" si="1"/>
        <v>0</v>
      </c>
      <c r="AI87" s="13">
        <v>2</v>
      </c>
      <c r="AJ87" s="13">
        <v>17</v>
      </c>
    </row>
    <row r="88" spans="1:36" s="13" customFormat="1" ht="15.95" customHeight="1">
      <c r="A88" s="13">
        <v>2</v>
      </c>
      <c r="B88" s="13">
        <v>18</v>
      </c>
      <c r="C88" s="2069"/>
      <c r="D88" s="2040"/>
      <c r="E88" s="2057"/>
      <c r="F88" s="1506" t="s">
        <v>961</v>
      </c>
      <c r="G88" s="2030"/>
      <c r="H88" s="740" t="s">
        <v>919</v>
      </c>
      <c r="I88" s="744">
        <v>0</v>
      </c>
      <c r="J88" s="744">
        <v>0</v>
      </c>
      <c r="K88" s="744">
        <v>0</v>
      </c>
      <c r="L88" s="744">
        <v>0</v>
      </c>
      <c r="M88" s="744">
        <v>0</v>
      </c>
      <c r="N88" s="744">
        <v>0</v>
      </c>
      <c r="O88" s="744">
        <v>0</v>
      </c>
      <c r="P88" s="744">
        <v>0</v>
      </c>
      <c r="Q88" s="744">
        <v>0</v>
      </c>
      <c r="R88" s="744">
        <v>0</v>
      </c>
      <c r="S88" s="744">
        <v>0</v>
      </c>
      <c r="T88" s="744">
        <v>0</v>
      </c>
      <c r="U88" s="744">
        <v>0</v>
      </c>
      <c r="V88" s="744">
        <v>0</v>
      </c>
      <c r="W88" s="744">
        <v>0</v>
      </c>
      <c r="X88" s="744">
        <v>0</v>
      </c>
      <c r="Y88" s="744">
        <v>0</v>
      </c>
      <c r="Z88" s="744">
        <v>0</v>
      </c>
      <c r="AA88" s="744">
        <v>0</v>
      </c>
      <c r="AB88" s="744">
        <v>0</v>
      </c>
      <c r="AC88" s="744">
        <v>0</v>
      </c>
      <c r="AD88" s="744">
        <v>0</v>
      </c>
      <c r="AE88" s="744">
        <v>0</v>
      </c>
      <c r="AF88" s="744">
        <v>0</v>
      </c>
      <c r="AG88" s="744">
        <v>0</v>
      </c>
      <c r="AH88" s="744">
        <f t="shared" si="1"/>
        <v>0</v>
      </c>
      <c r="AI88" s="13">
        <v>2</v>
      </c>
      <c r="AJ88" s="13">
        <v>18</v>
      </c>
    </row>
    <row r="89" spans="1:36" s="13" customFormat="1" ht="15.95" customHeight="1">
      <c r="A89" s="13">
        <v>2</v>
      </c>
      <c r="B89" s="13">
        <v>19</v>
      </c>
      <c r="C89" s="2069"/>
      <c r="D89" s="2040"/>
      <c r="E89" s="2043" t="s">
        <v>140</v>
      </c>
      <c r="F89" s="1532" t="s">
        <v>418</v>
      </c>
      <c r="G89" s="2047"/>
      <c r="H89" s="740" t="s">
        <v>304</v>
      </c>
      <c r="I89" s="744">
        <v>65017</v>
      </c>
      <c r="J89" s="744">
        <v>13065</v>
      </c>
      <c r="K89" s="744">
        <v>137786</v>
      </c>
      <c r="L89" s="744">
        <v>74391</v>
      </c>
      <c r="M89" s="744">
        <v>24926</v>
      </c>
      <c r="N89" s="744">
        <v>72700</v>
      </c>
      <c r="O89" s="744">
        <v>0</v>
      </c>
      <c r="P89" s="744">
        <v>15120</v>
      </c>
      <c r="Q89" s="744">
        <v>163241</v>
      </c>
      <c r="R89" s="744">
        <v>39555</v>
      </c>
      <c r="S89" s="744">
        <v>5729</v>
      </c>
      <c r="T89" s="744">
        <v>0</v>
      </c>
      <c r="U89" s="744">
        <v>96371</v>
      </c>
      <c r="V89" s="744">
        <v>0</v>
      </c>
      <c r="W89" s="744">
        <v>18633</v>
      </c>
      <c r="X89" s="744">
        <v>79444</v>
      </c>
      <c r="Y89" s="744">
        <v>18604</v>
      </c>
      <c r="Z89" s="744">
        <v>0</v>
      </c>
      <c r="AA89" s="744">
        <v>59925</v>
      </c>
      <c r="AB89" s="744">
        <v>0</v>
      </c>
      <c r="AC89" s="744">
        <v>20297</v>
      </c>
      <c r="AD89" s="744">
        <v>0</v>
      </c>
      <c r="AE89" s="744">
        <v>0</v>
      </c>
      <c r="AF89" s="744">
        <v>72433</v>
      </c>
      <c r="AG89" s="744">
        <v>712</v>
      </c>
      <c r="AH89" s="744">
        <f t="shared" si="1"/>
        <v>977949</v>
      </c>
      <c r="AI89" s="13">
        <v>2</v>
      </c>
      <c r="AJ89" s="13">
        <v>19</v>
      </c>
    </row>
    <row r="90" spans="1:36" s="13" customFormat="1" ht="15.75" customHeight="1">
      <c r="A90" s="13">
        <v>2</v>
      </c>
      <c r="B90" s="13">
        <v>20</v>
      </c>
      <c r="C90" s="2069"/>
      <c r="D90" s="2040"/>
      <c r="E90" s="2057"/>
      <c r="F90" s="1500"/>
      <c r="G90" s="2048"/>
      <c r="H90" s="740" t="s">
        <v>919</v>
      </c>
      <c r="I90" s="744">
        <v>65017</v>
      </c>
      <c r="J90" s="744">
        <v>13065</v>
      </c>
      <c r="K90" s="744">
        <v>123686</v>
      </c>
      <c r="L90" s="744">
        <v>72307</v>
      </c>
      <c r="M90" s="744">
        <v>9195</v>
      </c>
      <c r="N90" s="744">
        <v>79606</v>
      </c>
      <c r="O90" s="744">
        <v>0</v>
      </c>
      <c r="P90" s="744">
        <v>7751</v>
      </c>
      <c r="Q90" s="744">
        <v>163241</v>
      </c>
      <c r="R90" s="744">
        <v>39555</v>
      </c>
      <c r="S90" s="744">
        <v>5729</v>
      </c>
      <c r="T90" s="744">
        <v>0</v>
      </c>
      <c r="U90" s="744">
        <v>96371</v>
      </c>
      <c r="V90" s="744">
        <v>0</v>
      </c>
      <c r="W90" s="744">
        <v>18633</v>
      </c>
      <c r="X90" s="744">
        <v>79444</v>
      </c>
      <c r="Y90" s="744">
        <v>18604</v>
      </c>
      <c r="Z90" s="744">
        <v>0</v>
      </c>
      <c r="AA90" s="744">
        <v>59925</v>
      </c>
      <c r="AB90" s="744">
        <v>0</v>
      </c>
      <c r="AC90" s="744">
        <v>25342</v>
      </c>
      <c r="AD90" s="744">
        <v>0</v>
      </c>
      <c r="AE90" s="744">
        <v>0</v>
      </c>
      <c r="AF90" s="744">
        <v>72433</v>
      </c>
      <c r="AG90" s="744">
        <v>1423</v>
      </c>
      <c r="AH90" s="744">
        <f t="shared" si="1"/>
        <v>951327</v>
      </c>
      <c r="AI90" s="13">
        <v>2</v>
      </c>
      <c r="AJ90" s="13">
        <v>20</v>
      </c>
    </row>
    <row r="91" spans="1:36" s="13" customFormat="1" ht="15.95" customHeight="1">
      <c r="A91" s="13">
        <v>2</v>
      </c>
      <c r="B91" s="13">
        <v>21</v>
      </c>
      <c r="C91" s="2069"/>
      <c r="D91" s="2040"/>
      <c r="E91" s="2043" t="s">
        <v>137</v>
      </c>
      <c r="F91" s="2028" t="s">
        <v>781</v>
      </c>
      <c r="G91" s="2029"/>
      <c r="H91" s="740" t="s">
        <v>304</v>
      </c>
      <c r="I91" s="744">
        <v>0</v>
      </c>
      <c r="J91" s="744">
        <v>0</v>
      </c>
      <c r="K91" s="744">
        <v>0</v>
      </c>
      <c r="L91" s="744">
        <v>0</v>
      </c>
      <c r="M91" s="744">
        <v>0</v>
      </c>
      <c r="N91" s="744">
        <v>0</v>
      </c>
      <c r="O91" s="744">
        <v>0</v>
      </c>
      <c r="P91" s="744">
        <v>0</v>
      </c>
      <c r="Q91" s="744">
        <v>0</v>
      </c>
      <c r="R91" s="744">
        <v>0</v>
      </c>
      <c r="S91" s="744">
        <v>0</v>
      </c>
      <c r="T91" s="744">
        <v>9709</v>
      </c>
      <c r="U91" s="744">
        <v>66</v>
      </c>
      <c r="V91" s="744">
        <v>66</v>
      </c>
      <c r="W91" s="744">
        <v>0</v>
      </c>
      <c r="X91" s="744">
        <v>0</v>
      </c>
      <c r="Y91" s="744">
        <v>0</v>
      </c>
      <c r="Z91" s="744">
        <v>0</v>
      </c>
      <c r="AA91" s="744">
        <v>0</v>
      </c>
      <c r="AB91" s="744">
        <v>5623</v>
      </c>
      <c r="AC91" s="744">
        <v>0</v>
      </c>
      <c r="AD91" s="744">
        <v>0</v>
      </c>
      <c r="AE91" s="744">
        <v>0</v>
      </c>
      <c r="AF91" s="744">
        <v>0</v>
      </c>
      <c r="AG91" s="744">
        <v>0</v>
      </c>
      <c r="AH91" s="744">
        <f t="shared" si="1"/>
        <v>15464</v>
      </c>
      <c r="AI91" s="13">
        <v>2</v>
      </c>
      <c r="AJ91" s="13">
        <v>21</v>
      </c>
    </row>
    <row r="92" spans="1:36" s="13" customFormat="1" ht="15.95" customHeight="1">
      <c r="A92" s="13">
        <v>2</v>
      </c>
      <c r="B92" s="13">
        <v>22</v>
      </c>
      <c r="C92" s="2069"/>
      <c r="D92" s="2040"/>
      <c r="E92" s="2057"/>
      <c r="F92" s="1537" t="s">
        <v>964</v>
      </c>
      <c r="G92" s="1538"/>
      <c r="H92" s="740" t="s">
        <v>919</v>
      </c>
      <c r="I92" s="744">
        <v>0</v>
      </c>
      <c r="J92" s="744">
        <v>0</v>
      </c>
      <c r="K92" s="744">
        <v>0</v>
      </c>
      <c r="L92" s="744">
        <v>0</v>
      </c>
      <c r="M92" s="744">
        <v>0</v>
      </c>
      <c r="N92" s="744">
        <v>0</v>
      </c>
      <c r="O92" s="744">
        <v>0</v>
      </c>
      <c r="P92" s="744">
        <v>0</v>
      </c>
      <c r="Q92" s="744">
        <v>0</v>
      </c>
      <c r="R92" s="744">
        <v>0</v>
      </c>
      <c r="S92" s="744">
        <v>0</v>
      </c>
      <c r="T92" s="744">
        <v>9709</v>
      </c>
      <c r="U92" s="744">
        <v>66</v>
      </c>
      <c r="V92" s="744">
        <v>66</v>
      </c>
      <c r="W92" s="744">
        <v>0</v>
      </c>
      <c r="X92" s="744">
        <v>0</v>
      </c>
      <c r="Y92" s="744">
        <v>0</v>
      </c>
      <c r="Z92" s="744">
        <v>0</v>
      </c>
      <c r="AA92" s="744">
        <v>0</v>
      </c>
      <c r="AB92" s="744">
        <v>5623</v>
      </c>
      <c r="AC92" s="744">
        <v>0</v>
      </c>
      <c r="AD92" s="744">
        <v>0</v>
      </c>
      <c r="AE92" s="744">
        <v>0</v>
      </c>
      <c r="AF92" s="744">
        <v>0</v>
      </c>
      <c r="AG92" s="744">
        <v>0</v>
      </c>
      <c r="AH92" s="744">
        <f t="shared" si="1"/>
        <v>15464</v>
      </c>
      <c r="AI92" s="13">
        <v>2</v>
      </c>
      <c r="AJ92" s="13">
        <v>22</v>
      </c>
    </row>
    <row r="93" spans="1:36" s="13" customFormat="1" ht="15.95" customHeight="1">
      <c r="A93" s="13">
        <v>2</v>
      </c>
      <c r="B93" s="13">
        <v>23</v>
      </c>
      <c r="C93" s="2069"/>
      <c r="D93" s="2040"/>
      <c r="E93" s="2043" t="s">
        <v>81</v>
      </c>
      <c r="F93" s="2028" t="s">
        <v>781</v>
      </c>
      <c r="G93" s="2029"/>
      <c r="H93" s="740" t="s">
        <v>304</v>
      </c>
      <c r="I93" s="744">
        <v>0</v>
      </c>
      <c r="J93" s="744">
        <v>0</v>
      </c>
      <c r="K93" s="744">
        <v>0</v>
      </c>
      <c r="L93" s="744">
        <v>0</v>
      </c>
      <c r="M93" s="744">
        <v>0</v>
      </c>
      <c r="N93" s="744">
        <v>115595</v>
      </c>
      <c r="O93" s="744">
        <v>115595</v>
      </c>
      <c r="P93" s="744">
        <v>0</v>
      </c>
      <c r="Q93" s="744">
        <v>0</v>
      </c>
      <c r="R93" s="744">
        <v>0</v>
      </c>
      <c r="S93" s="744">
        <v>0</v>
      </c>
      <c r="T93" s="744">
        <v>264004</v>
      </c>
      <c r="U93" s="744">
        <v>14684</v>
      </c>
      <c r="V93" s="744">
        <v>14684</v>
      </c>
      <c r="W93" s="744">
        <v>0</v>
      </c>
      <c r="X93" s="744">
        <v>0</v>
      </c>
      <c r="Y93" s="744">
        <v>0</v>
      </c>
      <c r="Z93" s="744">
        <v>16560</v>
      </c>
      <c r="AA93" s="744">
        <v>0</v>
      </c>
      <c r="AB93" s="744">
        <v>19753</v>
      </c>
      <c r="AC93" s="744">
        <v>0</v>
      </c>
      <c r="AD93" s="744">
        <v>0</v>
      </c>
      <c r="AE93" s="744">
        <v>0</v>
      </c>
      <c r="AF93" s="744">
        <v>0</v>
      </c>
      <c r="AG93" s="744">
        <v>0</v>
      </c>
      <c r="AH93" s="744">
        <f t="shared" si="1"/>
        <v>560875</v>
      </c>
      <c r="AI93" s="13">
        <v>2</v>
      </c>
      <c r="AJ93" s="13">
        <v>23</v>
      </c>
    </row>
    <row r="94" spans="1:36" s="13" customFormat="1" ht="15.95" customHeight="1">
      <c r="A94" s="13">
        <v>2</v>
      </c>
      <c r="B94" s="13">
        <v>24</v>
      </c>
      <c r="C94" s="2069"/>
      <c r="D94" s="2040"/>
      <c r="E94" s="2057"/>
      <c r="F94" s="1537" t="s">
        <v>629</v>
      </c>
      <c r="G94" s="1538"/>
      <c r="H94" s="740" t="s">
        <v>919</v>
      </c>
      <c r="I94" s="744">
        <v>0</v>
      </c>
      <c r="J94" s="744">
        <v>0</v>
      </c>
      <c r="K94" s="744">
        <v>0</v>
      </c>
      <c r="L94" s="744">
        <v>0</v>
      </c>
      <c r="M94" s="744">
        <v>0</v>
      </c>
      <c r="N94" s="744">
        <v>115595</v>
      </c>
      <c r="O94" s="744">
        <v>115595</v>
      </c>
      <c r="P94" s="744">
        <v>0</v>
      </c>
      <c r="Q94" s="744">
        <v>0</v>
      </c>
      <c r="R94" s="744">
        <v>0</v>
      </c>
      <c r="S94" s="744">
        <v>0</v>
      </c>
      <c r="T94" s="744">
        <v>252140</v>
      </c>
      <c r="U94" s="744">
        <v>14711</v>
      </c>
      <c r="V94" s="744">
        <v>14711</v>
      </c>
      <c r="W94" s="744">
        <v>0</v>
      </c>
      <c r="X94" s="744">
        <v>0</v>
      </c>
      <c r="Y94" s="744">
        <v>0</v>
      </c>
      <c r="Z94" s="744">
        <v>33120</v>
      </c>
      <c r="AA94" s="744">
        <v>0</v>
      </c>
      <c r="AB94" s="744">
        <v>39507</v>
      </c>
      <c r="AC94" s="744">
        <v>0</v>
      </c>
      <c r="AD94" s="744">
        <v>0</v>
      </c>
      <c r="AE94" s="744">
        <v>0</v>
      </c>
      <c r="AF94" s="744">
        <v>0</v>
      </c>
      <c r="AG94" s="744">
        <v>0</v>
      </c>
      <c r="AH94" s="744">
        <f t="shared" si="1"/>
        <v>585379</v>
      </c>
      <c r="AI94" s="13">
        <v>2</v>
      </c>
      <c r="AJ94" s="13">
        <v>24</v>
      </c>
    </row>
    <row r="95" spans="1:36" s="13" customFormat="1" ht="15.95" customHeight="1">
      <c r="A95" s="13">
        <v>2</v>
      </c>
      <c r="B95" s="13">
        <v>25</v>
      </c>
      <c r="C95" s="2069"/>
      <c r="D95" s="2040"/>
      <c r="E95" s="2043" t="s">
        <v>171</v>
      </c>
      <c r="F95" s="1532" t="s">
        <v>520</v>
      </c>
      <c r="G95" s="1533"/>
      <c r="H95" s="740" t="s">
        <v>304</v>
      </c>
      <c r="I95" s="744">
        <v>0</v>
      </c>
      <c r="J95" s="744">
        <v>0</v>
      </c>
      <c r="K95" s="744">
        <v>0</v>
      </c>
      <c r="L95" s="744">
        <v>0</v>
      </c>
      <c r="M95" s="744">
        <v>0</v>
      </c>
      <c r="N95" s="744">
        <v>5263</v>
      </c>
      <c r="O95" s="744">
        <v>5263</v>
      </c>
      <c r="P95" s="744">
        <v>0</v>
      </c>
      <c r="Q95" s="744">
        <v>0</v>
      </c>
      <c r="R95" s="744">
        <v>0</v>
      </c>
      <c r="S95" s="744">
        <v>0</v>
      </c>
      <c r="T95" s="744">
        <v>0</v>
      </c>
      <c r="U95" s="744">
        <v>328</v>
      </c>
      <c r="V95" s="744">
        <v>328</v>
      </c>
      <c r="W95" s="744">
        <v>0</v>
      </c>
      <c r="X95" s="744">
        <v>0</v>
      </c>
      <c r="Y95" s="744">
        <v>0</v>
      </c>
      <c r="Z95" s="744">
        <v>5727</v>
      </c>
      <c r="AA95" s="744">
        <v>0</v>
      </c>
      <c r="AB95" s="744">
        <v>0</v>
      </c>
      <c r="AC95" s="744">
        <v>0</v>
      </c>
      <c r="AD95" s="744">
        <v>0</v>
      </c>
      <c r="AE95" s="744">
        <v>0</v>
      </c>
      <c r="AF95" s="744">
        <v>0</v>
      </c>
      <c r="AG95" s="744">
        <v>0</v>
      </c>
      <c r="AH95" s="744">
        <f t="shared" si="1"/>
        <v>16909</v>
      </c>
      <c r="AI95" s="13">
        <v>2</v>
      </c>
      <c r="AJ95" s="13">
        <v>25</v>
      </c>
    </row>
    <row r="96" spans="1:36" s="13" customFormat="1" ht="15.95" customHeight="1">
      <c r="A96" s="13">
        <v>2</v>
      </c>
      <c r="B96" s="13">
        <v>26</v>
      </c>
      <c r="C96" s="2069"/>
      <c r="D96" s="2040"/>
      <c r="E96" s="2057"/>
      <c r="F96" s="1537"/>
      <c r="G96" s="1538"/>
      <c r="H96" s="740" t="s">
        <v>919</v>
      </c>
      <c r="I96" s="744">
        <v>0</v>
      </c>
      <c r="J96" s="744">
        <v>0</v>
      </c>
      <c r="K96" s="744">
        <v>0</v>
      </c>
      <c r="L96" s="744">
        <v>0</v>
      </c>
      <c r="M96" s="744">
        <v>0</v>
      </c>
      <c r="N96" s="744">
        <v>5263</v>
      </c>
      <c r="O96" s="744">
        <v>5263</v>
      </c>
      <c r="P96" s="744">
        <v>0</v>
      </c>
      <c r="Q96" s="744">
        <v>0</v>
      </c>
      <c r="R96" s="744">
        <v>0</v>
      </c>
      <c r="S96" s="744">
        <v>0</v>
      </c>
      <c r="T96" s="744">
        <v>0</v>
      </c>
      <c r="U96" s="744">
        <v>328</v>
      </c>
      <c r="V96" s="744">
        <v>328</v>
      </c>
      <c r="W96" s="744">
        <v>0</v>
      </c>
      <c r="X96" s="744">
        <v>0</v>
      </c>
      <c r="Y96" s="744">
        <v>0</v>
      </c>
      <c r="Z96" s="744">
        <v>8591</v>
      </c>
      <c r="AA96" s="744">
        <v>0</v>
      </c>
      <c r="AB96" s="744">
        <v>0</v>
      </c>
      <c r="AC96" s="744">
        <v>0</v>
      </c>
      <c r="AD96" s="744">
        <v>0</v>
      </c>
      <c r="AE96" s="744">
        <v>0</v>
      </c>
      <c r="AF96" s="744">
        <v>0</v>
      </c>
      <c r="AG96" s="744">
        <v>0</v>
      </c>
      <c r="AH96" s="744">
        <f t="shared" si="1"/>
        <v>19773</v>
      </c>
      <c r="AI96" s="13">
        <v>2</v>
      </c>
      <c r="AJ96" s="13">
        <v>26</v>
      </c>
    </row>
    <row r="97" spans="1:36" s="13" customFormat="1" ht="15.95" customHeight="1">
      <c r="A97" s="13">
        <v>2</v>
      </c>
      <c r="B97" s="13">
        <v>27</v>
      </c>
      <c r="C97" s="2069"/>
      <c r="D97" s="176"/>
      <c r="E97" s="2043" t="s">
        <v>173</v>
      </c>
      <c r="F97" s="2028" t="s">
        <v>1281</v>
      </c>
      <c r="G97" s="2029"/>
      <c r="H97" s="740" t="s">
        <v>304</v>
      </c>
      <c r="I97" s="744">
        <v>0</v>
      </c>
      <c r="J97" s="744">
        <v>41163</v>
      </c>
      <c r="K97" s="744">
        <v>0</v>
      </c>
      <c r="L97" s="744">
        <v>0</v>
      </c>
      <c r="M97" s="744">
        <v>0</v>
      </c>
      <c r="N97" s="744">
        <v>0</v>
      </c>
      <c r="O97" s="744">
        <v>0</v>
      </c>
      <c r="P97" s="744">
        <v>0</v>
      </c>
      <c r="Q97" s="744">
        <v>0</v>
      </c>
      <c r="R97" s="744">
        <v>0</v>
      </c>
      <c r="S97" s="744">
        <v>0</v>
      </c>
      <c r="T97" s="744">
        <v>1151</v>
      </c>
      <c r="U97" s="744">
        <v>225</v>
      </c>
      <c r="V97" s="744">
        <v>0</v>
      </c>
      <c r="W97" s="744">
        <v>0</v>
      </c>
      <c r="X97" s="744">
        <v>0</v>
      </c>
      <c r="Y97" s="744">
        <v>0</v>
      </c>
      <c r="Z97" s="744">
        <v>356</v>
      </c>
      <c r="AA97" s="744">
        <v>0</v>
      </c>
      <c r="AB97" s="744">
        <v>3764</v>
      </c>
      <c r="AC97" s="744">
        <v>0</v>
      </c>
      <c r="AD97" s="744">
        <v>0</v>
      </c>
      <c r="AE97" s="744">
        <v>0</v>
      </c>
      <c r="AF97" s="744">
        <v>0</v>
      </c>
      <c r="AG97" s="744">
        <v>0</v>
      </c>
      <c r="AH97" s="744">
        <f t="shared" si="1"/>
        <v>46659</v>
      </c>
      <c r="AI97" s="13">
        <v>2</v>
      </c>
      <c r="AJ97" s="13">
        <v>27</v>
      </c>
    </row>
    <row r="98" spans="1:36" s="13" customFormat="1" ht="15.95" customHeight="1">
      <c r="A98" s="13">
        <v>2</v>
      </c>
      <c r="B98" s="13">
        <v>28</v>
      </c>
      <c r="C98" s="2069"/>
      <c r="D98" s="176"/>
      <c r="E98" s="2057"/>
      <c r="F98" s="2031" t="s">
        <v>1324</v>
      </c>
      <c r="G98" s="2032"/>
      <c r="H98" s="740" t="s">
        <v>919</v>
      </c>
      <c r="I98" s="744">
        <v>0</v>
      </c>
      <c r="J98" s="744">
        <v>41163</v>
      </c>
      <c r="K98" s="744">
        <v>0</v>
      </c>
      <c r="L98" s="744">
        <v>0</v>
      </c>
      <c r="M98" s="744">
        <v>0</v>
      </c>
      <c r="N98" s="744">
        <v>0</v>
      </c>
      <c r="O98" s="744">
        <v>0</v>
      </c>
      <c r="P98" s="744">
        <v>0</v>
      </c>
      <c r="Q98" s="744">
        <v>0</v>
      </c>
      <c r="R98" s="744">
        <v>0</v>
      </c>
      <c r="S98" s="744">
        <v>0</v>
      </c>
      <c r="T98" s="744">
        <v>1151</v>
      </c>
      <c r="U98" s="744">
        <v>225</v>
      </c>
      <c r="V98" s="744">
        <v>0</v>
      </c>
      <c r="W98" s="744">
        <v>0</v>
      </c>
      <c r="X98" s="744">
        <v>0</v>
      </c>
      <c r="Y98" s="744">
        <v>0</v>
      </c>
      <c r="Z98" s="744">
        <v>713</v>
      </c>
      <c r="AA98" s="744">
        <v>0</v>
      </c>
      <c r="AB98" s="744">
        <v>3764</v>
      </c>
      <c r="AC98" s="744">
        <v>0</v>
      </c>
      <c r="AD98" s="744">
        <v>0</v>
      </c>
      <c r="AE98" s="744">
        <v>0</v>
      </c>
      <c r="AF98" s="744">
        <v>0</v>
      </c>
      <c r="AG98" s="744">
        <v>0</v>
      </c>
      <c r="AH98" s="744">
        <f t="shared" si="1"/>
        <v>47016</v>
      </c>
      <c r="AI98" s="13">
        <v>2</v>
      </c>
      <c r="AJ98" s="13">
        <v>28</v>
      </c>
    </row>
    <row r="99" spans="1:36" s="13" customFormat="1" ht="15.95" customHeight="1">
      <c r="A99" s="13">
        <v>2</v>
      </c>
      <c r="B99" s="13">
        <v>29</v>
      </c>
      <c r="C99" s="2069"/>
      <c r="D99" s="176"/>
      <c r="E99" s="2043" t="s">
        <v>12</v>
      </c>
      <c r="F99" s="1532" t="s">
        <v>1160</v>
      </c>
      <c r="G99" s="1533"/>
      <c r="H99" s="740" t="s">
        <v>304</v>
      </c>
      <c r="I99" s="744">
        <v>0</v>
      </c>
      <c r="J99" s="744">
        <v>0</v>
      </c>
      <c r="K99" s="744">
        <v>0</v>
      </c>
      <c r="L99" s="744">
        <v>0</v>
      </c>
      <c r="M99" s="744">
        <v>310</v>
      </c>
      <c r="N99" s="744">
        <v>0</v>
      </c>
      <c r="O99" s="744">
        <v>0</v>
      </c>
      <c r="P99" s="744">
        <v>0</v>
      </c>
      <c r="Q99" s="744">
        <v>0</v>
      </c>
      <c r="R99" s="744">
        <v>0</v>
      </c>
      <c r="S99" s="744">
        <v>0</v>
      </c>
      <c r="T99" s="744">
        <v>0</v>
      </c>
      <c r="U99" s="744">
        <v>0</v>
      </c>
      <c r="V99" s="744">
        <v>0</v>
      </c>
      <c r="W99" s="744">
        <v>0</v>
      </c>
      <c r="X99" s="744">
        <v>0</v>
      </c>
      <c r="Y99" s="744">
        <v>0</v>
      </c>
      <c r="Z99" s="744">
        <v>0</v>
      </c>
      <c r="AA99" s="744">
        <v>0</v>
      </c>
      <c r="AB99" s="744">
        <v>0</v>
      </c>
      <c r="AC99" s="744">
        <v>0</v>
      </c>
      <c r="AD99" s="744">
        <v>0</v>
      </c>
      <c r="AE99" s="744">
        <v>0</v>
      </c>
      <c r="AF99" s="744">
        <v>0</v>
      </c>
      <c r="AG99" s="744">
        <v>0</v>
      </c>
      <c r="AH99" s="744">
        <f t="shared" si="1"/>
        <v>310</v>
      </c>
      <c r="AI99" s="13">
        <v>2</v>
      </c>
      <c r="AJ99" s="13">
        <v>29</v>
      </c>
    </row>
    <row r="100" spans="1:36" s="13" customFormat="1" ht="15.95" customHeight="1">
      <c r="A100" s="13">
        <v>2</v>
      </c>
      <c r="B100" s="13">
        <v>30</v>
      </c>
      <c r="C100" s="2069"/>
      <c r="D100" s="176"/>
      <c r="E100" s="2057"/>
      <c r="F100" s="1537"/>
      <c r="G100" s="1538"/>
      <c r="H100" s="740" t="s">
        <v>919</v>
      </c>
      <c r="I100" s="744">
        <v>0</v>
      </c>
      <c r="J100" s="744">
        <v>0</v>
      </c>
      <c r="K100" s="744">
        <v>0</v>
      </c>
      <c r="L100" s="744">
        <v>0</v>
      </c>
      <c r="M100" s="744">
        <v>310</v>
      </c>
      <c r="N100" s="744">
        <v>0</v>
      </c>
      <c r="O100" s="744">
        <v>0</v>
      </c>
      <c r="P100" s="744">
        <v>0</v>
      </c>
      <c r="Q100" s="744">
        <v>0</v>
      </c>
      <c r="R100" s="744">
        <v>0</v>
      </c>
      <c r="S100" s="744">
        <v>0</v>
      </c>
      <c r="T100" s="744">
        <v>0</v>
      </c>
      <c r="U100" s="744">
        <v>0</v>
      </c>
      <c r="V100" s="744">
        <v>0</v>
      </c>
      <c r="W100" s="744">
        <v>0</v>
      </c>
      <c r="X100" s="744">
        <v>0</v>
      </c>
      <c r="Y100" s="744">
        <v>0</v>
      </c>
      <c r="Z100" s="744">
        <v>0</v>
      </c>
      <c r="AA100" s="744">
        <v>0</v>
      </c>
      <c r="AB100" s="744">
        <v>0</v>
      </c>
      <c r="AC100" s="744">
        <v>0</v>
      </c>
      <c r="AD100" s="744">
        <v>0</v>
      </c>
      <c r="AE100" s="744">
        <v>0</v>
      </c>
      <c r="AF100" s="744">
        <v>0</v>
      </c>
      <c r="AG100" s="744">
        <v>0</v>
      </c>
      <c r="AH100" s="744">
        <f t="shared" si="1"/>
        <v>310</v>
      </c>
      <c r="AI100" s="13">
        <v>2</v>
      </c>
      <c r="AJ100" s="13">
        <v>30</v>
      </c>
    </row>
    <row r="101" spans="1:36" s="13" customFormat="1" ht="15.95" customHeight="1">
      <c r="A101" s="13">
        <v>2</v>
      </c>
      <c r="B101" s="13">
        <v>31</v>
      </c>
      <c r="C101" s="2069"/>
      <c r="D101" s="2040"/>
      <c r="E101" s="2043" t="s">
        <v>714</v>
      </c>
      <c r="F101" s="2028" t="s">
        <v>975</v>
      </c>
      <c r="G101" s="2029"/>
      <c r="H101" s="740" t="s">
        <v>304</v>
      </c>
      <c r="I101" s="744">
        <v>0</v>
      </c>
      <c r="J101" s="744">
        <v>0</v>
      </c>
      <c r="K101" s="744">
        <v>0</v>
      </c>
      <c r="L101" s="744">
        <v>0</v>
      </c>
      <c r="M101" s="744">
        <v>0</v>
      </c>
      <c r="N101" s="744">
        <v>0</v>
      </c>
      <c r="O101" s="744">
        <v>0</v>
      </c>
      <c r="P101" s="744">
        <v>0</v>
      </c>
      <c r="Q101" s="744">
        <v>0</v>
      </c>
      <c r="R101" s="744">
        <v>0</v>
      </c>
      <c r="S101" s="744">
        <v>0</v>
      </c>
      <c r="T101" s="744">
        <v>0</v>
      </c>
      <c r="U101" s="744">
        <v>0</v>
      </c>
      <c r="V101" s="744">
        <v>0</v>
      </c>
      <c r="W101" s="744">
        <v>0</v>
      </c>
      <c r="X101" s="744">
        <v>0</v>
      </c>
      <c r="Y101" s="744">
        <v>0</v>
      </c>
      <c r="Z101" s="744">
        <v>0</v>
      </c>
      <c r="AA101" s="744">
        <v>0</v>
      </c>
      <c r="AB101" s="744">
        <v>0</v>
      </c>
      <c r="AC101" s="744">
        <v>0</v>
      </c>
      <c r="AD101" s="744">
        <v>0</v>
      </c>
      <c r="AE101" s="744">
        <v>0</v>
      </c>
      <c r="AF101" s="744">
        <v>0</v>
      </c>
      <c r="AG101" s="744">
        <v>0</v>
      </c>
      <c r="AH101" s="744">
        <f t="shared" si="1"/>
        <v>0</v>
      </c>
      <c r="AI101" s="13">
        <v>2</v>
      </c>
      <c r="AJ101" s="13">
        <v>31</v>
      </c>
    </row>
    <row r="102" spans="1:36" s="13" customFormat="1" ht="15.95" customHeight="1">
      <c r="A102" s="13">
        <v>2</v>
      </c>
      <c r="B102" s="13">
        <v>32</v>
      </c>
      <c r="C102" s="2069"/>
      <c r="D102" s="2040"/>
      <c r="E102" s="2057"/>
      <c r="F102" s="1537" t="s">
        <v>1327</v>
      </c>
      <c r="G102" s="1538"/>
      <c r="H102" s="740" t="s">
        <v>919</v>
      </c>
      <c r="I102" s="744">
        <v>0</v>
      </c>
      <c r="J102" s="744">
        <v>0</v>
      </c>
      <c r="K102" s="744">
        <v>0</v>
      </c>
      <c r="L102" s="744">
        <v>0</v>
      </c>
      <c r="M102" s="744">
        <v>0</v>
      </c>
      <c r="N102" s="744">
        <v>0</v>
      </c>
      <c r="O102" s="744">
        <v>0</v>
      </c>
      <c r="P102" s="744">
        <v>0</v>
      </c>
      <c r="Q102" s="744">
        <v>0</v>
      </c>
      <c r="R102" s="744">
        <v>0</v>
      </c>
      <c r="S102" s="744">
        <v>0</v>
      </c>
      <c r="T102" s="744">
        <v>0</v>
      </c>
      <c r="U102" s="744">
        <v>0</v>
      </c>
      <c r="V102" s="744">
        <v>0</v>
      </c>
      <c r="W102" s="744">
        <v>0</v>
      </c>
      <c r="X102" s="744">
        <v>0</v>
      </c>
      <c r="Y102" s="744">
        <v>0</v>
      </c>
      <c r="Z102" s="744">
        <v>0</v>
      </c>
      <c r="AA102" s="744">
        <v>0</v>
      </c>
      <c r="AB102" s="744">
        <v>0</v>
      </c>
      <c r="AC102" s="744">
        <v>0</v>
      </c>
      <c r="AD102" s="744">
        <v>0</v>
      </c>
      <c r="AE102" s="744">
        <v>0</v>
      </c>
      <c r="AF102" s="744">
        <v>0</v>
      </c>
      <c r="AG102" s="744">
        <v>0</v>
      </c>
      <c r="AH102" s="744">
        <f t="shared" si="1"/>
        <v>0</v>
      </c>
      <c r="AI102" s="13">
        <v>2</v>
      </c>
      <c r="AJ102" s="13">
        <v>32</v>
      </c>
    </row>
    <row r="103" spans="1:36" s="13" customFormat="1" ht="15.95" customHeight="1">
      <c r="A103" s="13">
        <v>2</v>
      </c>
      <c r="B103" s="13">
        <v>33</v>
      </c>
      <c r="C103" s="2069"/>
      <c r="D103" s="176"/>
      <c r="E103" s="2043" t="s">
        <v>1159</v>
      </c>
      <c r="F103" s="2028" t="s">
        <v>834</v>
      </c>
      <c r="G103" s="2029"/>
      <c r="H103" s="740" t="s">
        <v>304</v>
      </c>
      <c r="I103" s="744">
        <v>0</v>
      </c>
      <c r="J103" s="744">
        <v>0</v>
      </c>
      <c r="K103" s="744">
        <v>0</v>
      </c>
      <c r="L103" s="744">
        <v>0</v>
      </c>
      <c r="M103" s="744">
        <v>0</v>
      </c>
      <c r="N103" s="744">
        <v>0</v>
      </c>
      <c r="O103" s="744">
        <v>0</v>
      </c>
      <c r="P103" s="744">
        <v>0</v>
      </c>
      <c r="Q103" s="744">
        <v>0</v>
      </c>
      <c r="R103" s="744">
        <v>0</v>
      </c>
      <c r="S103" s="744">
        <v>0</v>
      </c>
      <c r="T103" s="744">
        <v>0</v>
      </c>
      <c r="U103" s="744">
        <v>0</v>
      </c>
      <c r="V103" s="744">
        <v>0</v>
      </c>
      <c r="W103" s="744">
        <v>0</v>
      </c>
      <c r="X103" s="744">
        <v>0</v>
      </c>
      <c r="Y103" s="744">
        <v>0</v>
      </c>
      <c r="Z103" s="744">
        <v>0</v>
      </c>
      <c r="AA103" s="744">
        <v>0</v>
      </c>
      <c r="AB103" s="744">
        <v>0</v>
      </c>
      <c r="AC103" s="744">
        <v>0</v>
      </c>
      <c r="AD103" s="744">
        <v>0</v>
      </c>
      <c r="AE103" s="744">
        <v>0</v>
      </c>
      <c r="AF103" s="744">
        <v>0</v>
      </c>
      <c r="AG103" s="744">
        <v>0</v>
      </c>
      <c r="AH103" s="744">
        <f t="shared" si="1"/>
        <v>0</v>
      </c>
      <c r="AI103" s="13">
        <v>2</v>
      </c>
      <c r="AJ103" s="13">
        <v>33</v>
      </c>
    </row>
    <row r="104" spans="1:36" s="13" customFormat="1" ht="15.95" customHeight="1">
      <c r="A104" s="13">
        <v>2</v>
      </c>
      <c r="B104" s="13">
        <v>34</v>
      </c>
      <c r="C104" s="2069"/>
      <c r="D104" s="176"/>
      <c r="E104" s="2057"/>
      <c r="F104" s="1537" t="s">
        <v>218</v>
      </c>
      <c r="G104" s="1538"/>
      <c r="H104" s="740" t="s">
        <v>919</v>
      </c>
      <c r="I104" s="744">
        <v>0</v>
      </c>
      <c r="J104" s="744">
        <v>0</v>
      </c>
      <c r="K104" s="744">
        <v>0</v>
      </c>
      <c r="L104" s="744">
        <v>0</v>
      </c>
      <c r="M104" s="744">
        <v>0</v>
      </c>
      <c r="N104" s="744">
        <v>0</v>
      </c>
      <c r="O104" s="744">
        <v>0</v>
      </c>
      <c r="P104" s="744">
        <v>0</v>
      </c>
      <c r="Q104" s="744">
        <v>0</v>
      </c>
      <c r="R104" s="744">
        <v>0</v>
      </c>
      <c r="S104" s="744">
        <v>0</v>
      </c>
      <c r="T104" s="744">
        <v>0</v>
      </c>
      <c r="U104" s="744">
        <v>0</v>
      </c>
      <c r="V104" s="744">
        <v>0</v>
      </c>
      <c r="W104" s="744">
        <v>0</v>
      </c>
      <c r="X104" s="744">
        <v>0</v>
      </c>
      <c r="Y104" s="744">
        <v>0</v>
      </c>
      <c r="Z104" s="744">
        <v>0</v>
      </c>
      <c r="AA104" s="744">
        <v>0</v>
      </c>
      <c r="AB104" s="744">
        <v>0</v>
      </c>
      <c r="AC104" s="744">
        <v>0</v>
      </c>
      <c r="AD104" s="744">
        <v>0</v>
      </c>
      <c r="AE104" s="744">
        <v>0</v>
      </c>
      <c r="AF104" s="744">
        <v>0</v>
      </c>
      <c r="AG104" s="744">
        <v>0</v>
      </c>
      <c r="AH104" s="744">
        <f t="shared" si="1"/>
        <v>0</v>
      </c>
      <c r="AI104" s="13">
        <v>2</v>
      </c>
      <c r="AJ104" s="13">
        <v>34</v>
      </c>
    </row>
    <row r="105" spans="1:36" s="13" customFormat="1" ht="15.95" hidden="1" customHeight="1">
      <c r="A105" s="13">
        <v>2</v>
      </c>
      <c r="B105" s="13">
        <v>35</v>
      </c>
      <c r="C105" s="2069"/>
      <c r="D105" s="176"/>
      <c r="E105" s="2043" t="s">
        <v>1325</v>
      </c>
      <c r="F105" s="1532" t="s">
        <v>1323</v>
      </c>
      <c r="G105" s="1533"/>
      <c r="H105" s="740" t="s">
        <v>304</v>
      </c>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f t="shared" si="1"/>
        <v>0</v>
      </c>
      <c r="AI105" s="13">
        <v>2</v>
      </c>
      <c r="AJ105" s="13">
        <v>35</v>
      </c>
    </row>
    <row r="106" spans="1:36" s="13" customFormat="1" ht="15.95" hidden="1" customHeight="1">
      <c r="A106" s="13">
        <v>2</v>
      </c>
      <c r="B106" s="13">
        <v>36</v>
      </c>
      <c r="C106" s="2069"/>
      <c r="D106" s="176"/>
      <c r="E106" s="2057"/>
      <c r="F106" s="1537" t="s">
        <v>218</v>
      </c>
      <c r="G106" s="1538"/>
      <c r="H106" s="740" t="s">
        <v>919</v>
      </c>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f t="shared" si="1"/>
        <v>0</v>
      </c>
      <c r="AI106" s="13">
        <v>2</v>
      </c>
      <c r="AJ106" s="13">
        <v>36</v>
      </c>
    </row>
    <row r="107" spans="1:36" s="13" customFormat="1" ht="15.95" customHeight="1">
      <c r="A107" s="13">
        <v>2</v>
      </c>
      <c r="B107" s="13">
        <v>37</v>
      </c>
      <c r="C107" s="2069"/>
      <c r="D107" s="185"/>
      <c r="E107" s="2044" t="s">
        <v>1326</v>
      </c>
      <c r="F107" s="1532" t="s">
        <v>447</v>
      </c>
      <c r="G107" s="1533"/>
      <c r="H107" s="740" t="s">
        <v>304</v>
      </c>
      <c r="I107" s="744">
        <v>0</v>
      </c>
      <c r="J107" s="744">
        <v>0</v>
      </c>
      <c r="K107" s="744">
        <v>0</v>
      </c>
      <c r="L107" s="744">
        <v>0</v>
      </c>
      <c r="M107" s="744">
        <v>0</v>
      </c>
      <c r="N107" s="744">
        <v>0</v>
      </c>
      <c r="O107" s="744">
        <v>0</v>
      </c>
      <c r="P107" s="744">
        <v>0</v>
      </c>
      <c r="Q107" s="744">
        <v>0</v>
      </c>
      <c r="R107" s="744">
        <v>0</v>
      </c>
      <c r="S107" s="744">
        <v>0</v>
      </c>
      <c r="T107" s="744">
        <v>0</v>
      </c>
      <c r="U107" s="744">
        <v>0</v>
      </c>
      <c r="V107" s="744">
        <v>0</v>
      </c>
      <c r="W107" s="744">
        <v>0</v>
      </c>
      <c r="X107" s="744">
        <v>0</v>
      </c>
      <c r="Y107" s="744">
        <v>0</v>
      </c>
      <c r="Z107" s="744">
        <v>0</v>
      </c>
      <c r="AA107" s="744">
        <v>0</v>
      </c>
      <c r="AB107" s="744">
        <v>0</v>
      </c>
      <c r="AC107" s="744">
        <v>0</v>
      </c>
      <c r="AD107" s="744">
        <v>0</v>
      </c>
      <c r="AE107" s="744">
        <v>0</v>
      </c>
      <c r="AF107" s="744">
        <v>0</v>
      </c>
      <c r="AG107" s="744">
        <v>0</v>
      </c>
      <c r="AH107" s="744">
        <f t="shared" si="1"/>
        <v>0</v>
      </c>
      <c r="AI107" s="13">
        <v>2</v>
      </c>
      <c r="AJ107" s="13">
        <v>37</v>
      </c>
    </row>
    <row r="108" spans="1:36" s="13" customFormat="1" ht="15.95" customHeight="1">
      <c r="A108" s="13">
        <v>2</v>
      </c>
      <c r="B108" s="13">
        <v>38</v>
      </c>
      <c r="C108" s="2069"/>
      <c r="D108" s="185"/>
      <c r="E108" s="2045"/>
      <c r="F108" s="1537"/>
      <c r="G108" s="1538"/>
      <c r="H108" s="740" t="s">
        <v>919</v>
      </c>
      <c r="I108" s="744">
        <v>0</v>
      </c>
      <c r="J108" s="744">
        <v>0</v>
      </c>
      <c r="K108" s="744">
        <v>0</v>
      </c>
      <c r="L108" s="744">
        <v>0</v>
      </c>
      <c r="M108" s="744">
        <v>0</v>
      </c>
      <c r="N108" s="744">
        <v>0</v>
      </c>
      <c r="O108" s="744">
        <v>0</v>
      </c>
      <c r="P108" s="744">
        <v>0</v>
      </c>
      <c r="Q108" s="744">
        <v>0</v>
      </c>
      <c r="R108" s="744">
        <v>0</v>
      </c>
      <c r="S108" s="744">
        <v>0</v>
      </c>
      <c r="T108" s="744">
        <v>0</v>
      </c>
      <c r="U108" s="744">
        <v>0</v>
      </c>
      <c r="V108" s="744">
        <v>0</v>
      </c>
      <c r="W108" s="744">
        <v>0</v>
      </c>
      <c r="X108" s="744">
        <v>0</v>
      </c>
      <c r="Y108" s="744">
        <v>0</v>
      </c>
      <c r="Z108" s="744">
        <v>0</v>
      </c>
      <c r="AA108" s="744">
        <v>0</v>
      </c>
      <c r="AB108" s="744">
        <v>0</v>
      </c>
      <c r="AC108" s="744">
        <v>0</v>
      </c>
      <c r="AD108" s="744">
        <v>0</v>
      </c>
      <c r="AE108" s="744">
        <v>0</v>
      </c>
      <c r="AF108" s="744">
        <v>0</v>
      </c>
      <c r="AG108" s="744">
        <v>0</v>
      </c>
      <c r="AH108" s="744">
        <f t="shared" si="1"/>
        <v>0</v>
      </c>
      <c r="AI108" s="13">
        <v>2</v>
      </c>
      <c r="AJ108" s="13">
        <v>38</v>
      </c>
    </row>
    <row r="109" spans="1:36" s="13" customFormat="1" ht="15.95" customHeight="1">
      <c r="A109" s="13">
        <v>2</v>
      </c>
      <c r="B109" s="13">
        <v>39</v>
      </c>
      <c r="C109" s="2069"/>
      <c r="D109" s="185"/>
      <c r="E109" s="2044" t="s">
        <v>1328</v>
      </c>
      <c r="F109" s="1532" t="s">
        <v>925</v>
      </c>
      <c r="G109" s="1533"/>
      <c r="H109" s="740" t="s">
        <v>304</v>
      </c>
      <c r="I109" s="744">
        <v>0</v>
      </c>
      <c r="J109" s="744">
        <v>0</v>
      </c>
      <c r="K109" s="744">
        <v>0</v>
      </c>
      <c r="L109" s="744">
        <v>0</v>
      </c>
      <c r="M109" s="744">
        <v>0</v>
      </c>
      <c r="N109" s="744">
        <v>0</v>
      </c>
      <c r="O109" s="744">
        <v>0</v>
      </c>
      <c r="P109" s="744">
        <v>0</v>
      </c>
      <c r="Q109" s="744">
        <v>0</v>
      </c>
      <c r="R109" s="744">
        <v>0</v>
      </c>
      <c r="S109" s="744">
        <v>0</v>
      </c>
      <c r="T109" s="744">
        <v>0</v>
      </c>
      <c r="U109" s="744">
        <v>0</v>
      </c>
      <c r="V109" s="744">
        <v>0</v>
      </c>
      <c r="W109" s="744">
        <v>0</v>
      </c>
      <c r="X109" s="744">
        <v>0</v>
      </c>
      <c r="Y109" s="744">
        <v>0</v>
      </c>
      <c r="Z109" s="744">
        <v>0</v>
      </c>
      <c r="AA109" s="744">
        <v>0</v>
      </c>
      <c r="AB109" s="744">
        <v>0</v>
      </c>
      <c r="AC109" s="744">
        <v>0</v>
      </c>
      <c r="AD109" s="744">
        <v>0</v>
      </c>
      <c r="AE109" s="744">
        <v>0</v>
      </c>
      <c r="AF109" s="744">
        <v>0</v>
      </c>
      <c r="AG109" s="744">
        <v>0</v>
      </c>
      <c r="AH109" s="744">
        <f t="shared" si="1"/>
        <v>0</v>
      </c>
      <c r="AI109" s="13">
        <v>2</v>
      </c>
      <c r="AJ109" s="13">
        <v>39</v>
      </c>
    </row>
    <row r="110" spans="1:36" s="13" customFormat="1" ht="15.95" customHeight="1">
      <c r="A110" s="13">
        <v>2</v>
      </c>
      <c r="B110" s="13">
        <v>40</v>
      </c>
      <c r="C110" s="2069"/>
      <c r="D110" s="185"/>
      <c r="E110" s="2045"/>
      <c r="F110" s="1537"/>
      <c r="G110" s="1538"/>
      <c r="H110" s="740" t="s">
        <v>919</v>
      </c>
      <c r="I110" s="744">
        <v>0</v>
      </c>
      <c r="J110" s="744">
        <v>34027</v>
      </c>
      <c r="K110" s="744">
        <v>400</v>
      </c>
      <c r="L110" s="744">
        <v>0</v>
      </c>
      <c r="M110" s="744">
        <v>0</v>
      </c>
      <c r="N110" s="744">
        <v>2446</v>
      </c>
      <c r="O110" s="744">
        <v>0</v>
      </c>
      <c r="P110" s="744">
        <v>0</v>
      </c>
      <c r="Q110" s="744">
        <v>0</v>
      </c>
      <c r="R110" s="744">
        <v>376</v>
      </c>
      <c r="S110" s="744">
        <v>0</v>
      </c>
      <c r="T110" s="744">
        <v>0</v>
      </c>
      <c r="U110" s="744">
        <v>73130</v>
      </c>
      <c r="V110" s="744">
        <v>4520</v>
      </c>
      <c r="W110" s="744">
        <v>2639</v>
      </c>
      <c r="X110" s="744">
        <v>0</v>
      </c>
      <c r="Y110" s="744">
        <v>0</v>
      </c>
      <c r="Z110" s="744">
        <v>0</v>
      </c>
      <c r="AA110" s="744">
        <v>0</v>
      </c>
      <c r="AB110" s="744">
        <v>100841</v>
      </c>
      <c r="AC110" s="744">
        <v>0</v>
      </c>
      <c r="AD110" s="744">
        <v>0</v>
      </c>
      <c r="AE110" s="744">
        <v>0</v>
      </c>
      <c r="AF110" s="744">
        <v>0</v>
      </c>
      <c r="AG110" s="744">
        <v>0</v>
      </c>
      <c r="AH110" s="744">
        <f t="shared" si="1"/>
        <v>218379</v>
      </c>
      <c r="AI110" s="13">
        <v>2</v>
      </c>
      <c r="AJ110" s="13">
        <v>40</v>
      </c>
    </row>
    <row r="111" spans="1:36" s="13" customFormat="1" ht="15.95" customHeight="1">
      <c r="A111" s="13">
        <v>2</v>
      </c>
      <c r="B111" s="13">
        <v>41</v>
      </c>
      <c r="C111" s="2069"/>
      <c r="D111" s="2044" t="s">
        <v>111</v>
      </c>
      <c r="E111" s="1532" t="s">
        <v>918</v>
      </c>
      <c r="F111" s="1502"/>
      <c r="G111" s="2047"/>
      <c r="H111" s="740" t="s">
        <v>304</v>
      </c>
      <c r="I111" s="744">
        <v>0</v>
      </c>
      <c r="J111" s="744">
        <v>18180</v>
      </c>
      <c r="K111" s="744">
        <v>0</v>
      </c>
      <c r="L111" s="744">
        <v>0</v>
      </c>
      <c r="M111" s="744">
        <v>1433</v>
      </c>
      <c r="N111" s="744">
        <v>5636</v>
      </c>
      <c r="O111" s="744">
        <v>0</v>
      </c>
      <c r="P111" s="744">
        <v>3805</v>
      </c>
      <c r="Q111" s="744">
        <v>0</v>
      </c>
      <c r="R111" s="744">
        <v>0</v>
      </c>
      <c r="S111" s="744">
        <v>0</v>
      </c>
      <c r="T111" s="744">
        <v>0</v>
      </c>
      <c r="U111" s="744">
        <v>2785</v>
      </c>
      <c r="V111" s="744">
        <v>0</v>
      </c>
      <c r="W111" s="744">
        <v>0</v>
      </c>
      <c r="X111" s="744">
        <v>0</v>
      </c>
      <c r="Y111" s="744">
        <v>0</v>
      </c>
      <c r="Z111" s="744">
        <v>0</v>
      </c>
      <c r="AA111" s="744">
        <v>2362</v>
      </c>
      <c r="AB111" s="744">
        <v>0</v>
      </c>
      <c r="AC111" s="744">
        <v>0</v>
      </c>
      <c r="AD111" s="744">
        <v>2999</v>
      </c>
      <c r="AE111" s="744">
        <v>0</v>
      </c>
      <c r="AF111" s="744">
        <v>0</v>
      </c>
      <c r="AG111" s="744">
        <v>0</v>
      </c>
      <c r="AH111" s="744">
        <f t="shared" si="1"/>
        <v>37200</v>
      </c>
      <c r="AI111" s="13">
        <v>2</v>
      </c>
      <c r="AJ111" s="13">
        <v>41</v>
      </c>
    </row>
    <row r="112" spans="1:36" s="13" customFormat="1" ht="15.95" customHeight="1">
      <c r="A112" s="13">
        <v>2</v>
      </c>
      <c r="B112" s="13">
        <v>42</v>
      </c>
      <c r="C112" s="2069"/>
      <c r="D112" s="2036"/>
      <c r="E112" s="1500"/>
      <c r="F112" s="1500"/>
      <c r="G112" s="2048"/>
      <c r="H112" s="740" t="s">
        <v>919</v>
      </c>
      <c r="I112" s="744">
        <v>0</v>
      </c>
      <c r="J112" s="744">
        <v>18180</v>
      </c>
      <c r="K112" s="744">
        <v>0</v>
      </c>
      <c r="L112" s="744">
        <v>0</v>
      </c>
      <c r="M112" s="744">
        <v>1433</v>
      </c>
      <c r="N112" s="744">
        <v>5636</v>
      </c>
      <c r="O112" s="744">
        <v>0</v>
      </c>
      <c r="P112" s="744">
        <v>3805</v>
      </c>
      <c r="Q112" s="744">
        <v>0</v>
      </c>
      <c r="R112" s="744">
        <v>2803</v>
      </c>
      <c r="S112" s="744">
        <v>0</v>
      </c>
      <c r="T112" s="744">
        <v>0</v>
      </c>
      <c r="U112" s="744">
        <v>2785</v>
      </c>
      <c r="V112" s="744">
        <v>0</v>
      </c>
      <c r="W112" s="744">
        <v>0</v>
      </c>
      <c r="X112" s="744">
        <v>0</v>
      </c>
      <c r="Y112" s="744">
        <v>0</v>
      </c>
      <c r="Z112" s="744">
        <v>0</v>
      </c>
      <c r="AA112" s="744">
        <v>2362</v>
      </c>
      <c r="AB112" s="744">
        <v>9161</v>
      </c>
      <c r="AC112" s="744">
        <v>0</v>
      </c>
      <c r="AD112" s="744">
        <v>2999</v>
      </c>
      <c r="AE112" s="744">
        <v>0</v>
      </c>
      <c r="AF112" s="744">
        <v>0</v>
      </c>
      <c r="AG112" s="744">
        <v>0</v>
      </c>
      <c r="AH112" s="744">
        <f t="shared" si="1"/>
        <v>49164</v>
      </c>
      <c r="AI112" s="13">
        <v>2</v>
      </c>
      <c r="AJ112" s="13">
        <v>42</v>
      </c>
    </row>
    <row r="113" spans="1:36" s="13" customFormat="1" ht="15.95" customHeight="1">
      <c r="A113" s="13">
        <v>2</v>
      </c>
      <c r="B113" s="13">
        <v>43</v>
      </c>
      <c r="C113" s="2069"/>
      <c r="D113" s="2040"/>
      <c r="E113" s="2043" t="s">
        <v>71</v>
      </c>
      <c r="F113" s="1532" t="s">
        <v>514</v>
      </c>
      <c r="G113" s="2047"/>
      <c r="H113" s="740" t="s">
        <v>304</v>
      </c>
      <c r="I113" s="744">
        <v>0</v>
      </c>
      <c r="J113" s="744">
        <v>18180</v>
      </c>
      <c r="K113" s="744">
        <v>0</v>
      </c>
      <c r="L113" s="744">
        <v>0</v>
      </c>
      <c r="M113" s="744">
        <v>0</v>
      </c>
      <c r="N113" s="744">
        <v>5636</v>
      </c>
      <c r="O113" s="744">
        <v>0</v>
      </c>
      <c r="P113" s="744">
        <v>3805</v>
      </c>
      <c r="Q113" s="744">
        <v>0</v>
      </c>
      <c r="R113" s="744">
        <v>0</v>
      </c>
      <c r="S113" s="744">
        <v>0</v>
      </c>
      <c r="T113" s="744">
        <v>0</v>
      </c>
      <c r="U113" s="744">
        <v>2785</v>
      </c>
      <c r="V113" s="744">
        <v>0</v>
      </c>
      <c r="W113" s="744">
        <v>0</v>
      </c>
      <c r="X113" s="744">
        <v>0</v>
      </c>
      <c r="Y113" s="744">
        <v>0</v>
      </c>
      <c r="Z113" s="744">
        <v>0</v>
      </c>
      <c r="AA113" s="744">
        <v>2362</v>
      </c>
      <c r="AB113" s="744">
        <v>0</v>
      </c>
      <c r="AC113" s="744">
        <v>0</v>
      </c>
      <c r="AD113" s="744">
        <v>2999</v>
      </c>
      <c r="AE113" s="744">
        <v>0</v>
      </c>
      <c r="AF113" s="744">
        <v>0</v>
      </c>
      <c r="AG113" s="744">
        <v>0</v>
      </c>
      <c r="AH113" s="744">
        <f t="shared" si="1"/>
        <v>35767</v>
      </c>
      <c r="AI113" s="13">
        <v>2</v>
      </c>
      <c r="AJ113" s="13">
        <v>43</v>
      </c>
    </row>
    <row r="114" spans="1:36" s="13" customFormat="1" ht="15.95" customHeight="1">
      <c r="A114" s="13">
        <v>2</v>
      </c>
      <c r="B114" s="13">
        <v>44</v>
      </c>
      <c r="C114" s="2069"/>
      <c r="D114" s="2040"/>
      <c r="E114" s="2057"/>
      <c r="F114" s="1500"/>
      <c r="G114" s="2048"/>
      <c r="H114" s="740" t="s">
        <v>919</v>
      </c>
      <c r="I114" s="744">
        <v>0</v>
      </c>
      <c r="J114" s="744">
        <v>18180</v>
      </c>
      <c r="K114" s="744">
        <v>0</v>
      </c>
      <c r="L114" s="744">
        <v>0</v>
      </c>
      <c r="M114" s="744">
        <v>0</v>
      </c>
      <c r="N114" s="744">
        <v>5636</v>
      </c>
      <c r="O114" s="744">
        <v>0</v>
      </c>
      <c r="P114" s="744">
        <v>3805</v>
      </c>
      <c r="Q114" s="744">
        <v>0</v>
      </c>
      <c r="R114" s="744">
        <v>0</v>
      </c>
      <c r="S114" s="744">
        <v>0</v>
      </c>
      <c r="T114" s="744">
        <v>0</v>
      </c>
      <c r="U114" s="744">
        <v>2785</v>
      </c>
      <c r="V114" s="744">
        <v>0</v>
      </c>
      <c r="W114" s="744">
        <v>0</v>
      </c>
      <c r="X114" s="744">
        <v>0</v>
      </c>
      <c r="Y114" s="744">
        <v>0</v>
      </c>
      <c r="Z114" s="744">
        <v>0</v>
      </c>
      <c r="AA114" s="744">
        <v>2362</v>
      </c>
      <c r="AB114" s="744">
        <v>6903</v>
      </c>
      <c r="AC114" s="744">
        <v>0</v>
      </c>
      <c r="AD114" s="744">
        <v>2999</v>
      </c>
      <c r="AE114" s="744">
        <v>0</v>
      </c>
      <c r="AF114" s="744">
        <v>0</v>
      </c>
      <c r="AG114" s="744">
        <v>0</v>
      </c>
      <c r="AH114" s="744">
        <f t="shared" si="1"/>
        <v>42670</v>
      </c>
      <c r="AI114" s="13">
        <v>2</v>
      </c>
      <c r="AJ114" s="13">
        <v>44</v>
      </c>
    </row>
    <row r="115" spans="1:36" s="13" customFormat="1" ht="15.95" customHeight="1">
      <c r="A115" s="13">
        <v>2</v>
      </c>
      <c r="B115" s="13">
        <v>45</v>
      </c>
      <c r="C115" s="2069"/>
      <c r="D115" s="2040"/>
      <c r="E115" s="2043" t="s">
        <v>106</v>
      </c>
      <c r="F115" s="1532" t="s">
        <v>954</v>
      </c>
      <c r="G115" s="2047"/>
      <c r="H115" s="740" t="s">
        <v>304</v>
      </c>
      <c r="I115" s="744">
        <v>0</v>
      </c>
      <c r="J115" s="744">
        <v>0</v>
      </c>
      <c r="K115" s="744">
        <v>0</v>
      </c>
      <c r="L115" s="744">
        <v>0</v>
      </c>
      <c r="M115" s="744">
        <v>1433</v>
      </c>
      <c r="N115" s="744">
        <v>0</v>
      </c>
      <c r="O115" s="744">
        <v>0</v>
      </c>
      <c r="P115" s="744">
        <v>0</v>
      </c>
      <c r="Q115" s="744">
        <v>0</v>
      </c>
      <c r="R115" s="744">
        <v>0</v>
      </c>
      <c r="S115" s="744">
        <v>0</v>
      </c>
      <c r="T115" s="744">
        <v>0</v>
      </c>
      <c r="U115" s="744">
        <v>0</v>
      </c>
      <c r="V115" s="744">
        <v>0</v>
      </c>
      <c r="W115" s="744">
        <v>0</v>
      </c>
      <c r="X115" s="744">
        <v>0</v>
      </c>
      <c r="Y115" s="744">
        <v>0</v>
      </c>
      <c r="Z115" s="744">
        <v>0</v>
      </c>
      <c r="AA115" s="744">
        <v>0</v>
      </c>
      <c r="AB115" s="744">
        <v>0</v>
      </c>
      <c r="AC115" s="744">
        <v>0</v>
      </c>
      <c r="AD115" s="744">
        <v>0</v>
      </c>
      <c r="AE115" s="744">
        <v>0</v>
      </c>
      <c r="AF115" s="744">
        <v>0</v>
      </c>
      <c r="AG115" s="744">
        <v>0</v>
      </c>
      <c r="AH115" s="744">
        <f t="shared" si="1"/>
        <v>1433</v>
      </c>
      <c r="AI115" s="13">
        <v>2</v>
      </c>
      <c r="AJ115" s="13">
        <v>45</v>
      </c>
    </row>
    <row r="116" spans="1:36" s="13" customFormat="1" ht="15.95" customHeight="1">
      <c r="A116" s="13">
        <v>2</v>
      </c>
      <c r="B116" s="13">
        <v>46</v>
      </c>
      <c r="C116" s="725"/>
      <c r="D116" s="2040"/>
      <c r="E116" s="2057"/>
      <c r="F116" s="1500"/>
      <c r="G116" s="2048"/>
      <c r="H116" s="740" t="s">
        <v>919</v>
      </c>
      <c r="I116" s="744">
        <v>0</v>
      </c>
      <c r="J116" s="744">
        <v>0</v>
      </c>
      <c r="K116" s="744">
        <v>0</v>
      </c>
      <c r="L116" s="744">
        <v>0</v>
      </c>
      <c r="M116" s="744">
        <v>1433</v>
      </c>
      <c r="N116" s="744">
        <v>0</v>
      </c>
      <c r="O116" s="744">
        <v>0</v>
      </c>
      <c r="P116" s="744">
        <v>0</v>
      </c>
      <c r="Q116" s="744">
        <v>0</v>
      </c>
      <c r="R116" s="744">
        <v>0</v>
      </c>
      <c r="S116" s="744">
        <v>0</v>
      </c>
      <c r="T116" s="744">
        <v>0</v>
      </c>
      <c r="U116" s="744">
        <v>0</v>
      </c>
      <c r="V116" s="744">
        <v>0</v>
      </c>
      <c r="W116" s="744">
        <v>0</v>
      </c>
      <c r="X116" s="744">
        <v>0</v>
      </c>
      <c r="Y116" s="744">
        <v>0</v>
      </c>
      <c r="Z116" s="744">
        <v>0</v>
      </c>
      <c r="AA116" s="744">
        <v>0</v>
      </c>
      <c r="AB116" s="744">
        <v>2258</v>
      </c>
      <c r="AC116" s="744">
        <v>0</v>
      </c>
      <c r="AD116" s="744">
        <v>0</v>
      </c>
      <c r="AE116" s="744">
        <v>0</v>
      </c>
      <c r="AF116" s="744">
        <v>0</v>
      </c>
      <c r="AG116" s="744">
        <v>0</v>
      </c>
      <c r="AH116" s="744">
        <f t="shared" si="1"/>
        <v>3691</v>
      </c>
      <c r="AI116" s="13">
        <v>2</v>
      </c>
      <c r="AJ116" s="13">
        <v>46</v>
      </c>
    </row>
    <row r="117" spans="1:36" s="13" customFormat="1" ht="15.95" customHeight="1">
      <c r="A117" s="13">
        <v>2</v>
      </c>
      <c r="B117" s="13">
        <v>47</v>
      </c>
      <c r="C117" s="725"/>
      <c r="D117" s="176"/>
      <c r="E117" s="2043" t="s">
        <v>144</v>
      </c>
      <c r="F117" s="1532" t="s">
        <v>925</v>
      </c>
      <c r="G117" s="1533"/>
      <c r="H117" s="740" t="s">
        <v>304</v>
      </c>
      <c r="I117" s="744">
        <v>0</v>
      </c>
      <c r="J117" s="744">
        <v>0</v>
      </c>
      <c r="K117" s="744">
        <v>0</v>
      </c>
      <c r="L117" s="744">
        <v>0</v>
      </c>
      <c r="M117" s="744">
        <v>0</v>
      </c>
      <c r="N117" s="744">
        <v>0</v>
      </c>
      <c r="O117" s="744">
        <v>0</v>
      </c>
      <c r="P117" s="744">
        <v>0</v>
      </c>
      <c r="Q117" s="744">
        <v>0</v>
      </c>
      <c r="R117" s="744">
        <v>0</v>
      </c>
      <c r="S117" s="744">
        <v>0</v>
      </c>
      <c r="T117" s="744">
        <v>0</v>
      </c>
      <c r="U117" s="744">
        <v>0</v>
      </c>
      <c r="V117" s="744">
        <v>0</v>
      </c>
      <c r="W117" s="744">
        <v>0</v>
      </c>
      <c r="X117" s="744">
        <v>0</v>
      </c>
      <c r="Y117" s="744">
        <v>0</v>
      </c>
      <c r="Z117" s="744">
        <v>0</v>
      </c>
      <c r="AA117" s="744">
        <v>0</v>
      </c>
      <c r="AB117" s="744">
        <v>0</v>
      </c>
      <c r="AC117" s="744">
        <v>0</v>
      </c>
      <c r="AD117" s="744">
        <v>0</v>
      </c>
      <c r="AE117" s="744">
        <v>0</v>
      </c>
      <c r="AF117" s="744">
        <v>0</v>
      </c>
      <c r="AG117" s="744">
        <v>0</v>
      </c>
      <c r="AH117" s="744">
        <f t="shared" si="1"/>
        <v>0</v>
      </c>
      <c r="AI117" s="13">
        <v>2</v>
      </c>
      <c r="AJ117" s="13">
        <v>47</v>
      </c>
    </row>
    <row r="118" spans="1:36" s="13" customFormat="1" ht="15.95" customHeight="1">
      <c r="A118" s="13">
        <v>2</v>
      </c>
      <c r="B118" s="13">
        <v>48</v>
      </c>
      <c r="C118" s="726"/>
      <c r="D118" s="178"/>
      <c r="E118" s="2042"/>
      <c r="F118" s="1537"/>
      <c r="G118" s="1538"/>
      <c r="H118" s="740" t="s">
        <v>919</v>
      </c>
      <c r="I118" s="744">
        <v>0</v>
      </c>
      <c r="J118" s="744">
        <v>0</v>
      </c>
      <c r="K118" s="744">
        <v>0</v>
      </c>
      <c r="L118" s="744">
        <v>0</v>
      </c>
      <c r="M118" s="744">
        <v>0</v>
      </c>
      <c r="N118" s="744">
        <v>0</v>
      </c>
      <c r="O118" s="744">
        <v>0</v>
      </c>
      <c r="P118" s="744">
        <v>0</v>
      </c>
      <c r="Q118" s="744">
        <v>0</v>
      </c>
      <c r="R118" s="744">
        <v>2803</v>
      </c>
      <c r="S118" s="744">
        <v>0</v>
      </c>
      <c r="T118" s="744">
        <v>0</v>
      </c>
      <c r="U118" s="744">
        <v>0</v>
      </c>
      <c r="V118" s="744">
        <v>0</v>
      </c>
      <c r="W118" s="744">
        <v>0</v>
      </c>
      <c r="X118" s="744">
        <v>0</v>
      </c>
      <c r="Y118" s="744">
        <v>0</v>
      </c>
      <c r="Z118" s="744">
        <v>0</v>
      </c>
      <c r="AA118" s="744">
        <v>0</v>
      </c>
      <c r="AB118" s="744">
        <v>0</v>
      </c>
      <c r="AC118" s="744">
        <v>0</v>
      </c>
      <c r="AD118" s="744">
        <v>0</v>
      </c>
      <c r="AE118" s="744">
        <v>0</v>
      </c>
      <c r="AF118" s="744">
        <v>0</v>
      </c>
      <c r="AG118" s="744">
        <v>0</v>
      </c>
      <c r="AH118" s="744">
        <f t="shared" si="1"/>
        <v>2803</v>
      </c>
      <c r="AI118" s="13">
        <v>2</v>
      </c>
      <c r="AJ118" s="13">
        <v>48</v>
      </c>
    </row>
    <row r="119" spans="1:36" s="13" customFormat="1" ht="15.95" customHeight="1">
      <c r="A119" s="13">
        <v>2</v>
      </c>
      <c r="B119" s="13">
        <v>49</v>
      </c>
      <c r="C119" s="2044" t="s">
        <v>665</v>
      </c>
      <c r="D119" s="1532" t="s">
        <v>977</v>
      </c>
      <c r="E119" s="1532"/>
      <c r="F119" s="1532"/>
      <c r="G119" s="1533"/>
      <c r="H119" s="740" t="s">
        <v>304</v>
      </c>
      <c r="I119" s="744">
        <v>98079</v>
      </c>
      <c r="J119" s="744">
        <v>98616</v>
      </c>
      <c r="K119" s="744">
        <v>223141</v>
      </c>
      <c r="L119" s="744">
        <v>119083</v>
      </c>
      <c r="M119" s="744">
        <v>33175</v>
      </c>
      <c r="N119" s="744">
        <v>327010</v>
      </c>
      <c r="O119" s="744">
        <v>226452</v>
      </c>
      <c r="P119" s="744">
        <v>26977</v>
      </c>
      <c r="Q119" s="744">
        <v>334095</v>
      </c>
      <c r="R119" s="744">
        <v>48961</v>
      </c>
      <c r="S119" s="744">
        <v>8505</v>
      </c>
      <c r="T119" s="744">
        <v>507954</v>
      </c>
      <c r="U119" s="744">
        <v>207403</v>
      </c>
      <c r="V119" s="744">
        <v>17268</v>
      </c>
      <c r="W119" s="744">
        <v>23037</v>
      </c>
      <c r="X119" s="744">
        <v>152669</v>
      </c>
      <c r="Y119" s="744">
        <v>127060</v>
      </c>
      <c r="Z119" s="744">
        <v>26932</v>
      </c>
      <c r="AA119" s="744">
        <v>70546</v>
      </c>
      <c r="AB119" s="744">
        <v>37898</v>
      </c>
      <c r="AC119" s="744">
        <v>25339</v>
      </c>
      <c r="AD119" s="744">
        <v>15139</v>
      </c>
      <c r="AE119" s="744">
        <v>0</v>
      </c>
      <c r="AF119" s="744">
        <v>105477</v>
      </c>
      <c r="AG119" s="744">
        <v>2577</v>
      </c>
      <c r="AH119" s="744">
        <f t="shared" si="1"/>
        <v>2863393</v>
      </c>
      <c r="AI119" s="13">
        <v>2</v>
      </c>
      <c r="AJ119" s="13">
        <v>49</v>
      </c>
    </row>
    <row r="120" spans="1:36" s="13" customFormat="1" ht="15.95" customHeight="1">
      <c r="A120" s="13">
        <v>2</v>
      </c>
      <c r="B120" s="13">
        <v>50</v>
      </c>
      <c r="C120" s="2045"/>
      <c r="D120" s="2055"/>
      <c r="E120" s="2055"/>
      <c r="F120" s="2055"/>
      <c r="G120" s="2056"/>
      <c r="H120" s="740" t="s">
        <v>919</v>
      </c>
      <c r="I120" s="744">
        <v>98079</v>
      </c>
      <c r="J120" s="744">
        <v>133304</v>
      </c>
      <c r="K120" s="744">
        <v>209441</v>
      </c>
      <c r="L120" s="744">
        <v>116999</v>
      </c>
      <c r="M120" s="744">
        <v>17444</v>
      </c>
      <c r="N120" s="744">
        <v>437968</v>
      </c>
      <c r="O120" s="744">
        <v>326159</v>
      </c>
      <c r="P120" s="744">
        <v>17089</v>
      </c>
      <c r="Q120" s="744">
        <v>558602</v>
      </c>
      <c r="R120" s="744">
        <v>52613</v>
      </c>
      <c r="S120" s="744">
        <v>8505</v>
      </c>
      <c r="T120" s="744">
        <v>459000</v>
      </c>
      <c r="U120" s="744">
        <v>280954</v>
      </c>
      <c r="V120" s="744">
        <v>21833</v>
      </c>
      <c r="W120" s="744">
        <v>26641</v>
      </c>
      <c r="X120" s="744">
        <v>152669</v>
      </c>
      <c r="Y120" s="744">
        <v>121984</v>
      </c>
      <c r="Z120" s="744">
        <v>54386</v>
      </c>
      <c r="AA120" s="744">
        <v>70758</v>
      </c>
      <c r="AB120" s="744">
        <v>254130</v>
      </c>
      <c r="AC120" s="744">
        <v>30455</v>
      </c>
      <c r="AD120" s="744">
        <v>15139</v>
      </c>
      <c r="AE120" s="744">
        <v>0</v>
      </c>
      <c r="AF120" s="744">
        <v>194185</v>
      </c>
      <c r="AG120" s="744">
        <v>3167</v>
      </c>
      <c r="AH120" s="744">
        <f t="shared" si="1"/>
        <v>3661504</v>
      </c>
      <c r="AI120" s="13">
        <v>2</v>
      </c>
      <c r="AJ120" s="13">
        <v>50</v>
      </c>
    </row>
    <row r="121" spans="1:36" s="13" customFormat="1" ht="15.95" customHeight="1">
      <c r="A121" s="13">
        <v>2</v>
      </c>
      <c r="B121" s="13">
        <v>51</v>
      </c>
      <c r="C121" s="548" t="s">
        <v>672</v>
      </c>
      <c r="D121" s="727"/>
      <c r="E121" s="197"/>
      <c r="F121" s="2058" t="s">
        <v>895</v>
      </c>
      <c r="G121" s="737" t="s">
        <v>903</v>
      </c>
      <c r="H121" s="742" t="s">
        <v>516</v>
      </c>
      <c r="I121" s="744">
        <v>0</v>
      </c>
      <c r="J121" s="744">
        <v>0</v>
      </c>
      <c r="K121" s="744">
        <v>0</v>
      </c>
      <c r="L121" s="744">
        <v>0</v>
      </c>
      <c r="M121" s="744">
        <v>0</v>
      </c>
      <c r="N121" s="744">
        <v>0</v>
      </c>
      <c r="O121" s="744">
        <v>0</v>
      </c>
      <c r="P121" s="744">
        <v>0</v>
      </c>
      <c r="Q121" s="744">
        <v>0</v>
      </c>
      <c r="R121" s="744">
        <v>0</v>
      </c>
      <c r="S121" s="744">
        <v>0</v>
      </c>
      <c r="T121" s="744">
        <v>0</v>
      </c>
      <c r="U121" s="744">
        <v>0</v>
      </c>
      <c r="V121" s="744">
        <v>0</v>
      </c>
      <c r="W121" s="744">
        <v>0</v>
      </c>
      <c r="X121" s="744">
        <v>0</v>
      </c>
      <c r="Y121" s="744">
        <v>0</v>
      </c>
      <c r="Z121" s="744">
        <v>0</v>
      </c>
      <c r="AA121" s="744">
        <v>0</v>
      </c>
      <c r="AB121" s="744">
        <v>132</v>
      </c>
      <c r="AC121" s="744">
        <v>0</v>
      </c>
      <c r="AD121" s="744">
        <v>0</v>
      </c>
      <c r="AE121" s="744">
        <v>0</v>
      </c>
      <c r="AF121" s="744">
        <v>0</v>
      </c>
      <c r="AG121" s="744">
        <v>0</v>
      </c>
      <c r="AH121" s="744">
        <f t="shared" si="1"/>
        <v>132</v>
      </c>
      <c r="AI121" s="13">
        <v>2</v>
      </c>
      <c r="AJ121" s="13">
        <v>51</v>
      </c>
    </row>
    <row r="122" spans="1:36" s="13" customFormat="1" ht="15.95" customHeight="1">
      <c r="A122" s="13">
        <v>2</v>
      </c>
      <c r="B122" s="13">
        <v>53</v>
      </c>
      <c r="C122" s="2061" t="s">
        <v>698</v>
      </c>
      <c r="D122" s="2062"/>
      <c r="E122" s="2063"/>
      <c r="F122" s="2059"/>
      <c r="G122" s="737" t="s">
        <v>929</v>
      </c>
      <c r="H122" s="740" t="s">
        <v>926</v>
      </c>
      <c r="I122" s="744"/>
      <c r="J122" s="744">
        <v>661</v>
      </c>
      <c r="K122" s="744"/>
      <c r="L122" s="744"/>
      <c r="M122" s="744"/>
      <c r="N122" s="744">
        <v>101606</v>
      </c>
      <c r="O122" s="744">
        <v>99707</v>
      </c>
      <c r="P122" s="744"/>
      <c r="Q122" s="744">
        <v>224507</v>
      </c>
      <c r="R122" s="744">
        <v>473</v>
      </c>
      <c r="S122" s="744"/>
      <c r="T122" s="744"/>
      <c r="U122" s="744">
        <v>394</v>
      </c>
      <c r="V122" s="744">
        <v>18</v>
      </c>
      <c r="W122" s="744">
        <v>965</v>
      </c>
      <c r="X122" s="744">
        <v>0</v>
      </c>
      <c r="Y122" s="744">
        <v>0</v>
      </c>
      <c r="Z122" s="744">
        <v>7673</v>
      </c>
      <c r="AA122" s="744">
        <v>212</v>
      </c>
      <c r="AB122" s="744">
        <v>86344</v>
      </c>
      <c r="AC122" s="744">
        <v>71</v>
      </c>
      <c r="AD122" s="744">
        <v>0</v>
      </c>
      <c r="AE122" s="744">
        <v>0</v>
      </c>
      <c r="AF122" s="744">
        <v>88708</v>
      </c>
      <c r="AG122" s="744">
        <v>29</v>
      </c>
      <c r="AH122" s="744">
        <f t="shared" si="1"/>
        <v>611368</v>
      </c>
      <c r="AI122" s="13">
        <v>2</v>
      </c>
      <c r="AJ122" s="13">
        <v>53</v>
      </c>
    </row>
    <row r="123" spans="1:36" s="13" customFormat="1" ht="15.95" customHeight="1">
      <c r="A123" s="13">
        <v>2</v>
      </c>
      <c r="B123" s="13">
        <v>55</v>
      </c>
      <c r="C123" s="2061"/>
      <c r="D123" s="2062"/>
      <c r="E123" s="2063"/>
      <c r="F123" s="2060"/>
      <c r="G123" s="732" t="s">
        <v>361</v>
      </c>
      <c r="H123" s="740" t="s">
        <v>980</v>
      </c>
      <c r="I123" s="744">
        <v>0</v>
      </c>
      <c r="J123" s="744">
        <v>0</v>
      </c>
      <c r="K123" s="744">
        <v>0</v>
      </c>
      <c r="L123" s="744">
        <v>0</v>
      </c>
      <c r="M123" s="744">
        <v>0</v>
      </c>
      <c r="N123" s="744">
        <v>0</v>
      </c>
      <c r="O123" s="744">
        <v>0</v>
      </c>
      <c r="P123" s="744">
        <v>0</v>
      </c>
      <c r="Q123" s="744">
        <v>0</v>
      </c>
      <c r="R123" s="744">
        <v>0</v>
      </c>
      <c r="S123" s="744">
        <v>0</v>
      </c>
      <c r="T123" s="744"/>
      <c r="U123" s="744">
        <v>0</v>
      </c>
      <c r="V123" s="744">
        <v>0</v>
      </c>
      <c r="W123" s="744">
        <v>0</v>
      </c>
      <c r="X123" s="744">
        <v>0</v>
      </c>
      <c r="Y123" s="744">
        <v>0</v>
      </c>
      <c r="Z123" s="744">
        <v>0</v>
      </c>
      <c r="AA123" s="744">
        <v>0</v>
      </c>
      <c r="AB123" s="744">
        <v>0</v>
      </c>
      <c r="AC123" s="744">
        <v>0</v>
      </c>
      <c r="AD123" s="744">
        <v>0</v>
      </c>
      <c r="AE123" s="744">
        <v>0</v>
      </c>
      <c r="AF123" s="744">
        <v>0</v>
      </c>
      <c r="AG123" s="744">
        <v>0</v>
      </c>
      <c r="AH123" s="744">
        <f t="shared" si="1"/>
        <v>0</v>
      </c>
      <c r="AI123" s="13">
        <v>2</v>
      </c>
      <c r="AJ123" s="13">
        <v>55</v>
      </c>
    </row>
    <row r="124" spans="1:36" s="13" customFormat="1" ht="15.95" customHeight="1">
      <c r="A124" s="13">
        <v>2</v>
      </c>
      <c r="B124" s="13">
        <v>56</v>
      </c>
      <c r="C124" s="2061"/>
      <c r="D124" s="2062"/>
      <c r="E124" s="2063"/>
      <c r="F124" s="1539" t="s">
        <v>978</v>
      </c>
      <c r="G124" s="2047"/>
      <c r="H124" s="740" t="s">
        <v>262</v>
      </c>
      <c r="I124" s="744">
        <v>0</v>
      </c>
      <c r="J124" s="744">
        <v>0</v>
      </c>
      <c r="K124" s="744">
        <v>400</v>
      </c>
      <c r="L124" s="744">
        <v>0</v>
      </c>
      <c r="M124" s="744">
        <v>0</v>
      </c>
      <c r="N124" s="744">
        <v>9352</v>
      </c>
      <c r="O124" s="744">
        <v>0</v>
      </c>
      <c r="P124" s="744">
        <v>0</v>
      </c>
      <c r="Q124" s="744">
        <v>0</v>
      </c>
      <c r="R124" s="744">
        <v>0</v>
      </c>
      <c r="S124" s="744">
        <v>0</v>
      </c>
      <c r="T124" s="744"/>
      <c r="U124" s="744">
        <v>73157</v>
      </c>
      <c r="V124" s="744">
        <v>4547</v>
      </c>
      <c r="W124" s="744">
        <v>2639</v>
      </c>
      <c r="X124" s="744">
        <v>0</v>
      </c>
      <c r="Y124" s="744">
        <v>0</v>
      </c>
      <c r="Z124" s="744">
        <v>19781</v>
      </c>
      <c r="AA124" s="744">
        <v>0</v>
      </c>
      <c r="AB124" s="744">
        <v>120595</v>
      </c>
      <c r="AC124" s="744">
        <v>5045</v>
      </c>
      <c r="AD124" s="744">
        <v>0</v>
      </c>
      <c r="AE124" s="744">
        <v>0</v>
      </c>
      <c r="AF124" s="744">
        <v>0</v>
      </c>
      <c r="AG124" s="744">
        <v>711</v>
      </c>
      <c r="AH124" s="744">
        <f t="shared" si="1"/>
        <v>236227</v>
      </c>
      <c r="AI124" s="13">
        <v>2</v>
      </c>
      <c r="AJ124" s="13">
        <v>56</v>
      </c>
    </row>
    <row r="125" spans="1:36" s="13" customFormat="1" ht="15.95" customHeight="1">
      <c r="A125" s="13">
        <v>2</v>
      </c>
      <c r="B125" s="13">
        <v>57</v>
      </c>
      <c r="C125" s="2061"/>
      <c r="D125" s="2062"/>
      <c r="E125" s="2063"/>
      <c r="F125" s="2064"/>
      <c r="G125" s="2065"/>
      <c r="H125" s="740" t="s">
        <v>516</v>
      </c>
      <c r="I125" s="744">
        <v>0</v>
      </c>
      <c r="J125" s="744">
        <v>0</v>
      </c>
      <c r="K125" s="744">
        <v>0</v>
      </c>
      <c r="L125" s="744">
        <v>0</v>
      </c>
      <c r="M125" s="744">
        <v>0</v>
      </c>
      <c r="N125" s="744">
        <v>0</v>
      </c>
      <c r="O125" s="744">
        <v>0</v>
      </c>
      <c r="P125" s="744">
        <v>0</v>
      </c>
      <c r="Q125" s="744">
        <v>0</v>
      </c>
      <c r="R125" s="744">
        <v>2803</v>
      </c>
      <c r="S125" s="744">
        <v>0</v>
      </c>
      <c r="T125" s="744"/>
      <c r="U125" s="744">
        <v>0</v>
      </c>
      <c r="V125" s="744">
        <v>0</v>
      </c>
      <c r="W125" s="744">
        <v>0</v>
      </c>
      <c r="X125" s="744">
        <v>0</v>
      </c>
      <c r="Y125" s="744">
        <v>0</v>
      </c>
      <c r="Z125" s="744">
        <v>0</v>
      </c>
      <c r="AA125" s="744">
        <v>0</v>
      </c>
      <c r="AB125" s="744">
        <v>9161</v>
      </c>
      <c r="AC125" s="744">
        <v>0</v>
      </c>
      <c r="AD125" s="744">
        <v>0</v>
      </c>
      <c r="AE125" s="744">
        <v>0</v>
      </c>
      <c r="AF125" s="744">
        <v>0</v>
      </c>
      <c r="AG125" s="744">
        <v>0</v>
      </c>
      <c r="AH125" s="744">
        <f t="shared" si="1"/>
        <v>11964</v>
      </c>
      <c r="AI125" s="13">
        <v>2</v>
      </c>
      <c r="AJ125" s="13">
        <v>57</v>
      </c>
    </row>
    <row r="126" spans="1:36" s="13" customFormat="1" ht="15.95" customHeight="1">
      <c r="A126" s="13">
        <v>2</v>
      </c>
      <c r="B126" s="13">
        <v>58</v>
      </c>
      <c r="C126" s="2061"/>
      <c r="D126" s="2062"/>
      <c r="E126" s="2063"/>
      <c r="F126" s="2066"/>
      <c r="G126" s="2048"/>
      <c r="H126" s="740" t="s">
        <v>926</v>
      </c>
      <c r="I126" s="744">
        <v>0</v>
      </c>
      <c r="J126" s="744">
        <v>34027</v>
      </c>
      <c r="K126" s="744">
        <v>0</v>
      </c>
      <c r="L126" s="744">
        <v>0</v>
      </c>
      <c r="M126" s="744">
        <v>0</v>
      </c>
      <c r="N126" s="744">
        <v>0</v>
      </c>
      <c r="O126" s="744">
        <v>0</v>
      </c>
      <c r="P126" s="744">
        <v>0</v>
      </c>
      <c r="Q126" s="744">
        <v>0</v>
      </c>
      <c r="R126" s="744">
        <v>376</v>
      </c>
      <c r="S126" s="744">
        <v>0</v>
      </c>
      <c r="T126" s="744"/>
      <c r="U126" s="744">
        <v>0</v>
      </c>
      <c r="V126" s="744">
        <v>0</v>
      </c>
      <c r="W126" s="744">
        <v>0</v>
      </c>
      <c r="X126" s="744">
        <v>0</v>
      </c>
      <c r="Y126" s="744">
        <v>0</v>
      </c>
      <c r="Z126" s="744">
        <v>0</v>
      </c>
      <c r="AA126" s="744">
        <v>0</v>
      </c>
      <c r="AB126" s="744">
        <v>0</v>
      </c>
      <c r="AC126" s="744">
        <v>0</v>
      </c>
      <c r="AD126" s="744">
        <v>0</v>
      </c>
      <c r="AE126" s="744">
        <v>0</v>
      </c>
      <c r="AF126" s="744">
        <v>0</v>
      </c>
      <c r="AG126" s="744">
        <v>0</v>
      </c>
      <c r="AH126" s="744">
        <f t="shared" si="1"/>
        <v>34403</v>
      </c>
      <c r="AI126" s="13">
        <v>2</v>
      </c>
      <c r="AJ126" s="13">
        <v>58</v>
      </c>
    </row>
    <row r="127" spans="1:36" s="13" customFormat="1" ht="15.95" customHeight="1">
      <c r="A127" s="13">
        <v>2</v>
      </c>
      <c r="B127" s="13">
        <v>59</v>
      </c>
      <c r="C127" s="549"/>
      <c r="D127" s="730"/>
      <c r="E127" s="733"/>
      <c r="F127" s="1512" t="s">
        <v>998</v>
      </c>
      <c r="G127" s="2033"/>
      <c r="H127" s="2034"/>
      <c r="I127" s="744">
        <v>0</v>
      </c>
      <c r="J127" s="744">
        <v>34688</v>
      </c>
      <c r="K127" s="744">
        <v>400</v>
      </c>
      <c r="L127" s="744">
        <v>0</v>
      </c>
      <c r="M127" s="744">
        <v>0</v>
      </c>
      <c r="N127" s="744">
        <v>110958</v>
      </c>
      <c r="O127" s="744">
        <v>99707</v>
      </c>
      <c r="P127" s="744">
        <v>0</v>
      </c>
      <c r="Q127" s="744">
        <v>224507</v>
      </c>
      <c r="R127" s="744">
        <v>3652</v>
      </c>
      <c r="S127" s="744">
        <v>0</v>
      </c>
      <c r="T127" s="744"/>
      <c r="U127" s="744">
        <v>73551</v>
      </c>
      <c r="V127" s="744">
        <v>4565</v>
      </c>
      <c r="W127" s="744">
        <v>3604</v>
      </c>
      <c r="X127" s="744">
        <v>0</v>
      </c>
      <c r="Y127" s="744">
        <v>0</v>
      </c>
      <c r="Z127" s="744">
        <v>27454</v>
      </c>
      <c r="AA127" s="744">
        <v>212</v>
      </c>
      <c r="AB127" s="744">
        <v>216232</v>
      </c>
      <c r="AC127" s="744">
        <v>5116</v>
      </c>
      <c r="AD127" s="744">
        <v>0</v>
      </c>
      <c r="AE127" s="744">
        <v>0</v>
      </c>
      <c r="AF127" s="744">
        <v>88708</v>
      </c>
      <c r="AG127" s="744">
        <v>740</v>
      </c>
      <c r="AH127" s="744">
        <f t="shared" si="1"/>
        <v>894094</v>
      </c>
      <c r="AI127" s="13">
        <v>2</v>
      </c>
      <c r="AJ127" s="13">
        <v>59</v>
      </c>
    </row>
    <row r="128" spans="1:36" s="13" customFormat="1" ht="15.95" customHeight="1">
      <c r="A128" s="13">
        <v>2</v>
      </c>
      <c r="B128" s="13">
        <v>60</v>
      </c>
      <c r="C128" s="194" t="s">
        <v>43</v>
      </c>
      <c r="D128" s="2028" t="s">
        <v>259</v>
      </c>
      <c r="E128" s="1532"/>
      <c r="F128" s="2047"/>
      <c r="G128" s="1512" t="s">
        <v>867</v>
      </c>
      <c r="H128" s="1647"/>
      <c r="I128" s="744">
        <v>0</v>
      </c>
      <c r="J128" s="744">
        <v>0</v>
      </c>
      <c r="K128" s="744">
        <v>0</v>
      </c>
      <c r="L128" s="744">
        <v>0</v>
      </c>
      <c r="M128" s="744">
        <v>0</v>
      </c>
      <c r="N128" s="744">
        <v>0</v>
      </c>
      <c r="O128" s="744">
        <v>0</v>
      </c>
      <c r="P128" s="744">
        <v>0</v>
      </c>
      <c r="Q128" s="744">
        <v>0</v>
      </c>
      <c r="R128" s="744">
        <v>0</v>
      </c>
      <c r="S128" s="744">
        <v>0</v>
      </c>
      <c r="T128" s="744"/>
      <c r="U128" s="744">
        <v>0</v>
      </c>
      <c r="V128" s="744">
        <v>0</v>
      </c>
      <c r="W128" s="744">
        <v>0</v>
      </c>
      <c r="X128" s="744">
        <v>0</v>
      </c>
      <c r="Y128" s="744">
        <v>0</v>
      </c>
      <c r="Z128" s="744">
        <v>0</v>
      </c>
      <c r="AA128" s="744">
        <v>0</v>
      </c>
      <c r="AB128" s="744">
        <v>0</v>
      </c>
      <c r="AC128" s="744">
        <v>0</v>
      </c>
      <c r="AD128" s="744">
        <v>0</v>
      </c>
      <c r="AE128" s="744">
        <v>0</v>
      </c>
      <c r="AF128" s="744">
        <v>0</v>
      </c>
      <c r="AG128" s="744">
        <v>0</v>
      </c>
      <c r="AH128" s="744">
        <f t="shared" si="1"/>
        <v>0</v>
      </c>
      <c r="AI128" s="13">
        <v>2</v>
      </c>
      <c r="AJ128" s="13">
        <v>60</v>
      </c>
    </row>
    <row r="129" spans="1:36" s="13" customFormat="1" ht="15.95" customHeight="1">
      <c r="A129" s="13">
        <v>2</v>
      </c>
      <c r="B129" s="13">
        <v>61</v>
      </c>
      <c r="C129" s="549"/>
      <c r="D129" s="1500"/>
      <c r="E129" s="1500"/>
      <c r="F129" s="2048"/>
      <c r="G129" s="1512" t="s">
        <v>939</v>
      </c>
      <c r="H129" s="1647"/>
      <c r="I129" s="744">
        <v>0</v>
      </c>
      <c r="J129" s="744">
        <v>0</v>
      </c>
      <c r="K129" s="744">
        <v>0</v>
      </c>
      <c r="L129" s="744">
        <v>0</v>
      </c>
      <c r="M129" s="744">
        <v>0</v>
      </c>
      <c r="N129" s="744">
        <v>0</v>
      </c>
      <c r="O129" s="744">
        <v>0</v>
      </c>
      <c r="P129" s="744">
        <v>0</v>
      </c>
      <c r="Q129" s="744">
        <v>0</v>
      </c>
      <c r="R129" s="744">
        <v>0</v>
      </c>
      <c r="S129" s="744">
        <v>0</v>
      </c>
      <c r="T129" s="744"/>
      <c r="U129" s="744">
        <v>0</v>
      </c>
      <c r="V129" s="744">
        <v>0</v>
      </c>
      <c r="W129" s="744">
        <v>0</v>
      </c>
      <c r="X129" s="744">
        <v>0</v>
      </c>
      <c r="Y129" s="744">
        <v>0</v>
      </c>
      <c r="Z129" s="744">
        <v>0</v>
      </c>
      <c r="AA129" s="744">
        <v>0</v>
      </c>
      <c r="AB129" s="744">
        <v>0</v>
      </c>
      <c r="AC129" s="744">
        <v>0</v>
      </c>
      <c r="AD129" s="744">
        <v>0</v>
      </c>
      <c r="AE129" s="744">
        <v>0</v>
      </c>
      <c r="AF129" s="744">
        <v>0</v>
      </c>
      <c r="AG129" s="744">
        <v>0</v>
      </c>
      <c r="AH129" s="744">
        <f t="shared" si="1"/>
        <v>0</v>
      </c>
      <c r="AI129" s="13">
        <v>2</v>
      </c>
      <c r="AJ129" s="13">
        <v>61</v>
      </c>
    </row>
    <row r="130" spans="1:36" s="13" customFormat="1" ht="15.95" customHeight="1">
      <c r="A130" s="13">
        <v>2</v>
      </c>
      <c r="B130" s="13">
        <v>62</v>
      </c>
      <c r="C130" s="194" t="s">
        <v>150</v>
      </c>
      <c r="D130" s="2028" t="s">
        <v>263</v>
      </c>
      <c r="E130" s="1532"/>
      <c r="F130" s="2047"/>
      <c r="G130" s="1512" t="s">
        <v>867</v>
      </c>
      <c r="H130" s="1647"/>
      <c r="I130" s="744">
        <v>0</v>
      </c>
      <c r="J130" s="744">
        <v>0</v>
      </c>
      <c r="K130" s="744">
        <v>0</v>
      </c>
      <c r="L130" s="744">
        <v>0</v>
      </c>
      <c r="M130" s="744">
        <v>0</v>
      </c>
      <c r="N130" s="744">
        <v>0</v>
      </c>
      <c r="O130" s="744">
        <v>0</v>
      </c>
      <c r="P130" s="744">
        <v>0</v>
      </c>
      <c r="Q130" s="744">
        <v>0</v>
      </c>
      <c r="R130" s="744">
        <v>0</v>
      </c>
      <c r="S130" s="744">
        <v>0</v>
      </c>
      <c r="T130" s="744"/>
      <c r="U130" s="744">
        <v>0</v>
      </c>
      <c r="V130" s="744">
        <v>0</v>
      </c>
      <c r="W130" s="744">
        <v>0</v>
      </c>
      <c r="X130" s="744">
        <v>0</v>
      </c>
      <c r="Y130" s="744">
        <v>0</v>
      </c>
      <c r="Z130" s="744">
        <v>0</v>
      </c>
      <c r="AA130" s="744">
        <v>0</v>
      </c>
      <c r="AB130" s="744">
        <v>0</v>
      </c>
      <c r="AC130" s="744">
        <v>0</v>
      </c>
      <c r="AD130" s="744">
        <v>0</v>
      </c>
      <c r="AE130" s="744">
        <v>0</v>
      </c>
      <c r="AF130" s="744">
        <v>0</v>
      </c>
      <c r="AG130" s="744">
        <v>0</v>
      </c>
      <c r="AH130" s="744">
        <f t="shared" si="1"/>
        <v>0</v>
      </c>
      <c r="AI130" s="13">
        <v>2</v>
      </c>
      <c r="AJ130" s="13">
        <v>62</v>
      </c>
    </row>
    <row r="131" spans="1:36" s="13" customFormat="1" ht="15.95" customHeight="1">
      <c r="A131" s="13">
        <v>2</v>
      </c>
      <c r="B131" s="13">
        <v>63</v>
      </c>
      <c r="C131" s="549"/>
      <c r="D131" s="1500"/>
      <c r="E131" s="1500"/>
      <c r="F131" s="2048"/>
      <c r="G131" s="1512" t="s">
        <v>1001</v>
      </c>
      <c r="H131" s="1647"/>
      <c r="I131" s="744">
        <v>0</v>
      </c>
      <c r="J131" s="744">
        <v>0</v>
      </c>
      <c r="K131" s="744">
        <v>0</v>
      </c>
      <c r="L131" s="744">
        <v>0</v>
      </c>
      <c r="M131" s="744">
        <v>0</v>
      </c>
      <c r="N131" s="744">
        <v>0</v>
      </c>
      <c r="O131" s="744">
        <v>0</v>
      </c>
      <c r="P131" s="744">
        <v>0</v>
      </c>
      <c r="Q131" s="744">
        <v>0</v>
      </c>
      <c r="R131" s="744">
        <v>0</v>
      </c>
      <c r="S131" s="744">
        <v>0</v>
      </c>
      <c r="T131" s="744"/>
      <c r="U131" s="744">
        <v>0</v>
      </c>
      <c r="V131" s="744">
        <v>0</v>
      </c>
      <c r="W131" s="744">
        <v>0</v>
      </c>
      <c r="X131" s="744">
        <v>0</v>
      </c>
      <c r="Y131" s="744">
        <v>0</v>
      </c>
      <c r="Z131" s="744">
        <v>0</v>
      </c>
      <c r="AA131" s="744">
        <v>0</v>
      </c>
      <c r="AB131" s="744">
        <v>0</v>
      </c>
      <c r="AC131" s="744">
        <v>0</v>
      </c>
      <c r="AD131" s="744">
        <v>0</v>
      </c>
      <c r="AE131" s="744">
        <v>0</v>
      </c>
      <c r="AF131" s="744">
        <v>0</v>
      </c>
      <c r="AG131" s="744">
        <v>0</v>
      </c>
      <c r="AH131" s="744">
        <f t="shared" si="1"/>
        <v>0</v>
      </c>
      <c r="AI131" s="13">
        <v>2</v>
      </c>
      <c r="AJ131" s="13">
        <v>63</v>
      </c>
    </row>
    <row r="132" spans="1:36" s="13" customFormat="1" ht="15.95" customHeight="1">
      <c r="A132" s="13">
        <v>2</v>
      </c>
      <c r="B132" s="13">
        <v>64</v>
      </c>
      <c r="C132" s="548" t="s">
        <v>174</v>
      </c>
      <c r="D132" s="1493" t="s">
        <v>1329</v>
      </c>
      <c r="E132" s="1493"/>
      <c r="F132" s="1493"/>
      <c r="G132" s="1493"/>
      <c r="H132" s="1647"/>
      <c r="I132" s="744">
        <v>0</v>
      </c>
      <c r="J132" s="744">
        <v>34688</v>
      </c>
      <c r="K132" s="744">
        <v>400</v>
      </c>
      <c r="L132" s="744">
        <v>0</v>
      </c>
      <c r="M132" s="744">
        <v>0</v>
      </c>
      <c r="N132" s="744">
        <v>110958</v>
      </c>
      <c r="O132" s="744">
        <v>99707</v>
      </c>
      <c r="P132" s="744">
        <v>0</v>
      </c>
      <c r="Q132" s="744">
        <v>224507</v>
      </c>
      <c r="R132" s="744">
        <v>3652</v>
      </c>
      <c r="S132" s="744">
        <v>0</v>
      </c>
      <c r="T132" s="744"/>
      <c r="U132" s="744">
        <v>73551</v>
      </c>
      <c r="V132" s="744">
        <v>4565</v>
      </c>
      <c r="W132" s="744">
        <v>3604</v>
      </c>
      <c r="X132" s="744">
        <v>0</v>
      </c>
      <c r="Y132" s="744">
        <v>0</v>
      </c>
      <c r="Z132" s="744">
        <v>27454</v>
      </c>
      <c r="AA132" s="744">
        <v>212</v>
      </c>
      <c r="AB132" s="744">
        <v>216232</v>
      </c>
      <c r="AC132" s="744">
        <v>5116</v>
      </c>
      <c r="AD132" s="744">
        <v>0</v>
      </c>
      <c r="AE132" s="744">
        <v>0</v>
      </c>
      <c r="AF132" s="744">
        <v>88708</v>
      </c>
      <c r="AG132" s="744">
        <v>740</v>
      </c>
      <c r="AH132" s="744">
        <f t="shared" si="1"/>
        <v>894094</v>
      </c>
      <c r="AI132" s="13">
        <v>2</v>
      </c>
      <c r="AJ132" s="13">
        <v>64</v>
      </c>
    </row>
    <row r="133" spans="1:36" s="13" customFormat="1" ht="15.95" customHeight="1">
      <c r="A133" s="13">
        <v>2</v>
      </c>
      <c r="B133" s="13">
        <v>65</v>
      </c>
      <c r="C133" s="195" t="s">
        <v>3</v>
      </c>
      <c r="D133" s="1580" t="s">
        <v>1157</v>
      </c>
      <c r="E133" s="1585"/>
      <c r="F133" s="1585"/>
      <c r="G133" s="1585"/>
      <c r="H133" s="1585"/>
      <c r="I133" s="744">
        <v>0</v>
      </c>
      <c r="J133" s="744">
        <v>0</v>
      </c>
      <c r="K133" s="744">
        <v>0</v>
      </c>
      <c r="L133" s="744">
        <v>0</v>
      </c>
      <c r="M133" s="744">
        <v>0</v>
      </c>
      <c r="N133" s="744">
        <v>0</v>
      </c>
      <c r="O133" s="744">
        <v>0</v>
      </c>
      <c r="P133" s="744">
        <v>0</v>
      </c>
      <c r="Q133" s="744">
        <v>0</v>
      </c>
      <c r="R133" s="744">
        <v>0</v>
      </c>
      <c r="S133" s="744">
        <v>0</v>
      </c>
      <c r="T133" s="744"/>
      <c r="U133" s="744">
        <v>12</v>
      </c>
      <c r="V133" s="744">
        <v>12</v>
      </c>
      <c r="W133" s="744">
        <v>0</v>
      </c>
      <c r="X133" s="744">
        <v>0</v>
      </c>
      <c r="Y133" s="744">
        <v>0</v>
      </c>
      <c r="Z133" s="744">
        <v>0</v>
      </c>
      <c r="AA133" s="744">
        <v>0</v>
      </c>
      <c r="AB133" s="744">
        <v>0</v>
      </c>
      <c r="AC133" s="744">
        <v>0</v>
      </c>
      <c r="AD133" s="744">
        <v>0</v>
      </c>
      <c r="AE133" s="744">
        <v>0</v>
      </c>
      <c r="AF133" s="744">
        <v>0</v>
      </c>
      <c r="AG133" s="744">
        <v>0</v>
      </c>
      <c r="AH133" s="744">
        <f t="shared" si="1"/>
        <v>24</v>
      </c>
      <c r="AI133" s="13">
        <v>2</v>
      </c>
      <c r="AJ133" s="13">
        <v>65</v>
      </c>
    </row>
    <row r="134" spans="1:36" s="13" customFormat="1" ht="15.95" customHeight="1">
      <c r="A134" s="13">
        <v>2</v>
      </c>
      <c r="B134" s="13">
        <v>66</v>
      </c>
      <c r="C134" s="310"/>
      <c r="D134" s="1585" t="s">
        <v>1158</v>
      </c>
      <c r="E134" s="1585"/>
      <c r="F134" s="1585"/>
      <c r="G134" s="1585"/>
      <c r="H134" s="1585"/>
      <c r="I134" s="744">
        <v>0</v>
      </c>
      <c r="J134" s="744">
        <v>0</v>
      </c>
      <c r="K134" s="744">
        <v>0</v>
      </c>
      <c r="L134" s="744">
        <v>0</v>
      </c>
      <c r="M134" s="744">
        <v>0</v>
      </c>
      <c r="N134" s="744">
        <v>0</v>
      </c>
      <c r="O134" s="744">
        <v>0</v>
      </c>
      <c r="P134" s="744">
        <v>0</v>
      </c>
      <c r="Q134" s="744">
        <v>0</v>
      </c>
      <c r="R134" s="744">
        <v>0</v>
      </c>
      <c r="S134" s="744">
        <v>0</v>
      </c>
      <c r="T134" s="744"/>
      <c r="U134" s="744">
        <v>12</v>
      </c>
      <c r="V134" s="744">
        <v>12</v>
      </c>
      <c r="W134" s="744">
        <v>0</v>
      </c>
      <c r="X134" s="744">
        <v>0</v>
      </c>
      <c r="Y134" s="744">
        <v>0</v>
      </c>
      <c r="Z134" s="744">
        <v>0</v>
      </c>
      <c r="AA134" s="744">
        <v>0</v>
      </c>
      <c r="AB134" s="744">
        <v>0</v>
      </c>
      <c r="AC134" s="744">
        <v>0</v>
      </c>
      <c r="AD134" s="744">
        <v>0</v>
      </c>
      <c r="AE134" s="744">
        <v>0</v>
      </c>
      <c r="AF134" s="744">
        <v>0</v>
      </c>
      <c r="AG134" s="744">
        <v>0</v>
      </c>
      <c r="AH134" s="744">
        <f t="shared" si="1"/>
        <v>24</v>
      </c>
      <c r="AI134" s="13">
        <v>2</v>
      </c>
      <c r="AJ134" s="13">
        <v>66</v>
      </c>
    </row>
    <row r="135" spans="1:36" s="13" customFormat="1" ht="15.95" customHeight="1">
      <c r="A135" s="13">
        <v>2</v>
      </c>
      <c r="B135" s="13">
        <v>67</v>
      </c>
      <c r="C135" s="310"/>
      <c r="D135" s="1585" t="s">
        <v>600</v>
      </c>
      <c r="E135" s="1585"/>
      <c r="F135" s="1585"/>
      <c r="G135" s="1585"/>
      <c r="H135" s="1585"/>
      <c r="I135" s="744">
        <v>0</v>
      </c>
      <c r="J135" s="744">
        <v>0</v>
      </c>
      <c r="K135" s="744">
        <v>0</v>
      </c>
      <c r="L135" s="744">
        <v>0</v>
      </c>
      <c r="M135" s="744">
        <v>0</v>
      </c>
      <c r="N135" s="744">
        <v>0</v>
      </c>
      <c r="O135" s="744">
        <v>0</v>
      </c>
      <c r="P135" s="744">
        <v>0</v>
      </c>
      <c r="Q135" s="744">
        <v>0</v>
      </c>
      <c r="R135" s="744">
        <v>0</v>
      </c>
      <c r="S135" s="744">
        <v>0</v>
      </c>
      <c r="T135" s="744"/>
      <c r="U135" s="744">
        <v>63</v>
      </c>
      <c r="V135" s="744">
        <v>63</v>
      </c>
      <c r="W135" s="744">
        <v>0</v>
      </c>
      <c r="X135" s="744">
        <v>0</v>
      </c>
      <c r="Y135" s="744">
        <v>0</v>
      </c>
      <c r="Z135" s="744">
        <v>0</v>
      </c>
      <c r="AA135" s="744">
        <v>0</v>
      </c>
      <c r="AB135" s="744">
        <v>0</v>
      </c>
      <c r="AC135" s="744">
        <v>0</v>
      </c>
      <c r="AD135" s="744">
        <v>0</v>
      </c>
      <c r="AE135" s="744">
        <v>0</v>
      </c>
      <c r="AF135" s="744">
        <v>0</v>
      </c>
      <c r="AG135" s="744">
        <v>0</v>
      </c>
      <c r="AH135" s="744">
        <f>SUM(I135:AG135)</f>
        <v>126</v>
      </c>
      <c r="AI135" s="13">
        <v>2</v>
      </c>
      <c r="AJ135" s="13">
        <v>67</v>
      </c>
    </row>
    <row r="136" spans="1:36" s="13" customFormat="1" ht="15.95" customHeight="1">
      <c r="A136" s="13">
        <v>2</v>
      </c>
      <c r="B136" s="13">
        <v>68</v>
      </c>
      <c r="C136" s="550"/>
      <c r="D136" s="1585" t="s">
        <v>1251</v>
      </c>
      <c r="E136" s="1585"/>
      <c r="F136" s="1585"/>
      <c r="G136" s="1585"/>
      <c r="H136" s="1585"/>
      <c r="I136" s="744">
        <v>0</v>
      </c>
      <c r="J136" s="744">
        <v>0</v>
      </c>
      <c r="K136" s="744">
        <v>0</v>
      </c>
      <c r="L136" s="744">
        <v>0</v>
      </c>
      <c r="M136" s="744">
        <v>0</v>
      </c>
      <c r="N136" s="744">
        <v>0</v>
      </c>
      <c r="O136" s="744">
        <v>0</v>
      </c>
      <c r="P136" s="744">
        <v>0</v>
      </c>
      <c r="Q136" s="744">
        <v>0</v>
      </c>
      <c r="R136" s="744">
        <v>0</v>
      </c>
      <c r="S136" s="744">
        <v>0</v>
      </c>
      <c r="T136" s="744"/>
      <c r="U136" s="744">
        <v>63</v>
      </c>
      <c r="V136" s="744">
        <v>63</v>
      </c>
      <c r="W136" s="744">
        <v>0</v>
      </c>
      <c r="X136" s="744">
        <v>0</v>
      </c>
      <c r="Y136" s="744">
        <v>0</v>
      </c>
      <c r="Z136" s="744">
        <v>0</v>
      </c>
      <c r="AA136" s="744">
        <v>0</v>
      </c>
      <c r="AB136" s="744">
        <v>0</v>
      </c>
      <c r="AC136" s="744">
        <v>0</v>
      </c>
      <c r="AD136" s="744">
        <v>0</v>
      </c>
      <c r="AE136" s="744">
        <v>0</v>
      </c>
      <c r="AF136" s="744">
        <v>0</v>
      </c>
      <c r="AG136" s="744">
        <v>0</v>
      </c>
      <c r="AH136" s="744">
        <f>SUM(I136:AG136)</f>
        <v>126</v>
      </c>
      <c r="AI136" s="13">
        <v>2</v>
      </c>
      <c r="AJ136" s="13">
        <v>68</v>
      </c>
    </row>
    <row r="137" spans="1:36" s="13" customFormat="1" ht="15.95" customHeight="1">
      <c r="C137" s="18"/>
      <c r="D137" s="18"/>
      <c r="E137" s="18"/>
      <c r="F137" s="18"/>
      <c r="G137" s="18"/>
      <c r="H137" s="18"/>
    </row>
    <row r="138" spans="1:36" s="13" customFormat="1" ht="15.95" customHeight="1">
      <c r="C138" s="18"/>
      <c r="D138" s="18"/>
      <c r="E138" s="18"/>
      <c r="F138" s="18"/>
      <c r="G138" s="18"/>
      <c r="H138" s="18"/>
    </row>
    <row r="139" spans="1:36" s="13" customFormat="1" ht="15.95" customHeight="1">
      <c r="C139" s="18"/>
      <c r="D139" s="18"/>
      <c r="E139" s="18"/>
      <c r="F139" s="18"/>
      <c r="G139" s="18"/>
      <c r="H139" s="18"/>
    </row>
    <row r="140" spans="1:36" s="13" customFormat="1" ht="15.95" customHeight="1">
      <c r="C140" s="18"/>
      <c r="D140" s="18"/>
      <c r="E140" s="18"/>
      <c r="F140" s="18"/>
      <c r="G140" s="18"/>
      <c r="H140" s="18"/>
    </row>
    <row r="141" spans="1:36" s="13" customFormat="1" ht="15.95" customHeight="1">
      <c r="C141" s="18"/>
      <c r="D141" s="18"/>
      <c r="E141" s="18"/>
      <c r="F141" s="18"/>
      <c r="G141" s="18"/>
      <c r="H141" s="18"/>
    </row>
    <row r="142" spans="1:36" s="13" customFormat="1" ht="15.95" customHeight="1">
      <c r="C142" s="18"/>
      <c r="D142" s="18"/>
      <c r="E142" s="18"/>
      <c r="F142" s="18"/>
      <c r="G142" s="18"/>
      <c r="H142" s="18"/>
    </row>
    <row r="143" spans="1:36" s="13" customFormat="1" ht="15.95" customHeight="1">
      <c r="C143" s="18"/>
      <c r="D143" s="18"/>
      <c r="E143" s="18"/>
      <c r="F143" s="18"/>
      <c r="G143" s="18"/>
      <c r="H143" s="18"/>
    </row>
    <row r="144" spans="1:36" s="13" customFormat="1" ht="15.95" customHeight="1">
      <c r="C144" s="18"/>
      <c r="D144" s="18"/>
      <c r="E144" s="18"/>
      <c r="F144" s="18"/>
      <c r="G144" s="18"/>
      <c r="H144" s="18"/>
    </row>
    <row r="145" spans="3:8" s="13" customFormat="1" ht="15.95" customHeight="1">
      <c r="C145" s="18"/>
      <c r="D145" s="18"/>
      <c r="E145" s="18"/>
      <c r="F145" s="18"/>
      <c r="G145" s="18"/>
      <c r="H145" s="18"/>
    </row>
    <row r="146" spans="3:8" s="13" customFormat="1" ht="15.95" customHeight="1">
      <c r="C146" s="18"/>
      <c r="D146" s="18"/>
      <c r="E146" s="18"/>
      <c r="F146" s="18"/>
      <c r="G146" s="18"/>
      <c r="H146" s="18"/>
    </row>
    <row r="147" spans="3:8" s="13" customFormat="1" ht="15.95" customHeight="1">
      <c r="C147" s="18"/>
      <c r="D147" s="18"/>
      <c r="E147" s="18"/>
      <c r="F147" s="18"/>
      <c r="G147" s="18"/>
      <c r="H147" s="18"/>
    </row>
    <row r="148" spans="3:8" s="13" customFormat="1" ht="15.95" customHeight="1">
      <c r="C148" s="18"/>
      <c r="D148" s="18"/>
      <c r="E148" s="18"/>
      <c r="F148" s="18"/>
      <c r="G148" s="18"/>
      <c r="H148" s="18"/>
    </row>
  </sheetData>
  <mergeCells count="174">
    <mergeCell ref="D8:D14"/>
    <mergeCell ref="C11:C42"/>
    <mergeCell ref="D19:D40"/>
    <mergeCell ref="C64:C115"/>
    <mergeCell ref="D115:D116"/>
    <mergeCell ref="E115:E116"/>
    <mergeCell ref="F115:G116"/>
    <mergeCell ref="E117:E118"/>
    <mergeCell ref="F117:G118"/>
    <mergeCell ref="C119:C120"/>
    <mergeCell ref="D119:G120"/>
    <mergeCell ref="F121:F123"/>
    <mergeCell ref="C122:E126"/>
    <mergeCell ref="F124:G126"/>
    <mergeCell ref="E105:E106"/>
    <mergeCell ref="E107:E108"/>
    <mergeCell ref="F107:G108"/>
    <mergeCell ref="E109:E110"/>
    <mergeCell ref="F109:G110"/>
    <mergeCell ref="D111:D112"/>
    <mergeCell ref="E111:G112"/>
    <mergeCell ref="D113:D114"/>
    <mergeCell ref="E113:E114"/>
    <mergeCell ref="F113:G114"/>
    <mergeCell ref="D95:D96"/>
    <mergeCell ref="E95:E96"/>
    <mergeCell ref="F95:G96"/>
    <mergeCell ref="E97:E98"/>
    <mergeCell ref="E99:E100"/>
    <mergeCell ref="F99:G100"/>
    <mergeCell ref="D101:D102"/>
    <mergeCell ref="E101:E102"/>
    <mergeCell ref="E103:E104"/>
    <mergeCell ref="D87:D88"/>
    <mergeCell ref="E87:E88"/>
    <mergeCell ref="D89:D90"/>
    <mergeCell ref="E89:E90"/>
    <mergeCell ref="F89:G90"/>
    <mergeCell ref="D91:D92"/>
    <mergeCell ref="E91:E92"/>
    <mergeCell ref="D93:D94"/>
    <mergeCell ref="E93:E94"/>
    <mergeCell ref="D79:D80"/>
    <mergeCell ref="E79:E80"/>
    <mergeCell ref="F79:G80"/>
    <mergeCell ref="E81:E82"/>
    <mergeCell ref="F81:G82"/>
    <mergeCell ref="D83:D84"/>
    <mergeCell ref="E83:E84"/>
    <mergeCell ref="F83:G84"/>
    <mergeCell ref="D85:D86"/>
    <mergeCell ref="E85:E86"/>
    <mergeCell ref="D71:D72"/>
    <mergeCell ref="E71:E72"/>
    <mergeCell ref="D73:D74"/>
    <mergeCell ref="E73:E74"/>
    <mergeCell ref="D75:D76"/>
    <mergeCell ref="E75:E76"/>
    <mergeCell ref="F75:G76"/>
    <mergeCell ref="E77:E78"/>
    <mergeCell ref="F77:G78"/>
    <mergeCell ref="D63:D64"/>
    <mergeCell ref="E63:E64"/>
    <mergeCell ref="F63:G64"/>
    <mergeCell ref="D65:D66"/>
    <mergeCell ref="E65:E66"/>
    <mergeCell ref="D67:D68"/>
    <mergeCell ref="E67:E68"/>
    <mergeCell ref="D69:D70"/>
    <mergeCell ref="E69:E70"/>
    <mergeCell ref="F55:F56"/>
    <mergeCell ref="G55:G56"/>
    <mergeCell ref="F57:F58"/>
    <mergeCell ref="G57:G58"/>
    <mergeCell ref="D59:D60"/>
    <mergeCell ref="E59:E60"/>
    <mergeCell ref="F59:G60"/>
    <mergeCell ref="D61:D62"/>
    <mergeCell ref="E61:G62"/>
    <mergeCell ref="E45:E46"/>
    <mergeCell ref="F45:F46"/>
    <mergeCell ref="G45:G46"/>
    <mergeCell ref="E47:E48"/>
    <mergeCell ref="F47:F48"/>
    <mergeCell ref="F49:F50"/>
    <mergeCell ref="F51:F52"/>
    <mergeCell ref="F53:F54"/>
    <mergeCell ref="G53:G54"/>
    <mergeCell ref="G35:G36"/>
    <mergeCell ref="E37:E38"/>
    <mergeCell ref="F37:F38"/>
    <mergeCell ref="E39:E40"/>
    <mergeCell ref="F39:F40"/>
    <mergeCell ref="E41:E42"/>
    <mergeCell ref="F41:F42"/>
    <mergeCell ref="E43:E44"/>
    <mergeCell ref="F43:F44"/>
    <mergeCell ref="D132:H132"/>
    <mergeCell ref="D133:H133"/>
    <mergeCell ref="D134:H134"/>
    <mergeCell ref="D135:H135"/>
    <mergeCell ref="D136:H136"/>
    <mergeCell ref="AH5:AH6"/>
    <mergeCell ref="E7:E8"/>
    <mergeCell ref="F7:G8"/>
    <mergeCell ref="E9:E10"/>
    <mergeCell ref="F9:F10"/>
    <mergeCell ref="G9:G10"/>
    <mergeCell ref="E11:E12"/>
    <mergeCell ref="F11:F12"/>
    <mergeCell ref="F13:F14"/>
    <mergeCell ref="G13:G14"/>
    <mergeCell ref="E15:E16"/>
    <mergeCell ref="F15:G16"/>
    <mergeCell ref="E17:E18"/>
    <mergeCell ref="F17:F18"/>
    <mergeCell ref="E19:E20"/>
    <mergeCell ref="F19:F20"/>
    <mergeCell ref="E21:E22"/>
    <mergeCell ref="F21:F22"/>
    <mergeCell ref="E23:E24"/>
    <mergeCell ref="F103:G103"/>
    <mergeCell ref="F104:G104"/>
    <mergeCell ref="F105:G105"/>
    <mergeCell ref="F106:G106"/>
    <mergeCell ref="F127:H127"/>
    <mergeCell ref="G128:H128"/>
    <mergeCell ref="G129:H129"/>
    <mergeCell ref="G130:H130"/>
    <mergeCell ref="G131:H131"/>
    <mergeCell ref="D128:F129"/>
    <mergeCell ref="D130:F131"/>
    <mergeCell ref="F88:G88"/>
    <mergeCell ref="F91:G91"/>
    <mergeCell ref="F92:G92"/>
    <mergeCell ref="F93:G93"/>
    <mergeCell ref="F94:G94"/>
    <mergeCell ref="F97:G97"/>
    <mergeCell ref="F98:G98"/>
    <mergeCell ref="F101:G101"/>
    <mergeCell ref="F102:G102"/>
    <mergeCell ref="F69:G69"/>
    <mergeCell ref="F70:G70"/>
    <mergeCell ref="F71:G71"/>
    <mergeCell ref="F72:G72"/>
    <mergeCell ref="F73:G73"/>
    <mergeCell ref="F74:G74"/>
    <mergeCell ref="F85:G85"/>
    <mergeCell ref="F86:G86"/>
    <mergeCell ref="F87:G87"/>
    <mergeCell ref="E1:G1"/>
    <mergeCell ref="AI1:AJ1"/>
    <mergeCell ref="N5:O5"/>
    <mergeCell ref="S5:T5"/>
    <mergeCell ref="U5:V5"/>
    <mergeCell ref="F65:G65"/>
    <mergeCell ref="F66:G66"/>
    <mergeCell ref="F67:G67"/>
    <mergeCell ref="F68:G68"/>
    <mergeCell ref="F23:F24"/>
    <mergeCell ref="E25:E26"/>
    <mergeCell ref="F25:F26"/>
    <mergeCell ref="G25:G26"/>
    <mergeCell ref="E27:E28"/>
    <mergeCell ref="F27:F28"/>
    <mergeCell ref="G27:G28"/>
    <mergeCell ref="E29:E30"/>
    <mergeCell ref="F29:F30"/>
    <mergeCell ref="E31:E32"/>
    <mergeCell ref="F31:F32"/>
    <mergeCell ref="E33:E34"/>
    <mergeCell ref="F33:F34"/>
    <mergeCell ref="E35:E36"/>
    <mergeCell ref="F35:F36"/>
  </mergeCells>
  <phoneticPr fontId="50"/>
  <pageMargins left="0.78740157480314965" right="0.59055118110236227" top="0.78740157480314965" bottom="0.39370078740157483" header="0.19685039370078741" footer="0.19685039370078741"/>
  <pageSetup paperSize="9" scale="37" fitToWidth="0" pageOrder="overThenDown" orientation="portrait" horizontalDpi="1200" verticalDpi="1200" r:id="rId1"/>
  <headerFooter alignWithMargins="0"/>
  <colBreaks count="2" manualBreakCount="2">
    <brk id="17" max="135" man="1"/>
    <brk id="26" max="1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outlinePr showOutlineSymbols="0"/>
    <pageSetUpPr autoPageBreaks="0" fitToPage="1"/>
  </sheetPr>
  <dimension ref="A1:EG1179"/>
  <sheetViews>
    <sheetView showZeros="0" showOutlineSymbols="0" zoomScale="70" zoomScaleNormal="70" zoomScaleSheetLayoutView="100" workbookViewId="0">
      <pane xSplit="9" ySplit="4" topLeftCell="V5" activePane="bottomRight" state="frozen"/>
      <selection pane="topRight"/>
      <selection pane="bottomLeft"/>
      <selection pane="bottomRight" activeCell="AJ6" sqref="AJ6"/>
    </sheetView>
  </sheetViews>
  <sheetFormatPr defaultColWidth="12.7109375" defaultRowHeight="20.100000000000001" customHeight="1"/>
  <cols>
    <col min="1" max="1" width="7.140625" style="1" bestFit="1" customWidth="1"/>
    <col min="2" max="2" width="6.7109375" style="1" customWidth="1"/>
    <col min="3" max="3" width="6.7109375" style="2" customWidth="1"/>
    <col min="4" max="4" width="4" style="2" customWidth="1"/>
    <col min="5" max="5" width="6.28515625" style="1" customWidth="1"/>
    <col min="6" max="7" width="8.28515625" style="1" customWidth="1"/>
    <col min="8" max="8" width="25.5703125" style="1" customWidth="1"/>
    <col min="9" max="9" width="9.7109375" style="1" bestFit="1" customWidth="1"/>
    <col min="10" max="10" width="25.85546875" style="749" customWidth="1"/>
    <col min="11" max="32" width="22.7109375" style="749" customWidth="1"/>
    <col min="33" max="33" width="4.85546875" style="1" bestFit="1" customWidth="1"/>
    <col min="34" max="34" width="7" style="1" customWidth="1"/>
    <col min="35" max="35" width="17.140625" style="749" customWidth="1"/>
    <col min="36" max="36" width="17.140625" style="749" bestFit="1" customWidth="1"/>
    <col min="37" max="95" width="15.5703125" style="1" bestFit="1" customWidth="1"/>
    <col min="96" max="16384" width="12.7109375" style="1"/>
  </cols>
  <sheetData>
    <row r="1" spans="1:95" ht="24.95" customHeight="1">
      <c r="C1" s="807"/>
      <c r="D1" s="807" t="s">
        <v>306</v>
      </c>
      <c r="E1" s="917"/>
      <c r="F1" s="917"/>
      <c r="G1" s="917"/>
      <c r="H1" s="2072" t="s">
        <v>85</v>
      </c>
      <c r="I1" s="2073"/>
      <c r="J1" s="2074"/>
      <c r="K1" s="749" t="s">
        <v>856</v>
      </c>
    </row>
    <row r="2" spans="1:95" ht="20.100000000000001" customHeight="1">
      <c r="C2" s="164"/>
      <c r="D2" s="2075" t="s">
        <v>659</v>
      </c>
      <c r="E2" s="2076"/>
      <c r="F2" s="2076"/>
      <c r="G2" s="2076"/>
      <c r="H2" s="2076"/>
      <c r="I2" s="1184"/>
      <c r="J2" s="1284" t="s">
        <v>1017</v>
      </c>
      <c r="K2" s="1284" t="s">
        <v>1019</v>
      </c>
      <c r="L2" s="1284" t="s">
        <v>717</v>
      </c>
      <c r="M2" s="1284" t="s">
        <v>1020</v>
      </c>
      <c r="N2" s="1284" t="s">
        <v>1021</v>
      </c>
      <c r="O2" s="1284" t="s">
        <v>6</v>
      </c>
      <c r="P2" s="1284" t="s">
        <v>1023</v>
      </c>
      <c r="Q2" s="1284" t="s">
        <v>608</v>
      </c>
      <c r="R2" s="1284" t="s">
        <v>666</v>
      </c>
      <c r="S2" s="1284" t="s">
        <v>376</v>
      </c>
      <c r="T2" s="1284"/>
      <c r="U2" s="1284" t="s">
        <v>655</v>
      </c>
      <c r="V2" s="1284" t="s">
        <v>1024</v>
      </c>
      <c r="W2" s="1284" t="s">
        <v>921</v>
      </c>
      <c r="X2" s="1284" t="s">
        <v>1025</v>
      </c>
      <c r="Y2" s="1332" t="s">
        <v>1415</v>
      </c>
      <c r="Z2" s="1284" t="s">
        <v>973</v>
      </c>
      <c r="AA2" s="1332" t="s">
        <v>408</v>
      </c>
      <c r="AB2" s="1284" t="s">
        <v>1027</v>
      </c>
      <c r="AC2" s="1284" t="s">
        <v>347</v>
      </c>
      <c r="AD2" s="1284" t="s">
        <v>343</v>
      </c>
      <c r="AE2" s="1284" t="s">
        <v>1028</v>
      </c>
      <c r="AF2" s="1284" t="s">
        <v>1354</v>
      </c>
      <c r="AG2" s="1368"/>
      <c r="AH2" s="1368"/>
    </row>
    <row r="3" spans="1:95" ht="39.950000000000003" customHeight="1">
      <c r="A3" s="401" t="s">
        <v>807</v>
      </c>
      <c r="B3" s="401" t="s">
        <v>999</v>
      </c>
      <c r="C3" s="405" t="s">
        <v>251</v>
      </c>
      <c r="D3" s="821"/>
      <c r="E3" s="919"/>
      <c r="F3" s="919"/>
      <c r="G3" s="1098"/>
      <c r="I3" s="1185" t="s">
        <v>245</v>
      </c>
      <c r="J3" s="1285" t="s">
        <v>1</v>
      </c>
      <c r="K3" s="1285" t="s">
        <v>577</v>
      </c>
      <c r="L3" s="1285" t="s">
        <v>749</v>
      </c>
      <c r="M3" s="1285" t="s">
        <v>750</v>
      </c>
      <c r="N3" s="1285" t="s">
        <v>868</v>
      </c>
      <c r="O3" s="1285" t="s">
        <v>871</v>
      </c>
      <c r="P3" s="1285" t="s">
        <v>872</v>
      </c>
      <c r="Q3" s="1285" t="s">
        <v>202</v>
      </c>
      <c r="R3" s="1285" t="s">
        <v>873</v>
      </c>
      <c r="S3" s="2077" t="s">
        <v>876</v>
      </c>
      <c r="T3" s="2078"/>
      <c r="U3" s="1285" t="s">
        <v>801</v>
      </c>
      <c r="V3" s="1285" t="s">
        <v>886</v>
      </c>
      <c r="W3" s="1285" t="s">
        <v>888</v>
      </c>
      <c r="X3" s="1285" t="s">
        <v>637</v>
      </c>
      <c r="Y3" s="1333" t="s">
        <v>1359</v>
      </c>
      <c r="Z3" s="1285" t="s">
        <v>889</v>
      </c>
      <c r="AA3" s="1333" t="s">
        <v>1413</v>
      </c>
      <c r="AB3" s="1285" t="s">
        <v>39</v>
      </c>
      <c r="AC3" s="1285" t="s">
        <v>877</v>
      </c>
      <c r="AD3" s="1285" t="s">
        <v>369</v>
      </c>
      <c r="AE3" s="1330" t="s">
        <v>1209</v>
      </c>
      <c r="AF3" s="1364" t="s">
        <v>1352</v>
      </c>
      <c r="AG3" s="1368"/>
      <c r="AH3" s="1368"/>
    </row>
    <row r="4" spans="1:95" s="750" customFormat="1" ht="20.100000000000001" customHeight="1">
      <c r="A4" s="401"/>
      <c r="B4" s="401"/>
      <c r="C4" s="405"/>
      <c r="D4" s="822" t="s">
        <v>1029</v>
      </c>
      <c r="E4" s="920"/>
      <c r="F4" s="920"/>
      <c r="G4" s="920"/>
      <c r="I4" s="1186" t="s">
        <v>109</v>
      </c>
      <c r="J4" s="1285" t="s">
        <v>558</v>
      </c>
      <c r="K4" s="1285" t="s">
        <v>357</v>
      </c>
      <c r="L4" s="1285" t="s">
        <v>357</v>
      </c>
      <c r="M4" s="1285" t="s">
        <v>357</v>
      </c>
      <c r="N4" s="1285" t="s">
        <v>558</v>
      </c>
      <c r="O4" s="1285" t="s">
        <v>1365</v>
      </c>
      <c r="P4" s="1285" t="s">
        <v>558</v>
      </c>
      <c r="Q4" s="1285" t="s">
        <v>558</v>
      </c>
      <c r="R4" s="1285" t="s">
        <v>558</v>
      </c>
      <c r="S4" s="1285" t="s">
        <v>558</v>
      </c>
      <c r="T4" s="1285" t="s">
        <v>382</v>
      </c>
      <c r="U4" s="1285" t="s">
        <v>1362</v>
      </c>
      <c r="V4" s="1285" t="s">
        <v>558</v>
      </c>
      <c r="W4" s="1285" t="s">
        <v>357</v>
      </c>
      <c r="X4" s="1285" t="s">
        <v>558</v>
      </c>
      <c r="Y4" s="1333" t="s">
        <v>382</v>
      </c>
      <c r="Z4" s="1285" t="s">
        <v>558</v>
      </c>
      <c r="AA4" s="1333" t="s">
        <v>382</v>
      </c>
      <c r="AB4" s="1285" t="s">
        <v>558</v>
      </c>
      <c r="AC4" s="1285" t="s">
        <v>558</v>
      </c>
      <c r="AD4" s="1285" t="s">
        <v>558</v>
      </c>
      <c r="AE4" s="1330" t="s">
        <v>558</v>
      </c>
      <c r="AF4" s="1364" t="s">
        <v>1341</v>
      </c>
      <c r="AG4" s="1368" t="s">
        <v>999</v>
      </c>
      <c r="AH4" s="1368" t="s">
        <v>251</v>
      </c>
      <c r="AI4" s="749" t="s">
        <v>1416</v>
      </c>
      <c r="AJ4" s="749"/>
      <c r="AL4" s="1385"/>
      <c r="AM4" s="1385"/>
      <c r="AN4" s="1385"/>
      <c r="AO4" s="1385"/>
      <c r="AP4" s="1385"/>
      <c r="AQ4" s="1385"/>
      <c r="AR4" s="1385"/>
      <c r="AS4" s="1385"/>
      <c r="AT4" s="1385"/>
      <c r="AU4" s="1385"/>
      <c r="AV4" s="1385"/>
      <c r="AW4" s="1385"/>
      <c r="AX4" s="1385"/>
      <c r="AY4" s="1385"/>
      <c r="AZ4" s="1385"/>
      <c r="BA4" s="1385"/>
      <c r="BB4" s="1385"/>
      <c r="BC4" s="1385"/>
      <c r="BD4" s="1385"/>
      <c r="BE4" s="1385"/>
      <c r="BF4" s="1385"/>
      <c r="BG4" s="1385"/>
      <c r="BH4" s="1385"/>
      <c r="BI4" s="1385"/>
      <c r="BJ4" s="1385"/>
      <c r="BK4" s="1385"/>
      <c r="BL4" s="1385"/>
      <c r="BM4" s="1385"/>
      <c r="BN4" s="1385"/>
      <c r="BO4" s="1385"/>
      <c r="BP4" s="1385"/>
      <c r="BQ4" s="1385"/>
      <c r="BR4" s="1385"/>
      <c r="BS4" s="1385"/>
      <c r="BT4" s="1385"/>
      <c r="BU4" s="1385"/>
      <c r="BV4" s="1385"/>
      <c r="BW4" s="1385"/>
      <c r="BX4" s="1385"/>
      <c r="BY4" s="1385"/>
      <c r="BZ4" s="1385"/>
      <c r="CA4" s="1385"/>
      <c r="CB4" s="1385"/>
      <c r="CC4" s="1385"/>
      <c r="CD4" s="1385"/>
      <c r="CE4" s="1385"/>
      <c r="CF4" s="1385"/>
      <c r="CG4" s="1385"/>
      <c r="CH4" s="1385"/>
      <c r="CI4" s="1385"/>
      <c r="CJ4" s="1385"/>
      <c r="CK4" s="1385"/>
      <c r="CL4" s="1385"/>
      <c r="CM4" s="1385"/>
      <c r="CN4" s="1385"/>
      <c r="CO4" s="1385"/>
      <c r="CP4" s="1385"/>
      <c r="CQ4" s="1385"/>
    </row>
    <row r="5" spans="1:95" ht="20.100000000000001" customHeight="1">
      <c r="A5" s="763">
        <v>1</v>
      </c>
      <c r="B5" s="401">
        <v>1</v>
      </c>
      <c r="C5" s="405">
        <v>1</v>
      </c>
      <c r="D5" s="2311" t="s">
        <v>256</v>
      </c>
      <c r="E5" s="2081" t="s">
        <v>326</v>
      </c>
      <c r="F5" s="2313"/>
      <c r="G5" s="921"/>
      <c r="H5" s="924" t="s">
        <v>330</v>
      </c>
      <c r="I5" s="1187"/>
      <c r="J5" s="1286">
        <v>1360829</v>
      </c>
      <c r="K5" s="1287">
        <v>3290618</v>
      </c>
      <c r="L5" s="1287">
        <v>3270123</v>
      </c>
      <c r="M5" s="1287">
        <v>3290618</v>
      </c>
      <c r="N5" s="1287">
        <v>3300725</v>
      </c>
      <c r="O5" s="1287">
        <v>3291008</v>
      </c>
      <c r="P5" s="1287">
        <v>3440325</v>
      </c>
      <c r="Q5" s="1287">
        <v>3150308</v>
      </c>
      <c r="R5" s="1287">
        <v>3270123</v>
      </c>
      <c r="S5" s="1287">
        <v>3290618</v>
      </c>
      <c r="T5" s="1287">
        <v>3330905</v>
      </c>
      <c r="U5" s="1287">
        <v>3460318</v>
      </c>
      <c r="V5" s="1287">
        <v>3290510</v>
      </c>
      <c r="W5" s="1287">
        <v>3300725</v>
      </c>
      <c r="X5" s="1287">
        <v>3290811</v>
      </c>
      <c r="Y5" s="1287">
        <v>3360821</v>
      </c>
      <c r="Z5" s="1287">
        <v>4010512</v>
      </c>
      <c r="AA5" s="1287">
        <v>3360707</v>
      </c>
      <c r="AB5" s="1287">
        <v>3330329</v>
      </c>
      <c r="AC5" s="1287">
        <v>3401218</v>
      </c>
      <c r="AD5" s="1287">
        <v>3401215</v>
      </c>
      <c r="AE5" s="1336">
        <v>3330905</v>
      </c>
      <c r="AF5" s="1365">
        <v>3480331</v>
      </c>
      <c r="AG5" s="1368">
        <v>1</v>
      </c>
      <c r="AH5" s="1368">
        <v>1</v>
      </c>
      <c r="AJ5" s="1385"/>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c r="BQ5" s="1389"/>
      <c r="BR5" s="1389"/>
      <c r="BS5" s="1389"/>
      <c r="BT5" s="1389"/>
      <c r="BU5" s="1389"/>
      <c r="BV5" s="1389"/>
      <c r="BW5" s="1389"/>
      <c r="BX5" s="1389"/>
      <c r="BY5" s="1389"/>
      <c r="BZ5" s="1389"/>
      <c r="CA5" s="1389"/>
      <c r="CB5" s="1389"/>
      <c r="CC5" s="1389"/>
      <c r="CD5" s="1389"/>
      <c r="CE5" s="1389"/>
      <c r="CF5" s="1389"/>
      <c r="CG5" s="1389"/>
      <c r="CH5" s="1389"/>
      <c r="CI5" s="1389"/>
      <c r="CJ5" s="1389"/>
      <c r="CK5" s="1389"/>
      <c r="CL5" s="1389"/>
      <c r="CM5" s="1389"/>
      <c r="CN5" s="1389"/>
      <c r="CO5" s="1389"/>
      <c r="CP5" s="1389"/>
      <c r="CQ5" s="1385"/>
    </row>
    <row r="6" spans="1:95" ht="20.100000000000001" customHeight="1">
      <c r="A6" s="401">
        <v>1</v>
      </c>
      <c r="B6" s="401">
        <v>1</v>
      </c>
      <c r="C6" s="405">
        <v>2</v>
      </c>
      <c r="D6" s="2312"/>
      <c r="E6" s="2091"/>
      <c r="F6" s="2314"/>
      <c r="G6" s="922"/>
      <c r="H6" s="922" t="s">
        <v>247</v>
      </c>
      <c r="I6" s="1187"/>
      <c r="J6" s="1286">
        <v>1401001</v>
      </c>
      <c r="K6" s="1287">
        <v>3330401</v>
      </c>
      <c r="L6" s="1287">
        <v>3290901</v>
      </c>
      <c r="M6" s="1287">
        <v>3310401</v>
      </c>
      <c r="N6" s="1287">
        <v>3330901</v>
      </c>
      <c r="O6" s="1287">
        <v>3300401</v>
      </c>
      <c r="P6" s="1287">
        <v>3451101</v>
      </c>
      <c r="Q6" s="1287">
        <v>3180930</v>
      </c>
      <c r="R6" s="1287">
        <v>3290901</v>
      </c>
      <c r="S6" s="1287">
        <v>3340401</v>
      </c>
      <c r="T6" s="1287">
        <v>3340401</v>
      </c>
      <c r="U6" s="1287">
        <v>3470501</v>
      </c>
      <c r="V6" s="1287">
        <v>3291125</v>
      </c>
      <c r="W6" s="1287">
        <v>3310401</v>
      </c>
      <c r="X6" s="1287">
        <v>3291205</v>
      </c>
      <c r="Y6" s="1287">
        <v>3370401</v>
      </c>
      <c r="Z6" s="1287">
        <v>4060401</v>
      </c>
      <c r="AA6" s="1287">
        <v>3370401</v>
      </c>
      <c r="AB6" s="1287">
        <v>3360101</v>
      </c>
      <c r="AC6" s="1287">
        <v>3410801</v>
      </c>
      <c r="AD6" s="1287">
        <v>3410401</v>
      </c>
      <c r="AE6" s="1336">
        <v>3340401</v>
      </c>
      <c r="AF6" s="1365">
        <v>3491101</v>
      </c>
      <c r="AG6" s="1368">
        <v>1</v>
      </c>
      <c r="AH6" s="1368">
        <v>2</v>
      </c>
      <c r="AJ6" s="1385"/>
      <c r="AK6" s="1389"/>
      <c r="AL6" s="1389"/>
      <c r="AM6" s="1389"/>
      <c r="AN6" s="1389"/>
      <c r="AO6" s="1389"/>
      <c r="AP6" s="1389"/>
      <c r="AQ6" s="1389"/>
      <c r="AR6" s="1389"/>
      <c r="AS6" s="1389"/>
      <c r="AT6" s="1389"/>
      <c r="AU6" s="1389"/>
      <c r="AV6" s="1389"/>
      <c r="AW6" s="1389"/>
      <c r="AX6" s="1389"/>
      <c r="AY6" s="1389"/>
      <c r="AZ6" s="1389"/>
      <c r="BA6" s="1389"/>
      <c r="BB6" s="1389"/>
      <c r="BC6" s="1389"/>
      <c r="BD6" s="1389"/>
      <c r="BE6" s="1389"/>
      <c r="BF6" s="1389"/>
      <c r="BG6" s="1389"/>
      <c r="BH6" s="1389"/>
      <c r="BI6" s="1389"/>
      <c r="BJ6" s="1389"/>
      <c r="BK6" s="1389"/>
      <c r="BL6" s="1389"/>
      <c r="BM6" s="1389"/>
      <c r="BN6" s="1389"/>
      <c r="BO6" s="1389"/>
      <c r="BP6" s="1389"/>
      <c r="BQ6" s="1389"/>
      <c r="BR6" s="1389"/>
      <c r="BS6" s="1389"/>
      <c r="BT6" s="1389"/>
      <c r="BU6" s="1389"/>
      <c r="BV6" s="1389"/>
      <c r="BW6" s="1389"/>
      <c r="BX6" s="1389"/>
      <c r="BY6" s="1389"/>
      <c r="BZ6" s="1389"/>
      <c r="CA6" s="1389"/>
      <c r="CB6" s="1389"/>
      <c r="CC6" s="1389"/>
      <c r="CD6" s="1389"/>
      <c r="CE6" s="1389"/>
      <c r="CF6" s="1389"/>
      <c r="CG6" s="1389"/>
      <c r="CH6" s="1389"/>
      <c r="CI6" s="1389"/>
      <c r="CJ6" s="1389"/>
      <c r="CK6" s="1389"/>
      <c r="CL6" s="1389"/>
      <c r="CM6" s="1389"/>
      <c r="CN6" s="1389"/>
      <c r="CO6" s="1389"/>
      <c r="CP6" s="1389"/>
      <c r="CQ6" s="1385"/>
    </row>
    <row r="7" spans="1:95" ht="20.100000000000001" customHeight="1">
      <c r="A7" s="401">
        <v>1</v>
      </c>
      <c r="B7" s="401">
        <v>1</v>
      </c>
      <c r="C7" s="405">
        <v>3</v>
      </c>
      <c r="D7" s="825" t="s">
        <v>333</v>
      </c>
      <c r="E7" s="2079" t="s">
        <v>336</v>
      </c>
      <c r="F7" s="2079"/>
      <c r="G7" s="2079"/>
      <c r="H7" s="2079"/>
      <c r="I7" s="1187"/>
      <c r="J7" s="1287">
        <v>3271001</v>
      </c>
      <c r="K7" s="1287">
        <v>3370401</v>
      </c>
      <c r="L7" s="1287">
        <v>4171001</v>
      </c>
      <c r="M7" s="1287">
        <v>3340401</v>
      </c>
      <c r="N7" s="1287">
        <v>3410401</v>
      </c>
      <c r="O7" s="1287">
        <v>4170322</v>
      </c>
      <c r="P7" s="1287">
        <v>3440611</v>
      </c>
      <c r="Q7" s="1287">
        <v>3370401</v>
      </c>
      <c r="R7" s="1287">
        <v>4170322</v>
      </c>
      <c r="S7" s="1287">
        <v>3370401</v>
      </c>
      <c r="T7" s="1287">
        <v>4290401</v>
      </c>
      <c r="U7" s="1287">
        <v>3460318</v>
      </c>
      <c r="V7" s="1287">
        <v>4171001</v>
      </c>
      <c r="W7" s="1287">
        <v>4170920</v>
      </c>
      <c r="X7" s="1287">
        <v>3430401</v>
      </c>
      <c r="Y7" s="1287">
        <v>5010401</v>
      </c>
      <c r="Z7" s="1287">
        <v>4010512</v>
      </c>
      <c r="AA7" s="1287">
        <v>5020401</v>
      </c>
      <c r="AB7" s="1287">
        <v>3411201</v>
      </c>
      <c r="AC7" s="1287">
        <v>3430401</v>
      </c>
      <c r="AD7" s="1287">
        <v>3430401</v>
      </c>
      <c r="AE7" s="1336">
        <v>4290401</v>
      </c>
      <c r="AF7" s="1365">
        <v>3480401</v>
      </c>
      <c r="AG7" s="1368">
        <v>1</v>
      </c>
      <c r="AH7" s="1368">
        <v>3</v>
      </c>
      <c r="AJ7" s="1385"/>
      <c r="AK7" s="1389"/>
      <c r="AL7" s="1389"/>
      <c r="AM7" s="1389"/>
      <c r="AN7" s="1389"/>
      <c r="AO7" s="1389"/>
      <c r="AP7" s="1389"/>
      <c r="AQ7" s="1389"/>
      <c r="AR7" s="1389"/>
      <c r="AS7" s="1389"/>
      <c r="AT7" s="1389"/>
      <c r="AU7" s="1389"/>
      <c r="AV7" s="1389"/>
      <c r="AW7" s="1389"/>
      <c r="AX7" s="1389"/>
      <c r="AY7" s="1389"/>
      <c r="AZ7" s="1389"/>
      <c r="BA7" s="1389"/>
      <c r="BB7" s="1389"/>
      <c r="BC7" s="1389"/>
      <c r="BD7" s="1389"/>
      <c r="BE7" s="1389"/>
      <c r="BF7" s="1389"/>
      <c r="BG7" s="1389"/>
      <c r="BH7" s="1389"/>
      <c r="BI7" s="1389"/>
      <c r="BJ7" s="1389"/>
      <c r="BK7" s="1389"/>
      <c r="BL7" s="1389"/>
      <c r="BM7" s="1389"/>
      <c r="BN7" s="1389"/>
      <c r="BO7" s="1389"/>
      <c r="BP7" s="1389"/>
      <c r="BQ7" s="1389"/>
      <c r="BR7" s="1389"/>
      <c r="BS7" s="1389"/>
      <c r="BT7" s="1389"/>
      <c r="BU7" s="1389"/>
      <c r="BV7" s="1389"/>
      <c r="BW7" s="1389"/>
      <c r="BX7" s="1389"/>
      <c r="BY7" s="1389"/>
      <c r="BZ7" s="1389"/>
      <c r="CA7" s="1389"/>
      <c r="CB7" s="1389"/>
      <c r="CC7" s="1389"/>
      <c r="CD7" s="1389"/>
      <c r="CE7" s="1389"/>
      <c r="CF7" s="1389"/>
      <c r="CG7" s="1389"/>
      <c r="CH7" s="1389"/>
      <c r="CI7" s="1389"/>
      <c r="CJ7" s="1389"/>
      <c r="CK7" s="1389"/>
      <c r="CL7" s="1389"/>
      <c r="CM7" s="1389"/>
      <c r="CN7" s="1389"/>
      <c r="CO7" s="1389"/>
      <c r="CP7" s="1389"/>
      <c r="CQ7" s="1385"/>
    </row>
    <row r="8" spans="1:95" ht="20.100000000000001" customHeight="1">
      <c r="A8" s="401">
        <v>1</v>
      </c>
      <c r="B8" s="401">
        <v>1</v>
      </c>
      <c r="C8" s="405">
        <v>4</v>
      </c>
      <c r="D8" s="823"/>
      <c r="E8" s="2079" t="s">
        <v>1033</v>
      </c>
      <c r="F8" s="2080"/>
      <c r="G8" s="2080"/>
      <c r="H8" s="2080"/>
      <c r="I8" s="1188"/>
      <c r="J8" s="1288">
        <v>6032831</v>
      </c>
      <c r="K8" s="1324">
        <v>9991420</v>
      </c>
      <c r="L8" s="1325">
        <v>10732025</v>
      </c>
      <c r="M8" s="1325">
        <v>9941420</v>
      </c>
      <c r="N8" s="1325">
        <v>10042027</v>
      </c>
      <c r="O8" s="1325">
        <v>10761731</v>
      </c>
      <c r="P8" s="1325">
        <v>10332037</v>
      </c>
      <c r="Q8" s="1325">
        <v>9701639</v>
      </c>
      <c r="R8" s="1325">
        <v>10731346</v>
      </c>
      <c r="S8" s="1325">
        <v>10001420</v>
      </c>
      <c r="T8" s="1325">
        <v>10961707</v>
      </c>
      <c r="U8" s="1325">
        <v>10391137</v>
      </c>
      <c r="V8" s="1325">
        <v>10752636</v>
      </c>
      <c r="W8" s="1325">
        <v>10782046</v>
      </c>
      <c r="X8" s="1325">
        <v>10012417</v>
      </c>
      <c r="Y8" s="1325">
        <v>11741623</v>
      </c>
      <c r="Z8" s="1325">
        <v>12081425</v>
      </c>
      <c r="AA8" s="1325">
        <v>11751509</v>
      </c>
      <c r="AB8" s="1325">
        <v>10101631</v>
      </c>
      <c r="AC8" s="1325">
        <v>10242420</v>
      </c>
      <c r="AD8" s="1325">
        <v>10242017</v>
      </c>
      <c r="AE8" s="1337">
        <v>10961707</v>
      </c>
      <c r="AF8" s="1365">
        <v>10451833</v>
      </c>
      <c r="AG8" s="1368">
        <v>1</v>
      </c>
      <c r="AH8" s="1368">
        <v>4</v>
      </c>
      <c r="AJ8" s="1385"/>
      <c r="AK8" s="1389"/>
      <c r="AL8" s="1389"/>
      <c r="AM8" s="1389"/>
      <c r="AN8" s="1389"/>
      <c r="AO8" s="1389"/>
      <c r="AP8" s="1389"/>
      <c r="AQ8" s="1389"/>
      <c r="AR8" s="1389"/>
      <c r="AS8" s="1389"/>
      <c r="AT8" s="1389"/>
      <c r="AU8" s="1389"/>
      <c r="AV8" s="1389"/>
      <c r="AW8" s="1389"/>
      <c r="AX8" s="1389"/>
      <c r="AY8" s="1389"/>
      <c r="AZ8" s="1389"/>
      <c r="BA8" s="1389"/>
      <c r="BB8" s="1389"/>
      <c r="BC8" s="1389"/>
      <c r="BD8" s="1389"/>
      <c r="BE8" s="1389"/>
      <c r="BF8" s="1389"/>
      <c r="BG8" s="1389"/>
      <c r="BH8" s="1389"/>
      <c r="BI8" s="1389"/>
      <c r="BJ8" s="1389"/>
      <c r="BK8" s="1389"/>
      <c r="BL8" s="1389"/>
      <c r="BM8" s="1389"/>
      <c r="BN8" s="1389"/>
      <c r="BO8" s="1389"/>
      <c r="BP8" s="1389"/>
      <c r="BQ8" s="1389"/>
      <c r="BR8" s="1389"/>
      <c r="BS8" s="1389"/>
      <c r="BT8" s="1389"/>
      <c r="BU8" s="1389"/>
      <c r="BV8" s="1389"/>
      <c r="BW8" s="1389"/>
      <c r="BX8" s="1389"/>
      <c r="BY8" s="1389"/>
      <c r="BZ8" s="1389"/>
      <c r="CA8" s="1389"/>
      <c r="CB8" s="1389"/>
      <c r="CC8" s="1389"/>
      <c r="CD8" s="1389"/>
      <c r="CE8" s="1389"/>
      <c r="CF8" s="1389"/>
      <c r="CG8" s="1389"/>
      <c r="CH8" s="1389"/>
      <c r="CI8" s="1389"/>
      <c r="CJ8" s="1389"/>
      <c r="CK8" s="1389"/>
      <c r="CL8" s="1389"/>
      <c r="CM8" s="1389"/>
      <c r="CN8" s="1389"/>
      <c r="CO8" s="1389"/>
      <c r="CP8" s="1389"/>
      <c r="CQ8" s="1385"/>
    </row>
    <row r="9" spans="1:95" ht="20.100000000000001" customHeight="1">
      <c r="A9" s="401">
        <v>1</v>
      </c>
      <c r="B9" s="401">
        <v>1</v>
      </c>
      <c r="C9" s="405">
        <v>5</v>
      </c>
      <c r="D9" s="823" t="s">
        <v>337</v>
      </c>
      <c r="E9" s="2081" t="s">
        <v>345</v>
      </c>
      <c r="F9" s="2082"/>
      <c r="G9" s="2082"/>
      <c r="H9" s="2082"/>
      <c r="I9" s="1188"/>
      <c r="J9" s="1289">
        <v>1</v>
      </c>
      <c r="K9" s="1289">
        <v>2</v>
      </c>
      <c r="L9" s="1289">
        <v>2</v>
      </c>
      <c r="M9" s="1289">
        <v>2</v>
      </c>
      <c r="N9" s="1289">
        <v>2</v>
      </c>
      <c r="O9" s="1289">
        <v>2</v>
      </c>
      <c r="P9" s="1289">
        <v>2</v>
      </c>
      <c r="Q9" s="1289">
        <v>1</v>
      </c>
      <c r="R9" s="1289">
        <v>2</v>
      </c>
      <c r="S9" s="1289">
        <v>1</v>
      </c>
      <c r="T9" s="1289">
        <v>1</v>
      </c>
      <c r="U9" s="1289">
        <v>2</v>
      </c>
      <c r="V9" s="1289">
        <v>2</v>
      </c>
      <c r="W9" s="1289">
        <v>2</v>
      </c>
      <c r="X9" s="1289">
        <v>2</v>
      </c>
      <c r="Y9" s="1289">
        <v>2</v>
      </c>
      <c r="Z9" s="1289">
        <v>2</v>
      </c>
      <c r="AA9" s="1289">
        <v>2</v>
      </c>
      <c r="AB9" s="1289">
        <v>2</v>
      </c>
      <c r="AC9" s="1289">
        <v>2</v>
      </c>
      <c r="AD9" s="1289">
        <v>2</v>
      </c>
      <c r="AE9" s="1338">
        <v>2</v>
      </c>
      <c r="AF9" s="1364">
        <v>2</v>
      </c>
      <c r="AG9" s="1368">
        <v>1</v>
      </c>
      <c r="AH9" s="1368">
        <v>5</v>
      </c>
      <c r="AJ9" s="1385"/>
      <c r="AK9" s="1389"/>
      <c r="AL9" s="1389"/>
      <c r="AM9" s="1389"/>
      <c r="AN9" s="1389"/>
      <c r="AO9" s="1389"/>
      <c r="AP9" s="1389"/>
      <c r="AQ9" s="1389"/>
      <c r="AR9" s="1389"/>
      <c r="AS9" s="1389"/>
      <c r="AT9" s="1389"/>
      <c r="AU9" s="1389"/>
      <c r="AV9" s="1389"/>
      <c r="AW9" s="1389"/>
      <c r="AX9" s="1389"/>
      <c r="AY9" s="1389"/>
      <c r="AZ9" s="1389"/>
      <c r="BA9" s="1389"/>
      <c r="BB9" s="1389"/>
      <c r="BC9" s="1389"/>
      <c r="BD9" s="1389"/>
      <c r="BE9" s="1389"/>
      <c r="BF9" s="1389"/>
      <c r="BG9" s="1389"/>
      <c r="BH9" s="1389"/>
      <c r="BI9" s="1389"/>
      <c r="BJ9" s="1389"/>
      <c r="BK9" s="1389"/>
      <c r="BL9" s="1389"/>
      <c r="BM9" s="1389"/>
      <c r="BN9" s="1389"/>
      <c r="BO9" s="1389"/>
      <c r="BP9" s="1389"/>
      <c r="BQ9" s="1389"/>
      <c r="BR9" s="1389"/>
      <c r="BS9" s="1389"/>
      <c r="BT9" s="1389"/>
      <c r="BU9" s="1389"/>
      <c r="BV9" s="1389"/>
      <c r="BW9" s="1389"/>
      <c r="BX9" s="1389"/>
      <c r="BY9" s="1389"/>
      <c r="BZ9" s="1389"/>
      <c r="CA9" s="1389"/>
      <c r="CB9" s="1389"/>
      <c r="CC9" s="1389"/>
      <c r="CD9" s="1389"/>
      <c r="CE9" s="1389"/>
      <c r="CF9" s="1389"/>
      <c r="CG9" s="1389"/>
      <c r="CH9" s="1389"/>
      <c r="CI9" s="1389"/>
      <c r="CJ9" s="1389"/>
      <c r="CK9" s="1389"/>
      <c r="CL9" s="1389"/>
      <c r="CM9" s="1389"/>
      <c r="CN9" s="1389"/>
      <c r="CO9" s="1389"/>
      <c r="CP9" s="1389"/>
      <c r="CQ9" s="1385"/>
    </row>
    <row r="10" spans="1:95" ht="20.100000000000001" customHeight="1">
      <c r="A10" s="401">
        <v>1</v>
      </c>
      <c r="B10" s="401">
        <v>1</v>
      </c>
      <c r="C10" s="405">
        <v>6</v>
      </c>
      <c r="D10" s="826" t="s">
        <v>353</v>
      </c>
      <c r="E10" s="825" t="s">
        <v>346</v>
      </c>
      <c r="F10" s="2083" t="s">
        <v>489</v>
      </c>
      <c r="G10" s="2083"/>
      <c r="H10" s="2083"/>
      <c r="I10" s="1189"/>
      <c r="J10" s="1290">
        <v>304334</v>
      </c>
      <c r="K10" s="1290">
        <v>51003</v>
      </c>
      <c r="L10" s="1290">
        <v>86718</v>
      </c>
      <c r="M10" s="1290">
        <v>69957</v>
      </c>
      <c r="N10" s="1290">
        <v>25973</v>
      </c>
      <c r="O10" s="1290">
        <v>43024</v>
      </c>
      <c r="P10" s="1290">
        <v>29566</v>
      </c>
      <c r="Q10" s="1290">
        <v>74575</v>
      </c>
      <c r="R10" s="1290">
        <v>30891</v>
      </c>
      <c r="S10" s="1290">
        <v>78603</v>
      </c>
      <c r="T10" s="1290">
        <v>78603</v>
      </c>
      <c r="U10" s="1290">
        <v>30565</v>
      </c>
      <c r="V10" s="1290">
        <v>23664</v>
      </c>
      <c r="W10" s="1290">
        <v>25084</v>
      </c>
      <c r="X10" s="1290">
        <v>4852</v>
      </c>
      <c r="Y10" s="1290">
        <v>3059</v>
      </c>
      <c r="Z10" s="1290">
        <v>15669</v>
      </c>
      <c r="AA10" s="1290">
        <v>6796</v>
      </c>
      <c r="AB10" s="1290">
        <v>8745</v>
      </c>
      <c r="AC10" s="1290">
        <v>5562</v>
      </c>
      <c r="AD10" s="1290">
        <v>5829</v>
      </c>
      <c r="AE10" s="1339">
        <v>18852</v>
      </c>
      <c r="AF10" s="1365">
        <v>14197</v>
      </c>
      <c r="AG10" s="1368">
        <v>1</v>
      </c>
      <c r="AH10" s="1368">
        <v>6</v>
      </c>
      <c r="AJ10" s="1385"/>
      <c r="AK10" s="1389"/>
      <c r="AL10" s="1389"/>
      <c r="AM10" s="1389"/>
      <c r="AN10" s="1389"/>
      <c r="AO10" s="1389"/>
      <c r="AP10" s="1389"/>
      <c r="AQ10" s="1389"/>
      <c r="AR10" s="1389"/>
      <c r="AS10" s="1389"/>
      <c r="AT10" s="1389"/>
      <c r="AU10" s="1389"/>
      <c r="AV10" s="1389"/>
      <c r="AW10" s="1389"/>
      <c r="AX10" s="1389"/>
      <c r="AY10" s="1389"/>
      <c r="AZ10" s="1389"/>
      <c r="BA10" s="1389"/>
      <c r="BB10" s="1389"/>
      <c r="BC10" s="1389"/>
      <c r="BD10" s="1389"/>
      <c r="BE10" s="1389"/>
      <c r="BF10" s="1389"/>
      <c r="BG10" s="1389"/>
      <c r="BH10" s="1389"/>
      <c r="BI10" s="1389"/>
      <c r="BJ10" s="1389"/>
      <c r="BK10" s="1389"/>
      <c r="BL10" s="1389"/>
      <c r="BM10" s="1389"/>
      <c r="BN10" s="1389"/>
      <c r="BO10" s="1389"/>
      <c r="BP10" s="1389"/>
      <c r="BQ10" s="1389"/>
      <c r="BR10" s="1389"/>
      <c r="BS10" s="1389"/>
      <c r="BT10" s="1389"/>
      <c r="BU10" s="1389"/>
      <c r="BV10" s="1389"/>
      <c r="BW10" s="1389"/>
      <c r="BX10" s="1389"/>
      <c r="BY10" s="1389"/>
      <c r="BZ10" s="1389"/>
      <c r="CA10" s="1389"/>
      <c r="CB10" s="1389"/>
      <c r="CC10" s="1389"/>
      <c r="CD10" s="1389"/>
      <c r="CE10" s="1389"/>
      <c r="CF10" s="1389"/>
      <c r="CG10" s="1389"/>
      <c r="CH10" s="1389"/>
      <c r="CI10" s="1389"/>
      <c r="CJ10" s="1389"/>
      <c r="CK10" s="1389"/>
      <c r="CL10" s="1389"/>
      <c r="CM10" s="1389"/>
      <c r="CN10" s="1389"/>
      <c r="CO10" s="1389"/>
      <c r="CP10" s="1389"/>
      <c r="CQ10" s="1385"/>
    </row>
    <row r="11" spans="1:95" ht="20.100000000000001" customHeight="1">
      <c r="A11" s="401">
        <v>1</v>
      </c>
      <c r="B11" s="401">
        <v>1</v>
      </c>
      <c r="C11" s="405">
        <v>7</v>
      </c>
      <c r="D11" s="827"/>
      <c r="E11" s="824" t="s">
        <v>757</v>
      </c>
      <c r="F11" s="2079" t="s">
        <v>1034</v>
      </c>
      <c r="G11" s="2079"/>
      <c r="H11" s="2079"/>
      <c r="I11" s="1187"/>
      <c r="J11" s="1290">
        <v>319100</v>
      </c>
      <c r="K11" s="1290">
        <v>47950</v>
      </c>
      <c r="L11" s="1290">
        <v>82413</v>
      </c>
      <c r="M11" s="1290">
        <v>60060</v>
      </c>
      <c r="N11" s="1290">
        <v>30410</v>
      </c>
      <c r="O11" s="1290">
        <v>50628</v>
      </c>
      <c r="P11" s="1290">
        <v>30120</v>
      </c>
      <c r="Q11" s="1290">
        <v>74989</v>
      </c>
      <c r="R11" s="1290">
        <v>25700</v>
      </c>
      <c r="S11" s="1290">
        <v>33517</v>
      </c>
      <c r="T11" s="1290">
        <v>31159</v>
      </c>
      <c r="U11" s="1290">
        <v>36194</v>
      </c>
      <c r="V11" s="1290">
        <v>26127</v>
      </c>
      <c r="W11" s="1290">
        <v>17718</v>
      </c>
      <c r="X11" s="1290">
        <v>4810</v>
      </c>
      <c r="Y11" s="1290">
        <v>2969</v>
      </c>
      <c r="Z11" s="1290">
        <v>12630</v>
      </c>
      <c r="AA11" s="1290">
        <v>7627</v>
      </c>
      <c r="AB11" s="1290">
        <v>8623</v>
      </c>
      <c r="AC11" s="1290">
        <v>6910</v>
      </c>
      <c r="AD11" s="1290">
        <v>7080</v>
      </c>
      <c r="AE11" s="1339">
        <v>11840</v>
      </c>
      <c r="AF11" s="1365">
        <v>14630</v>
      </c>
      <c r="AG11" s="1368">
        <v>1</v>
      </c>
      <c r="AH11" s="1368">
        <v>7</v>
      </c>
      <c r="AJ11" s="1385"/>
      <c r="AK11" s="1389"/>
      <c r="AL11" s="1389"/>
      <c r="AM11" s="1389"/>
      <c r="AN11" s="1389"/>
      <c r="AO11" s="1389"/>
      <c r="AP11" s="1389"/>
      <c r="AQ11" s="1389"/>
      <c r="AR11" s="1389"/>
      <c r="AS11" s="1389"/>
      <c r="AT11" s="1389"/>
      <c r="AU11" s="1389"/>
      <c r="AV11" s="1389"/>
      <c r="AW11" s="1389"/>
      <c r="AX11" s="1389"/>
      <c r="AY11" s="1389"/>
      <c r="AZ11" s="1389"/>
      <c r="BA11" s="1389"/>
      <c r="BB11" s="1389"/>
      <c r="BC11" s="1389"/>
      <c r="BD11" s="1389"/>
      <c r="BE11" s="1389"/>
      <c r="BF11" s="1389"/>
      <c r="BG11" s="1389"/>
      <c r="BH11" s="1389"/>
      <c r="BI11" s="1389"/>
      <c r="BJ11" s="1389"/>
      <c r="BK11" s="1389"/>
      <c r="BL11" s="1389"/>
      <c r="BM11" s="1389"/>
      <c r="BN11" s="1389"/>
      <c r="BO11" s="1389"/>
      <c r="BP11" s="1389"/>
      <c r="BQ11" s="1389"/>
      <c r="BR11" s="1389"/>
      <c r="BS11" s="1389"/>
      <c r="BT11" s="1389"/>
      <c r="BU11" s="1389"/>
      <c r="BV11" s="1389"/>
      <c r="BW11" s="1389"/>
      <c r="BX11" s="1389"/>
      <c r="BY11" s="1389"/>
      <c r="BZ11" s="1389"/>
      <c r="CA11" s="1389"/>
      <c r="CB11" s="1389"/>
      <c r="CC11" s="1389"/>
      <c r="CD11" s="1389"/>
      <c r="CE11" s="1389"/>
      <c r="CF11" s="1389"/>
      <c r="CG11" s="1389"/>
      <c r="CH11" s="1389"/>
      <c r="CI11" s="1389"/>
      <c r="CJ11" s="1389"/>
      <c r="CK11" s="1389"/>
      <c r="CL11" s="1389"/>
      <c r="CM11" s="1389"/>
      <c r="CN11" s="1389"/>
      <c r="CO11" s="1389"/>
      <c r="CP11" s="1389"/>
      <c r="CQ11" s="1385"/>
    </row>
    <row r="12" spans="1:95" ht="20.100000000000001" customHeight="1">
      <c r="A12" s="401">
        <v>1</v>
      </c>
      <c r="B12" s="401">
        <v>1</v>
      </c>
      <c r="C12" s="405">
        <v>8</v>
      </c>
      <c r="D12" s="828"/>
      <c r="E12" s="824" t="s">
        <v>654</v>
      </c>
      <c r="F12" s="2079" t="s">
        <v>1035</v>
      </c>
      <c r="G12" s="2079"/>
      <c r="H12" s="2079"/>
      <c r="I12" s="1187"/>
      <c r="J12" s="1290">
        <v>302306</v>
      </c>
      <c r="K12" s="1290">
        <v>40324</v>
      </c>
      <c r="L12" s="1290">
        <v>71825</v>
      </c>
      <c r="M12" s="1290">
        <v>57625</v>
      </c>
      <c r="N12" s="1290">
        <v>25435</v>
      </c>
      <c r="O12" s="1290">
        <v>37371</v>
      </c>
      <c r="P12" s="1290">
        <v>25571</v>
      </c>
      <c r="Q12" s="1290">
        <v>73868</v>
      </c>
      <c r="R12" s="1290">
        <v>25417</v>
      </c>
      <c r="S12" s="1290">
        <v>31829</v>
      </c>
      <c r="T12" s="1290">
        <v>23032</v>
      </c>
      <c r="U12" s="1290">
        <v>28485</v>
      </c>
      <c r="V12" s="1290">
        <v>23586</v>
      </c>
      <c r="W12" s="1290">
        <v>16130</v>
      </c>
      <c r="X12" s="1290">
        <v>4719</v>
      </c>
      <c r="Y12" s="1290">
        <v>2918</v>
      </c>
      <c r="Z12" s="1290">
        <v>11561</v>
      </c>
      <c r="AA12" s="1290">
        <v>6378</v>
      </c>
      <c r="AB12" s="1290">
        <v>8520</v>
      </c>
      <c r="AC12" s="1290">
        <v>5549</v>
      </c>
      <c r="AD12" s="1290">
        <v>5825</v>
      </c>
      <c r="AE12" s="1339">
        <v>11041</v>
      </c>
      <c r="AF12" s="1365">
        <v>9518</v>
      </c>
      <c r="AG12" s="1368">
        <v>1</v>
      </c>
      <c r="AH12" s="1368">
        <v>8</v>
      </c>
      <c r="AJ12" s="1385"/>
      <c r="AK12" s="1389"/>
      <c r="AL12" s="1389"/>
      <c r="AM12" s="1389"/>
      <c r="AN12" s="1389"/>
      <c r="AO12" s="1389"/>
      <c r="AP12" s="1389"/>
      <c r="AQ12" s="1389"/>
      <c r="AR12" s="1389"/>
      <c r="AS12" s="1389"/>
      <c r="AT12" s="1389"/>
      <c r="AU12" s="1389"/>
      <c r="AV12" s="1389"/>
      <c r="AW12" s="1389"/>
      <c r="AX12" s="1389"/>
      <c r="AY12" s="1389"/>
      <c r="AZ12" s="1389"/>
      <c r="BA12" s="1389"/>
      <c r="BB12" s="1389"/>
      <c r="BC12" s="1389"/>
      <c r="BD12" s="1389"/>
      <c r="BE12" s="1389"/>
      <c r="BF12" s="1389"/>
      <c r="BG12" s="1389"/>
      <c r="BH12" s="1389"/>
      <c r="BI12" s="1389"/>
      <c r="BJ12" s="1389"/>
      <c r="BK12" s="1389"/>
      <c r="BL12" s="1389"/>
      <c r="BM12" s="1389"/>
      <c r="BN12" s="1389"/>
      <c r="BO12" s="1389"/>
      <c r="BP12" s="1389"/>
      <c r="BQ12" s="1389"/>
      <c r="BR12" s="1389"/>
      <c r="BS12" s="1389"/>
      <c r="BT12" s="1389"/>
      <c r="BU12" s="1389"/>
      <c r="BV12" s="1389"/>
      <c r="BW12" s="1389"/>
      <c r="BX12" s="1389"/>
      <c r="BY12" s="1389"/>
      <c r="BZ12" s="1389"/>
      <c r="CA12" s="1389"/>
      <c r="CB12" s="1389"/>
      <c r="CC12" s="1389"/>
      <c r="CD12" s="1389"/>
      <c r="CE12" s="1389"/>
      <c r="CF12" s="1389"/>
      <c r="CG12" s="1389"/>
      <c r="CH12" s="1389"/>
      <c r="CI12" s="1389"/>
      <c r="CJ12" s="1389"/>
      <c r="CK12" s="1389"/>
      <c r="CL12" s="1389"/>
      <c r="CM12" s="1389"/>
      <c r="CN12" s="1389"/>
      <c r="CO12" s="1389"/>
      <c r="CP12" s="1389"/>
      <c r="CQ12" s="1385"/>
    </row>
    <row r="13" spans="1:95" ht="20.100000000000001" customHeight="1">
      <c r="A13" s="401">
        <v>1</v>
      </c>
      <c r="B13" s="401">
        <v>1</v>
      </c>
      <c r="C13" s="405">
        <v>9</v>
      </c>
      <c r="D13" s="827" t="s">
        <v>57</v>
      </c>
      <c r="E13" s="2084" t="s">
        <v>1033</v>
      </c>
      <c r="F13" s="2082"/>
      <c r="G13" s="2082"/>
      <c r="H13" s="2082"/>
      <c r="I13" s="1188"/>
      <c r="J13" s="1291">
        <v>925740</v>
      </c>
      <c r="K13" s="1291">
        <v>139277</v>
      </c>
      <c r="L13" s="1291">
        <v>240956</v>
      </c>
      <c r="M13" s="1291">
        <v>187642</v>
      </c>
      <c r="N13" s="1291">
        <v>81818</v>
      </c>
      <c r="O13" s="1291">
        <v>131023</v>
      </c>
      <c r="P13" s="1291">
        <v>85257</v>
      </c>
      <c r="Q13" s="1291">
        <v>223432</v>
      </c>
      <c r="R13" s="1291">
        <v>82008</v>
      </c>
      <c r="S13" s="1291">
        <v>143949</v>
      </c>
      <c r="T13" s="1291">
        <v>132794</v>
      </c>
      <c r="U13" s="1291">
        <v>95244</v>
      </c>
      <c r="V13" s="1291">
        <v>73377</v>
      </c>
      <c r="W13" s="1291">
        <v>58932</v>
      </c>
      <c r="X13" s="1291">
        <v>14381</v>
      </c>
      <c r="Y13" s="1291">
        <v>8946</v>
      </c>
      <c r="Z13" s="1291">
        <v>39860</v>
      </c>
      <c r="AA13" s="1291">
        <v>20801</v>
      </c>
      <c r="AB13" s="1291">
        <v>25888</v>
      </c>
      <c r="AC13" s="1291">
        <v>18021</v>
      </c>
      <c r="AD13" s="1291">
        <v>18734</v>
      </c>
      <c r="AE13" s="1340">
        <v>41733</v>
      </c>
      <c r="AF13" s="1365">
        <v>38345</v>
      </c>
      <c r="AG13" s="1368">
        <v>1</v>
      </c>
      <c r="AH13" s="1368">
        <v>9</v>
      </c>
      <c r="AJ13" s="1385"/>
      <c r="AK13" s="1389"/>
      <c r="AL13" s="1389"/>
      <c r="AM13" s="1389"/>
      <c r="AN13" s="1389"/>
      <c r="AO13" s="1389"/>
      <c r="AP13" s="1389"/>
      <c r="AQ13" s="1389"/>
      <c r="AR13" s="1389"/>
      <c r="AS13" s="1389"/>
      <c r="AT13" s="1389"/>
      <c r="AU13" s="1389"/>
      <c r="AV13" s="1389"/>
      <c r="AW13" s="1389"/>
      <c r="AX13" s="1389"/>
      <c r="AY13" s="1389"/>
      <c r="AZ13" s="1389"/>
      <c r="BA13" s="1389"/>
      <c r="BB13" s="1389"/>
      <c r="BC13" s="1389"/>
      <c r="BD13" s="1389"/>
      <c r="BE13" s="1389"/>
      <c r="BF13" s="1389"/>
      <c r="BG13" s="1389"/>
      <c r="BH13" s="1389"/>
      <c r="BI13" s="1389"/>
      <c r="BJ13" s="1389"/>
      <c r="BK13" s="1389"/>
      <c r="BL13" s="1389"/>
      <c r="BM13" s="1389"/>
      <c r="BN13" s="1389"/>
      <c r="BO13" s="1389"/>
      <c r="BP13" s="1389"/>
      <c r="BQ13" s="1389"/>
      <c r="BR13" s="1389"/>
      <c r="BS13" s="1389"/>
      <c r="BT13" s="1389"/>
      <c r="BU13" s="1389"/>
      <c r="BV13" s="1389"/>
      <c r="BW13" s="1389"/>
      <c r="BX13" s="1389"/>
      <c r="BY13" s="1389"/>
      <c r="BZ13" s="1389"/>
      <c r="CA13" s="1389"/>
      <c r="CB13" s="1389"/>
      <c r="CC13" s="1389"/>
      <c r="CD13" s="1389"/>
      <c r="CE13" s="1389"/>
      <c r="CF13" s="1389"/>
      <c r="CG13" s="1389"/>
      <c r="CH13" s="1389"/>
      <c r="CI13" s="1389"/>
      <c r="CJ13" s="1389"/>
      <c r="CK13" s="1389"/>
      <c r="CL13" s="1389"/>
      <c r="CM13" s="1389"/>
      <c r="CN13" s="1389"/>
      <c r="CO13" s="1389"/>
      <c r="CP13" s="1389"/>
      <c r="CQ13" s="1385"/>
    </row>
    <row r="14" spans="1:95" ht="20.100000000000001" customHeight="1">
      <c r="A14" s="401">
        <v>1</v>
      </c>
      <c r="B14" s="401">
        <v>1</v>
      </c>
      <c r="C14" s="405">
        <v>10</v>
      </c>
      <c r="D14" s="828"/>
      <c r="E14" s="825" t="s">
        <v>808</v>
      </c>
      <c r="F14" s="1023" t="s">
        <v>1036</v>
      </c>
      <c r="G14" s="1023"/>
      <c r="H14" s="1023"/>
      <c r="I14" s="1190"/>
      <c r="J14" s="1288">
        <v>100400</v>
      </c>
      <c r="K14" s="1288">
        <v>100400</v>
      </c>
      <c r="L14" s="1288">
        <v>123400</v>
      </c>
      <c r="M14" s="1288">
        <v>103406</v>
      </c>
      <c r="N14" s="1288">
        <v>100406</v>
      </c>
      <c r="O14" s="1288">
        <v>103406</v>
      </c>
      <c r="P14" s="1288">
        <v>103006</v>
      </c>
      <c r="Q14" s="1288">
        <v>120406</v>
      </c>
      <c r="R14" s="1288">
        <v>400</v>
      </c>
      <c r="S14" s="1288">
        <v>100400</v>
      </c>
      <c r="T14" s="1288">
        <v>123406</v>
      </c>
      <c r="U14" s="1288">
        <v>103406</v>
      </c>
      <c r="V14" s="1288">
        <v>103406</v>
      </c>
      <c r="W14" s="1288">
        <v>100406</v>
      </c>
      <c r="X14" s="1288">
        <v>120406</v>
      </c>
      <c r="Y14" s="1288">
        <v>3400</v>
      </c>
      <c r="Z14" s="1288">
        <v>400</v>
      </c>
      <c r="AA14" s="1288">
        <v>100400</v>
      </c>
      <c r="AB14" s="1288">
        <v>100400</v>
      </c>
      <c r="AC14" s="1288">
        <v>100000</v>
      </c>
      <c r="AD14" s="1288">
        <v>120000</v>
      </c>
      <c r="AE14" s="1341">
        <v>100400</v>
      </c>
      <c r="AF14" s="1365">
        <v>400</v>
      </c>
      <c r="AG14" s="1368">
        <v>1</v>
      </c>
      <c r="AH14" s="1368">
        <v>10</v>
      </c>
      <c r="AJ14" s="1385"/>
      <c r="AK14" s="1389"/>
      <c r="AL14" s="1389"/>
      <c r="AM14" s="1389"/>
      <c r="AN14" s="1389"/>
      <c r="AO14" s="1389"/>
      <c r="AP14" s="1389"/>
      <c r="AQ14" s="1389"/>
      <c r="AR14" s="1389"/>
      <c r="AS14" s="1389"/>
      <c r="AT14" s="1389"/>
      <c r="AU14" s="1389"/>
      <c r="AV14" s="1389"/>
      <c r="AW14" s="1389"/>
      <c r="AX14" s="1389"/>
      <c r="AY14" s="1389"/>
      <c r="AZ14" s="1389"/>
      <c r="BA14" s="1389"/>
      <c r="BB14" s="1389"/>
      <c r="BC14" s="1389"/>
      <c r="BD14" s="1389"/>
      <c r="BE14" s="1389"/>
      <c r="BF14" s="1389"/>
      <c r="BG14" s="1389"/>
      <c r="BH14" s="1389"/>
      <c r="BI14" s="1389"/>
      <c r="BJ14" s="1389"/>
      <c r="BK14" s="1389"/>
      <c r="BL14" s="1389"/>
      <c r="BM14" s="1389"/>
      <c r="BN14" s="1389"/>
      <c r="BO14" s="1389"/>
      <c r="BP14" s="1389"/>
      <c r="BQ14" s="1389"/>
      <c r="BR14" s="1389"/>
      <c r="BS14" s="1389"/>
      <c r="BT14" s="1389"/>
      <c r="BU14" s="1389"/>
      <c r="BV14" s="1389"/>
      <c r="BW14" s="1389"/>
      <c r="BX14" s="1389"/>
      <c r="BY14" s="1389"/>
      <c r="BZ14" s="1389"/>
      <c r="CA14" s="1389"/>
      <c r="CB14" s="1389"/>
      <c r="CC14" s="1389"/>
      <c r="CD14" s="1389"/>
      <c r="CE14" s="1389"/>
      <c r="CF14" s="1389"/>
      <c r="CG14" s="1389"/>
      <c r="CH14" s="1389"/>
      <c r="CI14" s="1389"/>
      <c r="CJ14" s="1389"/>
      <c r="CK14" s="1389"/>
      <c r="CL14" s="1389"/>
      <c r="CM14" s="1389"/>
      <c r="CN14" s="1389"/>
      <c r="CO14" s="1389"/>
      <c r="CP14" s="1389"/>
      <c r="CQ14" s="1385"/>
    </row>
    <row r="15" spans="1:95" ht="20.100000000000001" customHeight="1">
      <c r="A15" s="401">
        <v>1</v>
      </c>
      <c r="B15" s="401">
        <v>1</v>
      </c>
      <c r="C15" s="405">
        <v>11</v>
      </c>
      <c r="D15" s="828"/>
      <c r="E15" s="2085"/>
      <c r="F15" s="2086"/>
      <c r="G15" s="2086"/>
      <c r="H15" s="2086"/>
      <c r="I15" s="1191"/>
      <c r="J15" s="1290">
        <v>0</v>
      </c>
      <c r="K15" s="1294">
        <v>0</v>
      </c>
      <c r="L15" s="1294">
        <v>0</v>
      </c>
      <c r="M15" s="1294">
        <v>0</v>
      </c>
      <c r="N15" s="1294">
        <v>0</v>
      </c>
      <c r="O15" s="1294">
        <v>0</v>
      </c>
      <c r="P15" s="1294">
        <v>0</v>
      </c>
      <c r="Q15" s="1294">
        <v>0</v>
      </c>
      <c r="R15" s="1294">
        <v>0</v>
      </c>
      <c r="S15" s="1294">
        <v>0</v>
      </c>
      <c r="T15" s="1294">
        <v>0</v>
      </c>
      <c r="U15" s="1294">
        <v>0</v>
      </c>
      <c r="V15" s="1294">
        <v>0</v>
      </c>
      <c r="W15" s="1294">
        <v>0</v>
      </c>
      <c r="X15" s="1294">
        <v>0</v>
      </c>
      <c r="Y15" s="1294">
        <v>0</v>
      </c>
      <c r="Z15" s="1294">
        <v>0</v>
      </c>
      <c r="AA15" s="1294">
        <v>0</v>
      </c>
      <c r="AB15" s="1294">
        <v>0</v>
      </c>
      <c r="AC15" s="1294">
        <v>0</v>
      </c>
      <c r="AD15" s="1294">
        <v>0</v>
      </c>
      <c r="AE15" s="1342">
        <v>0</v>
      </c>
      <c r="AF15" s="1365">
        <v>0</v>
      </c>
      <c r="AG15" s="1368">
        <v>1</v>
      </c>
      <c r="AH15" s="1368">
        <v>11</v>
      </c>
      <c r="AJ15" s="1385"/>
      <c r="AK15" s="1389"/>
      <c r="AL15" s="1389"/>
      <c r="AM15" s="1389"/>
      <c r="AN15" s="1389"/>
      <c r="AO15" s="1389"/>
      <c r="AP15" s="1389"/>
      <c r="AQ15" s="1389"/>
      <c r="AR15" s="1389"/>
      <c r="AS15" s="1389"/>
      <c r="AT15" s="1389"/>
      <c r="AU15" s="1389"/>
      <c r="AV15" s="1389"/>
      <c r="AW15" s="1389"/>
      <c r="AX15" s="1389"/>
      <c r="AY15" s="1389"/>
      <c r="AZ15" s="1389"/>
      <c r="BA15" s="1389"/>
      <c r="BB15" s="1389"/>
      <c r="BC15" s="1389"/>
      <c r="BD15" s="1389"/>
      <c r="BE15" s="1389"/>
      <c r="BF15" s="1389"/>
      <c r="BG15" s="1389"/>
      <c r="BH15" s="1389"/>
      <c r="BI15" s="1389"/>
      <c r="BJ15" s="1389"/>
      <c r="BK15" s="1389"/>
      <c r="BL15" s="1389"/>
      <c r="BM15" s="1389"/>
      <c r="BN15" s="1389"/>
      <c r="BO15" s="1389"/>
      <c r="BP15" s="1389"/>
      <c r="BQ15" s="1389"/>
      <c r="BR15" s="1389"/>
      <c r="BS15" s="1389"/>
      <c r="BT15" s="1389"/>
      <c r="BU15" s="1389"/>
      <c r="BV15" s="1389"/>
      <c r="BW15" s="1389"/>
      <c r="BX15" s="1389"/>
      <c r="BY15" s="1389"/>
      <c r="BZ15" s="1389"/>
      <c r="CA15" s="1389"/>
      <c r="CB15" s="1389"/>
      <c r="CC15" s="1389"/>
      <c r="CD15" s="1389"/>
      <c r="CE15" s="1389"/>
      <c r="CF15" s="1389"/>
      <c r="CG15" s="1389"/>
      <c r="CH15" s="1389"/>
      <c r="CI15" s="1389"/>
      <c r="CJ15" s="1389"/>
      <c r="CK15" s="1389"/>
      <c r="CL15" s="1389"/>
      <c r="CM15" s="1389"/>
      <c r="CN15" s="1389"/>
      <c r="CO15" s="1389"/>
      <c r="CP15" s="1389"/>
      <c r="CQ15" s="1385"/>
    </row>
    <row r="16" spans="1:95" ht="20.100000000000001" customHeight="1">
      <c r="A16" s="401">
        <v>1</v>
      </c>
      <c r="B16" s="401">
        <v>1</v>
      </c>
      <c r="C16" s="405">
        <v>12</v>
      </c>
      <c r="D16" s="829"/>
      <c r="E16" s="824" t="s">
        <v>693</v>
      </c>
      <c r="F16" s="2079" t="s">
        <v>312</v>
      </c>
      <c r="G16" s="2079"/>
      <c r="H16" s="2079"/>
      <c r="I16" s="1187"/>
      <c r="J16" s="1290">
        <v>157325</v>
      </c>
      <c r="K16" s="1290">
        <v>27000</v>
      </c>
      <c r="L16" s="1290">
        <v>31868</v>
      </c>
      <c r="M16" s="1290">
        <v>32960</v>
      </c>
      <c r="N16" s="1290">
        <v>17873</v>
      </c>
      <c r="O16" s="1290">
        <v>12441</v>
      </c>
      <c r="P16" s="1290">
        <v>12170</v>
      </c>
      <c r="Q16" s="1290">
        <v>12406</v>
      </c>
      <c r="R16" s="1290">
        <v>0</v>
      </c>
      <c r="S16" s="1290">
        <v>4233</v>
      </c>
      <c r="T16" s="1290">
        <v>2917</v>
      </c>
      <c r="U16" s="1290">
        <v>0</v>
      </c>
      <c r="V16" s="1290">
        <v>5400</v>
      </c>
      <c r="W16" s="1290">
        <v>33105</v>
      </c>
      <c r="X16" s="1290">
        <v>3660</v>
      </c>
      <c r="Y16" s="1290">
        <v>0</v>
      </c>
      <c r="Z16" s="1290">
        <v>0</v>
      </c>
      <c r="AA16" s="1290">
        <v>0</v>
      </c>
      <c r="AB16" s="1290">
        <v>5000</v>
      </c>
      <c r="AC16" s="1290">
        <v>4500</v>
      </c>
      <c r="AD16" s="1290">
        <v>3200</v>
      </c>
      <c r="AE16" s="1339">
        <v>0</v>
      </c>
      <c r="AF16" s="1365">
        <v>0</v>
      </c>
      <c r="AG16" s="1368">
        <v>1</v>
      </c>
      <c r="AH16" s="1368">
        <v>12</v>
      </c>
      <c r="AJ16" s="1385"/>
      <c r="AK16" s="1389"/>
      <c r="AL16" s="1389"/>
      <c r="AM16" s="1389"/>
      <c r="AN16" s="1389"/>
      <c r="AO16" s="1389"/>
      <c r="AP16" s="1389"/>
      <c r="AQ16" s="1389"/>
      <c r="AR16" s="1389"/>
      <c r="AS16" s="1389"/>
      <c r="AT16" s="1389"/>
      <c r="AU16" s="1389"/>
      <c r="AV16" s="1389"/>
      <c r="AW16" s="1389"/>
      <c r="AX16" s="1389"/>
      <c r="AY16" s="1389"/>
      <c r="AZ16" s="1389"/>
      <c r="BA16" s="1389"/>
      <c r="BB16" s="1389"/>
      <c r="BC16" s="1389"/>
      <c r="BD16" s="1389"/>
      <c r="BE16" s="1389"/>
      <c r="BF16" s="1389"/>
      <c r="BG16" s="1389"/>
      <c r="BH16" s="1389"/>
      <c r="BI16" s="1389"/>
      <c r="BJ16" s="1389"/>
      <c r="BK16" s="1389"/>
      <c r="BL16" s="1389"/>
      <c r="BM16" s="1389"/>
      <c r="BN16" s="1389"/>
      <c r="BO16" s="1389"/>
      <c r="BP16" s="1389"/>
      <c r="BQ16" s="1389"/>
      <c r="BR16" s="1389"/>
      <c r="BS16" s="1389"/>
      <c r="BT16" s="1389"/>
      <c r="BU16" s="1389"/>
      <c r="BV16" s="1389"/>
      <c r="BW16" s="1389"/>
      <c r="BX16" s="1389"/>
      <c r="BY16" s="1389"/>
      <c r="BZ16" s="1389"/>
      <c r="CA16" s="1389"/>
      <c r="CB16" s="1389"/>
      <c r="CC16" s="1389"/>
      <c r="CD16" s="1389"/>
      <c r="CE16" s="1389"/>
      <c r="CF16" s="1389"/>
      <c r="CG16" s="1389"/>
      <c r="CH16" s="1389"/>
      <c r="CI16" s="1389"/>
      <c r="CJ16" s="1389"/>
      <c r="CK16" s="1389"/>
      <c r="CL16" s="1389"/>
      <c r="CM16" s="1389"/>
      <c r="CN16" s="1389"/>
      <c r="CO16" s="1389"/>
      <c r="CP16" s="1389"/>
      <c r="CQ16" s="1385"/>
    </row>
    <row r="17" spans="1:95" ht="20.100000000000001" customHeight="1">
      <c r="A17" s="401">
        <v>1</v>
      </c>
      <c r="B17" s="401">
        <v>1</v>
      </c>
      <c r="C17" s="405">
        <v>13</v>
      </c>
      <c r="D17" s="829"/>
      <c r="E17" s="824" t="s">
        <v>817</v>
      </c>
      <c r="F17" s="2083" t="s">
        <v>48</v>
      </c>
      <c r="G17" s="2083"/>
      <c r="H17" s="2083"/>
      <c r="I17" s="1189"/>
      <c r="J17" s="1292">
        <v>299</v>
      </c>
      <c r="K17" s="1292">
        <v>1094</v>
      </c>
      <c r="L17" s="1292">
        <v>2279</v>
      </c>
      <c r="M17" s="1292">
        <v>953</v>
      </c>
      <c r="N17" s="1292">
        <v>3416</v>
      </c>
      <c r="O17" s="1292">
        <v>5266</v>
      </c>
      <c r="P17" s="1292">
        <v>1752</v>
      </c>
      <c r="Q17" s="1292">
        <v>10570</v>
      </c>
      <c r="R17" s="1292">
        <v>476</v>
      </c>
      <c r="S17" s="1292">
        <v>706</v>
      </c>
      <c r="T17" s="1292">
        <v>2778</v>
      </c>
      <c r="U17" s="1292">
        <v>2328</v>
      </c>
      <c r="V17" s="1292">
        <v>1394</v>
      </c>
      <c r="W17" s="1292">
        <v>3976</v>
      </c>
      <c r="X17" s="1292">
        <v>2383</v>
      </c>
      <c r="Y17" s="1292">
        <v>207</v>
      </c>
      <c r="Z17" s="1292">
        <v>1517</v>
      </c>
      <c r="AA17" s="1292">
        <v>2155</v>
      </c>
      <c r="AB17" s="1292">
        <v>177</v>
      </c>
      <c r="AC17" s="1292">
        <v>2</v>
      </c>
      <c r="AD17" s="1292">
        <v>894</v>
      </c>
      <c r="AE17" s="1343">
        <v>563</v>
      </c>
      <c r="AF17" s="1365">
        <v>232</v>
      </c>
      <c r="AG17" s="1368">
        <v>1</v>
      </c>
      <c r="AH17" s="1368">
        <v>13</v>
      </c>
      <c r="AJ17" s="1385"/>
      <c r="AK17" s="1389"/>
      <c r="AL17" s="1389"/>
      <c r="AM17" s="1389"/>
      <c r="AN17" s="1389"/>
      <c r="AO17" s="1389"/>
      <c r="AP17" s="1389"/>
      <c r="AQ17" s="1389"/>
      <c r="AR17" s="1389"/>
      <c r="AS17" s="1389"/>
      <c r="AT17" s="1389"/>
      <c r="AU17" s="1389"/>
      <c r="AV17" s="1389"/>
      <c r="AW17" s="1389"/>
      <c r="AX17" s="1389"/>
      <c r="AY17" s="1389"/>
      <c r="AZ17" s="1389"/>
      <c r="BA17" s="1389"/>
      <c r="BB17" s="1389"/>
      <c r="BC17" s="1389"/>
      <c r="BD17" s="1389"/>
      <c r="BE17" s="1389"/>
      <c r="BF17" s="1389"/>
      <c r="BG17" s="1389"/>
      <c r="BH17" s="1389"/>
      <c r="BI17" s="1389"/>
      <c r="BJ17" s="1389"/>
      <c r="BK17" s="1389"/>
      <c r="BL17" s="1389"/>
      <c r="BM17" s="1389"/>
      <c r="BN17" s="1389"/>
      <c r="BO17" s="1389"/>
      <c r="BP17" s="1389"/>
      <c r="BQ17" s="1389"/>
      <c r="BR17" s="1389"/>
      <c r="BS17" s="1389"/>
      <c r="BT17" s="1389"/>
      <c r="BU17" s="1389"/>
      <c r="BV17" s="1389"/>
      <c r="BW17" s="1389"/>
      <c r="BX17" s="1389"/>
      <c r="BY17" s="1389"/>
      <c r="BZ17" s="1389"/>
      <c r="CA17" s="1389"/>
      <c r="CB17" s="1389"/>
      <c r="CC17" s="1389"/>
      <c r="CD17" s="1389"/>
      <c r="CE17" s="1389"/>
      <c r="CF17" s="1389"/>
      <c r="CG17" s="1389"/>
      <c r="CH17" s="1389"/>
      <c r="CI17" s="1389"/>
      <c r="CJ17" s="1389"/>
      <c r="CK17" s="1389"/>
      <c r="CL17" s="1389"/>
      <c r="CM17" s="1389"/>
      <c r="CN17" s="1389"/>
      <c r="CO17" s="1389"/>
      <c r="CP17" s="1389"/>
      <c r="CQ17" s="1385"/>
    </row>
    <row r="18" spans="1:95" ht="20.100000000000001" customHeight="1">
      <c r="A18" s="401">
        <v>1</v>
      </c>
      <c r="B18" s="401">
        <v>1</v>
      </c>
      <c r="C18" s="405">
        <v>14</v>
      </c>
      <c r="D18" s="829" t="s">
        <v>100</v>
      </c>
      <c r="E18" s="824" t="s">
        <v>818</v>
      </c>
      <c r="F18" s="2079" t="s">
        <v>1038</v>
      </c>
      <c r="G18" s="2079"/>
      <c r="H18" s="2079"/>
      <c r="I18" s="1187"/>
      <c r="J18" s="1292">
        <v>7899</v>
      </c>
      <c r="K18" s="1292">
        <v>834</v>
      </c>
      <c r="L18" s="1292">
        <v>4227</v>
      </c>
      <c r="M18" s="1292">
        <v>5097</v>
      </c>
      <c r="N18" s="1292">
        <v>3203</v>
      </c>
      <c r="O18" s="1292">
        <v>3642</v>
      </c>
      <c r="P18" s="1292">
        <v>3472</v>
      </c>
      <c r="Q18" s="1292">
        <v>5874</v>
      </c>
      <c r="R18" s="1292">
        <v>559</v>
      </c>
      <c r="S18" s="1292">
        <v>22</v>
      </c>
      <c r="T18" s="1292">
        <v>4932</v>
      </c>
      <c r="U18" s="1292">
        <v>3391</v>
      </c>
      <c r="V18" s="1292">
        <v>5079</v>
      </c>
      <c r="W18" s="1292">
        <v>912</v>
      </c>
      <c r="X18" s="1292">
        <v>330</v>
      </c>
      <c r="Y18" s="1292">
        <v>967</v>
      </c>
      <c r="Z18" s="1292">
        <v>1721</v>
      </c>
      <c r="AA18" s="1292">
        <v>236</v>
      </c>
      <c r="AB18" s="1292">
        <v>651</v>
      </c>
      <c r="AC18" s="1292">
        <v>387</v>
      </c>
      <c r="AD18" s="1292">
        <v>149</v>
      </c>
      <c r="AE18" s="1343">
        <v>2301</v>
      </c>
      <c r="AF18" s="1365">
        <v>224</v>
      </c>
      <c r="AG18" s="1368">
        <v>1</v>
      </c>
      <c r="AH18" s="1368">
        <v>14</v>
      </c>
      <c r="AJ18" s="1385"/>
      <c r="AK18" s="1389"/>
      <c r="AL18" s="1389"/>
      <c r="AM18" s="1389"/>
      <c r="AN18" s="1389"/>
      <c r="AO18" s="1389"/>
      <c r="AP18" s="1389"/>
      <c r="AQ18" s="1389"/>
      <c r="AR18" s="1389"/>
      <c r="AS18" s="1389"/>
      <c r="AT18" s="1389"/>
      <c r="AU18" s="1389"/>
      <c r="AV18" s="1389"/>
      <c r="AW18" s="1389"/>
      <c r="AX18" s="1389"/>
      <c r="AY18" s="1389"/>
      <c r="AZ18" s="1389"/>
      <c r="BA18" s="1389"/>
      <c r="BB18" s="1389"/>
      <c r="BC18" s="1389"/>
      <c r="BD18" s="1389"/>
      <c r="BE18" s="1389"/>
      <c r="BF18" s="1389"/>
      <c r="BG18" s="1389"/>
      <c r="BH18" s="1389"/>
      <c r="BI18" s="1389"/>
      <c r="BJ18" s="1389"/>
      <c r="BK18" s="1389"/>
      <c r="BL18" s="1389"/>
      <c r="BM18" s="1389"/>
      <c r="BN18" s="1389"/>
      <c r="BO18" s="1389"/>
      <c r="BP18" s="1389"/>
      <c r="BQ18" s="1389"/>
      <c r="BR18" s="1389"/>
      <c r="BS18" s="1389"/>
      <c r="BT18" s="1389"/>
      <c r="BU18" s="1389"/>
      <c r="BV18" s="1389"/>
      <c r="BW18" s="1389"/>
      <c r="BX18" s="1389"/>
      <c r="BY18" s="1389"/>
      <c r="BZ18" s="1389"/>
      <c r="CA18" s="1389"/>
      <c r="CB18" s="1389"/>
      <c r="CC18" s="1389"/>
      <c r="CD18" s="1389"/>
      <c r="CE18" s="1389"/>
      <c r="CF18" s="1389"/>
      <c r="CG18" s="1389"/>
      <c r="CH18" s="1389"/>
      <c r="CI18" s="1389"/>
      <c r="CJ18" s="1389"/>
      <c r="CK18" s="1389"/>
      <c r="CL18" s="1389"/>
      <c r="CM18" s="1389"/>
      <c r="CN18" s="1389"/>
      <c r="CO18" s="1389"/>
      <c r="CP18" s="1389"/>
      <c r="CQ18" s="1385"/>
    </row>
    <row r="19" spans="1:95" ht="20.100000000000001" customHeight="1">
      <c r="A19" s="401">
        <v>1</v>
      </c>
      <c r="B19" s="401">
        <v>1</v>
      </c>
      <c r="C19" s="405">
        <v>15</v>
      </c>
      <c r="D19" s="829"/>
      <c r="E19" s="824" t="s">
        <v>820</v>
      </c>
      <c r="F19" s="2079" t="s">
        <v>997</v>
      </c>
      <c r="G19" s="2079"/>
      <c r="H19" s="2079"/>
      <c r="I19" s="1187"/>
      <c r="J19" s="1292">
        <v>189707</v>
      </c>
      <c r="K19" s="1292">
        <v>32069</v>
      </c>
      <c r="L19" s="1292">
        <v>88723</v>
      </c>
      <c r="M19" s="1292">
        <v>59823</v>
      </c>
      <c r="N19" s="1292">
        <v>38670</v>
      </c>
      <c r="O19" s="1292">
        <v>48878</v>
      </c>
      <c r="P19" s="1292">
        <v>32791</v>
      </c>
      <c r="Q19" s="1292">
        <v>105840</v>
      </c>
      <c r="R19" s="1292">
        <v>31032</v>
      </c>
      <c r="S19" s="1292">
        <v>29989</v>
      </c>
      <c r="T19" s="1292">
        <v>57082</v>
      </c>
      <c r="U19" s="1292">
        <v>48906</v>
      </c>
      <c r="V19" s="1292">
        <v>25440</v>
      </c>
      <c r="W19" s="1292">
        <v>32431</v>
      </c>
      <c r="X19" s="1292">
        <v>9337</v>
      </c>
      <c r="Y19" s="1292">
        <v>8539</v>
      </c>
      <c r="Z19" s="1292">
        <v>15719</v>
      </c>
      <c r="AA19" s="1292">
        <v>10268</v>
      </c>
      <c r="AB19" s="1292">
        <v>11167</v>
      </c>
      <c r="AC19" s="1292">
        <v>4861</v>
      </c>
      <c r="AD19" s="1292">
        <v>6200</v>
      </c>
      <c r="AE19" s="1343">
        <v>26191</v>
      </c>
      <c r="AF19" s="1365">
        <v>9024</v>
      </c>
      <c r="AG19" s="1368">
        <v>1</v>
      </c>
      <c r="AH19" s="1368">
        <v>15</v>
      </c>
      <c r="AJ19" s="1385"/>
      <c r="AK19" s="1389"/>
      <c r="AL19" s="1389"/>
      <c r="AM19" s="1389"/>
      <c r="AN19" s="1389"/>
      <c r="AO19" s="1389"/>
      <c r="AP19" s="1389"/>
      <c r="AQ19" s="1389"/>
      <c r="AR19" s="1389"/>
      <c r="AS19" s="1389"/>
      <c r="AT19" s="1389"/>
      <c r="AU19" s="1389"/>
      <c r="AV19" s="1389"/>
      <c r="AW19" s="1389"/>
      <c r="AX19" s="1389"/>
      <c r="AY19" s="1389"/>
      <c r="AZ19" s="1389"/>
      <c r="BA19" s="1389"/>
      <c r="BB19" s="1389"/>
      <c r="BC19" s="1389"/>
      <c r="BD19" s="1389"/>
      <c r="BE19" s="1389"/>
      <c r="BF19" s="1389"/>
      <c r="BG19" s="1389"/>
      <c r="BH19" s="1389"/>
      <c r="BI19" s="1389"/>
      <c r="BJ19" s="1389"/>
      <c r="BK19" s="1389"/>
      <c r="BL19" s="1389"/>
      <c r="BM19" s="1389"/>
      <c r="BN19" s="1389"/>
      <c r="BO19" s="1389"/>
      <c r="BP19" s="1389"/>
      <c r="BQ19" s="1389"/>
      <c r="BR19" s="1389"/>
      <c r="BS19" s="1389"/>
      <c r="BT19" s="1389"/>
      <c r="BU19" s="1389"/>
      <c r="BV19" s="1389"/>
      <c r="BW19" s="1389"/>
      <c r="BX19" s="1389"/>
      <c r="BY19" s="1389"/>
      <c r="BZ19" s="1389"/>
      <c r="CA19" s="1389"/>
      <c r="CB19" s="1389"/>
      <c r="CC19" s="1389"/>
      <c r="CD19" s="1389"/>
      <c r="CE19" s="1389"/>
      <c r="CF19" s="1389"/>
      <c r="CG19" s="1389"/>
      <c r="CH19" s="1389"/>
      <c r="CI19" s="1389"/>
      <c r="CJ19" s="1389"/>
      <c r="CK19" s="1389"/>
      <c r="CL19" s="1389"/>
      <c r="CM19" s="1389"/>
      <c r="CN19" s="1389"/>
      <c r="CO19" s="1389"/>
      <c r="CP19" s="1389"/>
      <c r="CQ19" s="1385"/>
    </row>
    <row r="20" spans="1:95" ht="20.100000000000001" customHeight="1">
      <c r="A20" s="401">
        <v>1</v>
      </c>
      <c r="B20" s="401">
        <v>1</v>
      </c>
      <c r="C20" s="405">
        <v>16</v>
      </c>
      <c r="D20" s="829"/>
      <c r="E20" s="2085"/>
      <c r="F20" s="2086"/>
      <c r="G20" s="2086"/>
      <c r="H20" s="2086"/>
      <c r="I20" s="1191"/>
      <c r="J20" s="1292">
        <v>0</v>
      </c>
      <c r="K20" s="1292">
        <v>0</v>
      </c>
      <c r="L20" s="1292">
        <v>0</v>
      </c>
      <c r="M20" s="1292">
        <v>0</v>
      </c>
      <c r="N20" s="1292">
        <v>0</v>
      </c>
      <c r="O20" s="1292">
        <v>0</v>
      </c>
      <c r="P20" s="1292">
        <v>0</v>
      </c>
      <c r="Q20" s="1292">
        <v>0</v>
      </c>
      <c r="R20" s="1292">
        <v>0</v>
      </c>
      <c r="S20" s="1292">
        <v>0</v>
      </c>
      <c r="T20" s="1292">
        <v>0</v>
      </c>
      <c r="U20" s="1292">
        <v>0</v>
      </c>
      <c r="V20" s="1292">
        <v>0</v>
      </c>
      <c r="W20" s="1292">
        <v>0</v>
      </c>
      <c r="X20" s="1292">
        <v>0</v>
      </c>
      <c r="Y20" s="1292">
        <v>0</v>
      </c>
      <c r="Z20" s="1292">
        <v>0</v>
      </c>
      <c r="AA20" s="1292">
        <v>0</v>
      </c>
      <c r="AB20" s="1292">
        <v>0</v>
      </c>
      <c r="AC20" s="1292">
        <v>0</v>
      </c>
      <c r="AD20" s="1292">
        <v>0</v>
      </c>
      <c r="AE20" s="1343">
        <v>0</v>
      </c>
      <c r="AF20" s="1365">
        <v>0</v>
      </c>
      <c r="AG20" s="1368">
        <v>1</v>
      </c>
      <c r="AH20" s="1368">
        <v>16</v>
      </c>
      <c r="AJ20" s="1385"/>
      <c r="AK20" s="1389"/>
      <c r="AL20" s="1389"/>
      <c r="AM20" s="1389"/>
      <c r="AN20" s="1389"/>
      <c r="AO20" s="1389"/>
      <c r="AP20" s="1389"/>
      <c r="AQ20" s="1389"/>
      <c r="AR20" s="1389"/>
      <c r="AS20" s="1389"/>
      <c r="AT20" s="1389"/>
      <c r="AU20" s="1389"/>
      <c r="AV20" s="1389"/>
      <c r="AW20" s="1389"/>
      <c r="AX20" s="1389"/>
      <c r="AY20" s="1389"/>
      <c r="AZ20" s="1389"/>
      <c r="BA20" s="1389"/>
      <c r="BB20" s="1389"/>
      <c r="BC20" s="1389"/>
      <c r="BD20" s="1389"/>
      <c r="BE20" s="1389"/>
      <c r="BF20" s="1389"/>
      <c r="BG20" s="1389"/>
      <c r="BH20" s="1389"/>
      <c r="BI20" s="1389"/>
      <c r="BJ20" s="1389"/>
      <c r="BK20" s="1389"/>
      <c r="BL20" s="1389"/>
      <c r="BM20" s="1389"/>
      <c r="BN20" s="1389"/>
      <c r="BO20" s="1389"/>
      <c r="BP20" s="1389"/>
      <c r="BQ20" s="1389"/>
      <c r="BR20" s="1389"/>
      <c r="BS20" s="1389"/>
      <c r="BT20" s="1389"/>
      <c r="BU20" s="1389"/>
      <c r="BV20" s="1389"/>
      <c r="BW20" s="1389"/>
      <c r="BX20" s="1389"/>
      <c r="BY20" s="1389"/>
      <c r="BZ20" s="1389"/>
      <c r="CA20" s="1389"/>
      <c r="CB20" s="1389"/>
      <c r="CC20" s="1389"/>
      <c r="CD20" s="1389"/>
      <c r="CE20" s="1389"/>
      <c r="CF20" s="1389"/>
      <c r="CG20" s="1389"/>
      <c r="CH20" s="1389"/>
      <c r="CI20" s="1389"/>
      <c r="CJ20" s="1389"/>
      <c r="CK20" s="1389"/>
      <c r="CL20" s="1389"/>
      <c r="CM20" s="1389"/>
      <c r="CN20" s="1389"/>
      <c r="CO20" s="1389"/>
      <c r="CP20" s="1389"/>
      <c r="CQ20" s="1385"/>
    </row>
    <row r="21" spans="1:95" ht="20.100000000000001" customHeight="1">
      <c r="A21" s="401">
        <v>1</v>
      </c>
      <c r="B21" s="401">
        <v>1</v>
      </c>
      <c r="C21" s="405">
        <v>17</v>
      </c>
      <c r="D21" s="829"/>
      <c r="E21" s="824" t="s">
        <v>632</v>
      </c>
      <c r="F21" s="2079" t="s">
        <v>17</v>
      </c>
      <c r="G21" s="2079"/>
      <c r="H21" s="2079"/>
      <c r="I21" s="1187"/>
      <c r="J21" s="1293">
        <v>5</v>
      </c>
      <c r="K21" s="1293">
        <v>2</v>
      </c>
      <c r="L21" s="1293">
        <v>17</v>
      </c>
      <c r="M21" s="1293">
        <v>11</v>
      </c>
      <c r="N21" s="1293">
        <v>14</v>
      </c>
      <c r="O21" s="1293">
        <v>21</v>
      </c>
      <c r="P21" s="1293">
        <v>2</v>
      </c>
      <c r="Q21" s="1293">
        <v>35</v>
      </c>
      <c r="R21" s="1293">
        <v>7</v>
      </c>
      <c r="S21" s="1293">
        <v>3</v>
      </c>
      <c r="T21" s="1293">
        <v>26</v>
      </c>
      <c r="U21" s="1293">
        <v>25</v>
      </c>
      <c r="V21" s="1293">
        <v>10</v>
      </c>
      <c r="W21" s="1293">
        <v>16</v>
      </c>
      <c r="X21" s="1293">
        <v>4</v>
      </c>
      <c r="Y21" s="1293">
        <v>7</v>
      </c>
      <c r="Z21" s="1293">
        <v>7</v>
      </c>
      <c r="AA21" s="1293">
        <v>5</v>
      </c>
      <c r="AB21" s="1293">
        <v>3</v>
      </c>
      <c r="AC21" s="1293">
        <v>1</v>
      </c>
      <c r="AD21" s="1293">
        <v>1</v>
      </c>
      <c r="AE21" s="1344">
        <v>8</v>
      </c>
      <c r="AF21" s="1365">
        <v>2</v>
      </c>
      <c r="AG21" s="1368">
        <v>1</v>
      </c>
      <c r="AH21" s="1368">
        <v>17</v>
      </c>
      <c r="AJ21" s="1385"/>
      <c r="AK21" s="1389"/>
      <c r="AL21" s="1389"/>
      <c r="AM21" s="1389"/>
      <c r="AN21" s="1389"/>
      <c r="AO21" s="1389"/>
      <c r="AP21" s="1389"/>
      <c r="AQ21" s="1389"/>
      <c r="AR21" s="1389"/>
      <c r="AS21" s="1389"/>
      <c r="AT21" s="1389"/>
      <c r="AU21" s="1389"/>
      <c r="AV21" s="1389"/>
      <c r="AW21" s="1389"/>
      <c r="AX21" s="1389"/>
      <c r="AY21" s="1389"/>
      <c r="AZ21" s="1389"/>
      <c r="BA21" s="1389"/>
      <c r="BB21" s="1389"/>
      <c r="BC21" s="1389"/>
      <c r="BD21" s="1389"/>
      <c r="BE21" s="1389"/>
      <c r="BF21" s="1389"/>
      <c r="BG21" s="1389"/>
      <c r="BH21" s="1389"/>
      <c r="BI21" s="1389"/>
      <c r="BJ21" s="1389"/>
      <c r="BK21" s="1389"/>
      <c r="BL21" s="1389"/>
      <c r="BM21" s="1389"/>
      <c r="BN21" s="1389"/>
      <c r="BO21" s="1389"/>
      <c r="BP21" s="1389"/>
      <c r="BQ21" s="1389"/>
      <c r="BR21" s="1389"/>
      <c r="BS21" s="1389"/>
      <c r="BT21" s="1389"/>
      <c r="BU21" s="1389"/>
      <c r="BV21" s="1389"/>
      <c r="BW21" s="1389"/>
      <c r="BX21" s="1389"/>
      <c r="BY21" s="1389"/>
      <c r="BZ21" s="1389"/>
      <c r="CA21" s="1389"/>
      <c r="CB21" s="1389"/>
      <c r="CC21" s="1389"/>
      <c r="CD21" s="1389"/>
      <c r="CE21" s="1389"/>
      <c r="CF21" s="1389"/>
      <c r="CG21" s="1389"/>
      <c r="CH21" s="1389"/>
      <c r="CI21" s="1389"/>
      <c r="CJ21" s="1389"/>
      <c r="CK21" s="1389"/>
      <c r="CL21" s="1389"/>
      <c r="CM21" s="1389"/>
      <c r="CN21" s="1389"/>
      <c r="CO21" s="1389"/>
      <c r="CP21" s="1389"/>
      <c r="CQ21" s="1385"/>
    </row>
    <row r="22" spans="1:95" ht="20.100000000000001" customHeight="1">
      <c r="A22" s="401">
        <v>1</v>
      </c>
      <c r="B22" s="401">
        <v>1</v>
      </c>
      <c r="C22" s="405">
        <v>18</v>
      </c>
      <c r="D22" s="829"/>
      <c r="E22" s="824" t="s">
        <v>295</v>
      </c>
      <c r="F22" s="2079" t="s">
        <v>821</v>
      </c>
      <c r="G22" s="2079"/>
      <c r="H22" s="2079"/>
      <c r="I22" s="1187"/>
      <c r="J22" s="1293">
        <v>68</v>
      </c>
      <c r="K22" s="1293">
        <v>9</v>
      </c>
      <c r="L22" s="1293">
        <v>57</v>
      </c>
      <c r="M22" s="1293">
        <v>28</v>
      </c>
      <c r="N22" s="1293">
        <v>30</v>
      </c>
      <c r="O22" s="1293">
        <v>37</v>
      </c>
      <c r="P22" s="1293">
        <v>19</v>
      </c>
      <c r="Q22" s="1293">
        <v>158</v>
      </c>
      <c r="R22" s="1293">
        <v>15</v>
      </c>
      <c r="S22" s="1293">
        <v>4</v>
      </c>
      <c r="T22" s="1293">
        <v>42</v>
      </c>
      <c r="U22" s="1293">
        <v>36</v>
      </c>
      <c r="V22" s="1293">
        <v>27</v>
      </c>
      <c r="W22" s="1293">
        <v>28</v>
      </c>
      <c r="X22" s="1293">
        <v>12</v>
      </c>
      <c r="Y22" s="1293">
        <v>12</v>
      </c>
      <c r="Z22" s="1293">
        <v>10</v>
      </c>
      <c r="AA22" s="1293">
        <v>15</v>
      </c>
      <c r="AB22" s="1293">
        <v>6</v>
      </c>
      <c r="AC22" s="1293">
        <v>2</v>
      </c>
      <c r="AD22" s="1293">
        <v>2</v>
      </c>
      <c r="AE22" s="1344">
        <v>17</v>
      </c>
      <c r="AF22" s="1365">
        <v>2</v>
      </c>
      <c r="AG22" s="1368">
        <v>1</v>
      </c>
      <c r="AH22" s="1368">
        <v>18</v>
      </c>
      <c r="AJ22" s="1385"/>
      <c r="AK22" s="1389"/>
      <c r="AL22" s="1389"/>
      <c r="AM22" s="1389"/>
      <c r="AN22" s="1389"/>
      <c r="AO22" s="1389"/>
      <c r="AP22" s="1389"/>
      <c r="AQ22" s="1389"/>
      <c r="AR22" s="1389"/>
      <c r="AS22" s="1389"/>
      <c r="AT22" s="1389"/>
      <c r="AU22" s="1389"/>
      <c r="AV22" s="1389"/>
      <c r="AW22" s="1389"/>
      <c r="AX22" s="1389"/>
      <c r="AY22" s="1389"/>
      <c r="AZ22" s="1389"/>
      <c r="BA22" s="1389"/>
      <c r="BB22" s="1389"/>
      <c r="BC22" s="1389"/>
      <c r="BD22" s="1389"/>
      <c r="BE22" s="1389"/>
      <c r="BF22" s="1389"/>
      <c r="BG22" s="1389"/>
      <c r="BH22" s="1389"/>
      <c r="BI22" s="1389"/>
      <c r="BJ22" s="1389"/>
      <c r="BK22" s="1389"/>
      <c r="BL22" s="1389"/>
      <c r="BM22" s="1389"/>
      <c r="BN22" s="1389"/>
      <c r="BO22" s="1389"/>
      <c r="BP22" s="1389"/>
      <c r="BQ22" s="1389"/>
      <c r="BR22" s="1389"/>
      <c r="BS22" s="1389"/>
      <c r="BT22" s="1389"/>
      <c r="BU22" s="1389"/>
      <c r="BV22" s="1389"/>
      <c r="BW22" s="1389"/>
      <c r="BX22" s="1389"/>
      <c r="BY22" s="1389"/>
      <c r="BZ22" s="1389"/>
      <c r="CA22" s="1389"/>
      <c r="CB22" s="1389"/>
      <c r="CC22" s="1389"/>
      <c r="CD22" s="1389"/>
      <c r="CE22" s="1389"/>
      <c r="CF22" s="1389"/>
      <c r="CG22" s="1389"/>
      <c r="CH22" s="1389"/>
      <c r="CI22" s="1389"/>
      <c r="CJ22" s="1389"/>
      <c r="CK22" s="1389"/>
      <c r="CL22" s="1389"/>
      <c r="CM22" s="1389"/>
      <c r="CN22" s="1389"/>
      <c r="CO22" s="1389"/>
      <c r="CP22" s="1389"/>
      <c r="CQ22" s="1385"/>
    </row>
    <row r="23" spans="1:95" ht="20.100000000000001" customHeight="1">
      <c r="A23" s="401">
        <v>1</v>
      </c>
      <c r="B23" s="401">
        <v>1</v>
      </c>
      <c r="C23" s="405">
        <v>19</v>
      </c>
      <c r="D23" s="829"/>
      <c r="E23" s="2085"/>
      <c r="F23" s="2086"/>
      <c r="G23" s="2086"/>
      <c r="H23" s="2086"/>
      <c r="I23" s="1191"/>
      <c r="J23" s="1293">
        <v>0</v>
      </c>
      <c r="K23" s="1293">
        <v>0</v>
      </c>
      <c r="L23" s="1293">
        <v>0</v>
      </c>
      <c r="M23" s="1293">
        <v>0</v>
      </c>
      <c r="N23" s="1293">
        <v>0</v>
      </c>
      <c r="O23" s="1293">
        <v>0</v>
      </c>
      <c r="P23" s="1293">
        <v>0</v>
      </c>
      <c r="Q23" s="1293">
        <v>0</v>
      </c>
      <c r="R23" s="1293">
        <v>0</v>
      </c>
      <c r="S23" s="1293">
        <v>0</v>
      </c>
      <c r="T23" s="1293">
        <v>0</v>
      </c>
      <c r="U23" s="1293">
        <v>0</v>
      </c>
      <c r="V23" s="1293">
        <v>0</v>
      </c>
      <c r="W23" s="1293">
        <v>0</v>
      </c>
      <c r="X23" s="1293">
        <v>0</v>
      </c>
      <c r="Y23" s="1293">
        <v>0</v>
      </c>
      <c r="Z23" s="1293">
        <v>0</v>
      </c>
      <c r="AA23" s="1293">
        <v>0</v>
      </c>
      <c r="AB23" s="1293">
        <v>0</v>
      </c>
      <c r="AC23" s="1293">
        <v>0</v>
      </c>
      <c r="AD23" s="1293">
        <v>0</v>
      </c>
      <c r="AE23" s="1344">
        <v>0</v>
      </c>
      <c r="AF23" s="1365">
        <v>0</v>
      </c>
      <c r="AG23" s="1368">
        <v>1</v>
      </c>
      <c r="AH23" s="1368">
        <v>19</v>
      </c>
      <c r="AJ23" s="1385"/>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1389"/>
      <c r="BK23" s="1389"/>
      <c r="BL23" s="1389"/>
      <c r="BM23" s="1389"/>
      <c r="BN23" s="1389"/>
      <c r="BO23" s="1389"/>
      <c r="BP23" s="1389"/>
      <c r="BQ23" s="1389"/>
      <c r="BR23" s="1389"/>
      <c r="BS23" s="1389"/>
      <c r="BT23" s="1389"/>
      <c r="BU23" s="1389"/>
      <c r="BV23" s="1389"/>
      <c r="BW23" s="1389"/>
      <c r="BX23" s="1389"/>
      <c r="BY23" s="1389"/>
      <c r="BZ23" s="1389"/>
      <c r="CA23" s="1389"/>
      <c r="CB23" s="1389"/>
      <c r="CC23" s="1389"/>
      <c r="CD23" s="1389"/>
      <c r="CE23" s="1389"/>
      <c r="CF23" s="1389"/>
      <c r="CG23" s="1389"/>
      <c r="CH23" s="1389"/>
      <c r="CI23" s="1389"/>
      <c r="CJ23" s="1389"/>
      <c r="CK23" s="1389"/>
      <c r="CL23" s="1389"/>
      <c r="CM23" s="1389"/>
      <c r="CN23" s="1389"/>
      <c r="CO23" s="1389"/>
      <c r="CP23" s="1389"/>
      <c r="CQ23" s="1385"/>
    </row>
    <row r="24" spans="1:95" ht="20.100000000000001" customHeight="1">
      <c r="A24" s="401">
        <v>1</v>
      </c>
      <c r="B24" s="401">
        <v>1</v>
      </c>
      <c r="C24" s="405">
        <v>20</v>
      </c>
      <c r="D24" s="829"/>
      <c r="E24" s="2087" t="s">
        <v>1033</v>
      </c>
      <c r="F24" s="2080"/>
      <c r="G24" s="2080"/>
      <c r="H24" s="2080"/>
      <c r="I24" s="1188"/>
      <c r="J24" s="1293">
        <v>355303</v>
      </c>
      <c r="K24" s="1293">
        <v>61008</v>
      </c>
      <c r="L24" s="1293">
        <v>127171</v>
      </c>
      <c r="M24" s="1293">
        <v>98872</v>
      </c>
      <c r="N24" s="1293">
        <v>63206</v>
      </c>
      <c r="O24" s="1293">
        <v>70285</v>
      </c>
      <c r="P24" s="1293">
        <v>50206</v>
      </c>
      <c r="Q24" s="1293">
        <v>134883</v>
      </c>
      <c r="R24" s="1293">
        <v>32089</v>
      </c>
      <c r="S24" s="1293">
        <v>34957</v>
      </c>
      <c r="T24" s="1293">
        <v>67777</v>
      </c>
      <c r="U24" s="1293">
        <v>54686</v>
      </c>
      <c r="V24" s="1293">
        <v>37350</v>
      </c>
      <c r="W24" s="1293">
        <v>70468</v>
      </c>
      <c r="X24" s="1293">
        <v>15726</v>
      </c>
      <c r="Y24" s="1293">
        <v>9732</v>
      </c>
      <c r="Z24" s="1293">
        <v>18974</v>
      </c>
      <c r="AA24" s="1293">
        <v>12679</v>
      </c>
      <c r="AB24" s="1293">
        <v>17004</v>
      </c>
      <c r="AC24" s="1293">
        <v>9753</v>
      </c>
      <c r="AD24" s="1293">
        <v>10446</v>
      </c>
      <c r="AE24" s="1344">
        <v>29080</v>
      </c>
      <c r="AF24" s="1365">
        <v>9484</v>
      </c>
      <c r="AG24" s="1368">
        <v>1</v>
      </c>
      <c r="AH24" s="1368">
        <v>20</v>
      </c>
      <c r="AJ24" s="1385"/>
      <c r="AK24" s="1389"/>
      <c r="AL24" s="1389"/>
      <c r="AM24" s="1389"/>
      <c r="AN24" s="1389"/>
      <c r="AO24" s="1389"/>
      <c r="AP24" s="1389"/>
      <c r="AQ24" s="1389"/>
      <c r="AR24" s="1389"/>
      <c r="AS24" s="1389"/>
      <c r="AT24" s="1389"/>
      <c r="AU24" s="1389"/>
      <c r="AV24" s="1389"/>
      <c r="AW24" s="1389"/>
      <c r="AX24" s="1389"/>
      <c r="AY24" s="1389"/>
      <c r="AZ24" s="1389"/>
      <c r="BA24" s="1389"/>
      <c r="BB24" s="1389"/>
      <c r="BC24" s="1389"/>
      <c r="BD24" s="1389"/>
      <c r="BE24" s="1389"/>
      <c r="BF24" s="1389"/>
      <c r="BG24" s="1389"/>
      <c r="BH24" s="1389"/>
      <c r="BI24" s="1389"/>
      <c r="BJ24" s="1389"/>
      <c r="BK24" s="1389"/>
      <c r="BL24" s="1389"/>
      <c r="BM24" s="1389"/>
      <c r="BN24" s="1389"/>
      <c r="BO24" s="1389"/>
      <c r="BP24" s="1389"/>
      <c r="BQ24" s="1389"/>
      <c r="BR24" s="1389"/>
      <c r="BS24" s="1389"/>
      <c r="BT24" s="1389"/>
      <c r="BU24" s="1389"/>
      <c r="BV24" s="1389"/>
      <c r="BW24" s="1389"/>
      <c r="BX24" s="1389"/>
      <c r="BY24" s="1389"/>
      <c r="BZ24" s="1389"/>
      <c r="CA24" s="1389"/>
      <c r="CB24" s="1389"/>
      <c r="CC24" s="1389"/>
      <c r="CD24" s="1389"/>
      <c r="CE24" s="1389"/>
      <c r="CF24" s="1389"/>
      <c r="CG24" s="1389"/>
      <c r="CH24" s="1389"/>
      <c r="CI24" s="1389"/>
      <c r="CJ24" s="1389"/>
      <c r="CK24" s="1389"/>
      <c r="CL24" s="1389"/>
      <c r="CM24" s="1389"/>
      <c r="CN24" s="1389"/>
      <c r="CO24" s="1389"/>
      <c r="CP24" s="1389"/>
      <c r="CQ24" s="1385"/>
    </row>
    <row r="25" spans="1:95" ht="20.100000000000001" customHeight="1">
      <c r="A25" s="401">
        <v>1</v>
      </c>
      <c r="B25" s="401">
        <v>1</v>
      </c>
      <c r="C25" s="405">
        <v>21</v>
      </c>
      <c r="D25" s="830" t="s">
        <v>372</v>
      </c>
      <c r="E25" s="825" t="s">
        <v>346</v>
      </c>
      <c r="F25" s="2079" t="s">
        <v>839</v>
      </c>
      <c r="G25" s="2079"/>
      <c r="H25" s="2079"/>
      <c r="I25" s="1187"/>
      <c r="J25" s="1290">
        <v>197137</v>
      </c>
      <c r="K25" s="1290">
        <v>25976</v>
      </c>
      <c r="L25" s="1290">
        <v>43758</v>
      </c>
      <c r="M25" s="1290">
        <v>32169</v>
      </c>
      <c r="N25" s="1290">
        <v>16130</v>
      </c>
      <c r="O25" s="1290">
        <v>25204</v>
      </c>
      <c r="P25" s="1290">
        <v>13510</v>
      </c>
      <c r="Q25" s="1290">
        <v>41593</v>
      </c>
      <c r="R25" s="1290">
        <v>11550</v>
      </c>
      <c r="S25" s="1290">
        <v>15800</v>
      </c>
      <c r="T25" s="1290">
        <v>14468</v>
      </c>
      <c r="U25" s="1290">
        <v>15014</v>
      </c>
      <c r="V25" s="1290">
        <v>28563</v>
      </c>
      <c r="W25" s="1290">
        <v>17023</v>
      </c>
      <c r="X25" s="1290">
        <v>3877</v>
      </c>
      <c r="Y25" s="1290">
        <v>2122</v>
      </c>
      <c r="Z25" s="1290">
        <v>6854</v>
      </c>
      <c r="AA25" s="1290">
        <v>3933</v>
      </c>
      <c r="AB25" s="1290">
        <v>5172</v>
      </c>
      <c r="AC25" s="1290">
        <v>3050</v>
      </c>
      <c r="AD25" s="1290">
        <v>3100</v>
      </c>
      <c r="AE25" s="1339">
        <v>4670</v>
      </c>
      <c r="AF25" s="1365">
        <v>6160</v>
      </c>
      <c r="AG25" s="1368">
        <v>1</v>
      </c>
      <c r="AH25" s="1368">
        <v>21</v>
      </c>
      <c r="AJ25" s="1385"/>
      <c r="AK25" s="1389"/>
      <c r="AL25" s="1389"/>
      <c r="AM25" s="1389"/>
      <c r="AN25" s="1389"/>
      <c r="AO25" s="1389"/>
      <c r="AP25" s="1389"/>
      <c r="AQ25" s="1389"/>
      <c r="AR25" s="1389"/>
      <c r="AS25" s="1389"/>
      <c r="AT25" s="1389"/>
      <c r="AU25" s="1389"/>
      <c r="AV25" s="1389"/>
      <c r="AW25" s="1389"/>
      <c r="AX25" s="1389"/>
      <c r="AY25" s="1389"/>
      <c r="AZ25" s="1389"/>
      <c r="BA25" s="1389"/>
      <c r="BB25" s="1389"/>
      <c r="BC25" s="1389"/>
      <c r="BD25" s="1389"/>
      <c r="BE25" s="1389"/>
      <c r="BF25" s="1389"/>
      <c r="BG25" s="1389"/>
      <c r="BH25" s="1389"/>
      <c r="BI25" s="1389"/>
      <c r="BJ25" s="1389"/>
      <c r="BK25" s="1389"/>
      <c r="BL25" s="1389"/>
      <c r="BM25" s="1389"/>
      <c r="BN25" s="1389"/>
      <c r="BO25" s="1389"/>
      <c r="BP25" s="1389"/>
      <c r="BQ25" s="1389"/>
      <c r="BR25" s="1389"/>
      <c r="BS25" s="1389"/>
      <c r="BT25" s="1389"/>
      <c r="BU25" s="1389"/>
      <c r="BV25" s="1389"/>
      <c r="BW25" s="1389"/>
      <c r="BX25" s="1389"/>
      <c r="BY25" s="1389"/>
      <c r="BZ25" s="1389"/>
      <c r="CA25" s="1389"/>
      <c r="CB25" s="1389"/>
      <c r="CC25" s="1389"/>
      <c r="CD25" s="1389"/>
      <c r="CE25" s="1389"/>
      <c r="CF25" s="1389"/>
      <c r="CG25" s="1389"/>
      <c r="CH25" s="1389"/>
      <c r="CI25" s="1389"/>
      <c r="CJ25" s="1389"/>
      <c r="CK25" s="1389"/>
      <c r="CL25" s="1389"/>
      <c r="CM25" s="1389"/>
      <c r="CN25" s="1389"/>
      <c r="CO25" s="1389"/>
      <c r="CP25" s="1389"/>
      <c r="CQ25" s="1385"/>
    </row>
    <row r="26" spans="1:95" ht="20.100000000000001" customHeight="1">
      <c r="A26" s="401">
        <v>1</v>
      </c>
      <c r="B26" s="401">
        <v>1</v>
      </c>
      <c r="C26" s="405">
        <v>22</v>
      </c>
      <c r="D26" s="829" t="s">
        <v>1039</v>
      </c>
      <c r="E26" s="824" t="s">
        <v>757</v>
      </c>
      <c r="F26" s="2079" t="s">
        <v>1259</v>
      </c>
      <c r="G26" s="2079"/>
      <c r="H26" s="2079"/>
      <c r="I26" s="1187"/>
      <c r="J26" s="1290">
        <v>106305</v>
      </c>
      <c r="K26" s="1290">
        <v>17324</v>
      </c>
      <c r="L26" s="1290">
        <v>30389</v>
      </c>
      <c r="M26" s="1290">
        <v>23892</v>
      </c>
      <c r="N26" s="1290">
        <v>11873</v>
      </c>
      <c r="O26" s="1290">
        <v>14494</v>
      </c>
      <c r="P26" s="1290">
        <v>9546</v>
      </c>
      <c r="Q26" s="1290">
        <v>32155</v>
      </c>
      <c r="R26" s="1290">
        <v>9172</v>
      </c>
      <c r="S26" s="1290">
        <v>15026</v>
      </c>
      <c r="T26" s="1290">
        <v>9168</v>
      </c>
      <c r="U26" s="1290">
        <v>14031</v>
      </c>
      <c r="V26" s="1290">
        <v>13597</v>
      </c>
      <c r="W26" s="1290">
        <v>13544</v>
      </c>
      <c r="X26" s="1290">
        <v>1760</v>
      </c>
      <c r="Y26" s="1290">
        <v>1492</v>
      </c>
      <c r="Z26" s="1290">
        <v>4690</v>
      </c>
      <c r="AA26" s="1290">
        <v>3318</v>
      </c>
      <c r="AB26" s="1290">
        <v>3884</v>
      </c>
      <c r="AC26" s="1290">
        <v>2368</v>
      </c>
      <c r="AD26" s="1290">
        <v>2237</v>
      </c>
      <c r="AE26" s="1339">
        <v>4449</v>
      </c>
      <c r="AF26" s="1365">
        <v>3456</v>
      </c>
      <c r="AG26" s="1368">
        <v>1</v>
      </c>
      <c r="AH26" s="1368">
        <v>22</v>
      </c>
      <c r="AJ26" s="1385"/>
      <c r="AK26" s="1389"/>
      <c r="AL26" s="1389"/>
      <c r="AM26" s="1389"/>
      <c r="AN26" s="1389"/>
      <c r="AO26" s="1389"/>
      <c r="AP26" s="1389"/>
      <c r="AQ26" s="1389"/>
      <c r="AR26" s="1389"/>
      <c r="AS26" s="1389"/>
      <c r="AT26" s="1389"/>
      <c r="AU26" s="1389"/>
      <c r="AV26" s="1389"/>
      <c r="AW26" s="1389"/>
      <c r="AX26" s="1389"/>
      <c r="AY26" s="1389"/>
      <c r="AZ26" s="1389"/>
      <c r="BA26" s="1389"/>
      <c r="BB26" s="1389"/>
      <c r="BC26" s="1389"/>
      <c r="BD26" s="1389"/>
      <c r="BE26" s="1389"/>
      <c r="BF26" s="1389"/>
      <c r="BG26" s="1389"/>
      <c r="BH26" s="1389"/>
      <c r="BI26" s="1389"/>
      <c r="BJ26" s="1389"/>
      <c r="BK26" s="1389"/>
      <c r="BL26" s="1389"/>
      <c r="BM26" s="1389"/>
      <c r="BN26" s="1389"/>
      <c r="BO26" s="1389"/>
      <c r="BP26" s="1389"/>
      <c r="BQ26" s="1389"/>
      <c r="BR26" s="1389"/>
      <c r="BS26" s="1389"/>
      <c r="BT26" s="1389"/>
      <c r="BU26" s="1389"/>
      <c r="BV26" s="1389"/>
      <c r="BW26" s="1389"/>
      <c r="BX26" s="1389"/>
      <c r="BY26" s="1389"/>
      <c r="BZ26" s="1389"/>
      <c r="CA26" s="1389"/>
      <c r="CB26" s="1389"/>
      <c r="CC26" s="1389"/>
      <c r="CD26" s="1389"/>
      <c r="CE26" s="1389"/>
      <c r="CF26" s="1389"/>
      <c r="CG26" s="1389"/>
      <c r="CH26" s="1389"/>
      <c r="CI26" s="1389"/>
      <c r="CJ26" s="1389"/>
      <c r="CK26" s="1389"/>
      <c r="CL26" s="1389"/>
      <c r="CM26" s="1389"/>
      <c r="CN26" s="1389"/>
      <c r="CO26" s="1389"/>
      <c r="CP26" s="1389"/>
      <c r="CQ26" s="1385"/>
    </row>
    <row r="27" spans="1:95" ht="20.100000000000001" customHeight="1">
      <c r="A27" s="401">
        <v>1</v>
      </c>
      <c r="B27" s="401">
        <v>1</v>
      </c>
      <c r="C27" s="405">
        <v>23</v>
      </c>
      <c r="D27" s="829"/>
      <c r="E27" s="824" t="s">
        <v>654</v>
      </c>
      <c r="F27" s="2079" t="s">
        <v>952</v>
      </c>
      <c r="G27" s="2079"/>
      <c r="H27" s="2079"/>
      <c r="I27" s="1187"/>
      <c r="J27" s="1292">
        <v>3532540</v>
      </c>
      <c r="K27" s="1292">
        <v>519986</v>
      </c>
      <c r="L27" s="1292">
        <v>995127</v>
      </c>
      <c r="M27" s="1292">
        <v>755382</v>
      </c>
      <c r="N27" s="1292">
        <v>386579</v>
      </c>
      <c r="O27" s="1292">
        <v>439690</v>
      </c>
      <c r="P27" s="1292">
        <v>322122</v>
      </c>
      <c r="Q27" s="1292">
        <v>1129613</v>
      </c>
      <c r="R27" s="1292">
        <v>299901</v>
      </c>
      <c r="S27" s="1292">
        <v>453837</v>
      </c>
      <c r="T27" s="1292">
        <v>288082</v>
      </c>
      <c r="U27" s="1292">
        <v>440109</v>
      </c>
      <c r="V27" s="1292">
        <v>448066</v>
      </c>
      <c r="W27" s="1292">
        <v>362410</v>
      </c>
      <c r="X27" s="1292">
        <v>49643</v>
      </c>
      <c r="Y27" s="1292">
        <v>48448</v>
      </c>
      <c r="Z27" s="1292">
        <v>154135</v>
      </c>
      <c r="AA27" s="1292">
        <v>90773</v>
      </c>
      <c r="AB27" s="1292">
        <v>97820</v>
      </c>
      <c r="AC27" s="1292">
        <v>65198</v>
      </c>
      <c r="AD27" s="1292">
        <v>70388</v>
      </c>
      <c r="AE27" s="1343">
        <v>144832</v>
      </c>
      <c r="AF27" s="1365">
        <v>108168</v>
      </c>
      <c r="AG27" s="1368">
        <v>1</v>
      </c>
      <c r="AH27" s="1368">
        <v>23</v>
      </c>
      <c r="AJ27" s="1385"/>
      <c r="AK27" s="1389"/>
      <c r="AL27" s="1389"/>
      <c r="AM27" s="1389"/>
      <c r="AN27" s="1389"/>
      <c r="AO27" s="1389"/>
      <c r="AP27" s="1389"/>
      <c r="AQ27" s="1389"/>
      <c r="AR27" s="1389"/>
      <c r="AS27" s="1389"/>
      <c r="AT27" s="1389"/>
      <c r="AU27" s="1389"/>
      <c r="AV27" s="1389"/>
      <c r="AW27" s="1389"/>
      <c r="AX27" s="1389"/>
      <c r="AY27" s="1389"/>
      <c r="AZ27" s="1389"/>
      <c r="BA27" s="1389"/>
      <c r="BB27" s="1389"/>
      <c r="BC27" s="1389"/>
      <c r="BD27" s="1389"/>
      <c r="BE27" s="1389"/>
      <c r="BF27" s="1389"/>
      <c r="BG27" s="1389"/>
      <c r="BH27" s="1389"/>
      <c r="BI27" s="1389"/>
      <c r="BJ27" s="1389"/>
      <c r="BK27" s="1389"/>
      <c r="BL27" s="1389"/>
      <c r="BM27" s="1389"/>
      <c r="BN27" s="1389"/>
      <c r="BO27" s="1389"/>
      <c r="BP27" s="1389"/>
      <c r="BQ27" s="1389"/>
      <c r="BR27" s="1389"/>
      <c r="BS27" s="1389"/>
      <c r="BT27" s="1389"/>
      <c r="BU27" s="1389"/>
      <c r="BV27" s="1389"/>
      <c r="BW27" s="1389"/>
      <c r="BX27" s="1389"/>
      <c r="BY27" s="1389"/>
      <c r="BZ27" s="1389"/>
      <c r="CA27" s="1389"/>
      <c r="CB27" s="1389"/>
      <c r="CC27" s="1389"/>
      <c r="CD27" s="1389"/>
      <c r="CE27" s="1389"/>
      <c r="CF27" s="1389"/>
      <c r="CG27" s="1389"/>
      <c r="CH27" s="1389"/>
      <c r="CI27" s="1389"/>
      <c r="CJ27" s="1389"/>
      <c r="CK27" s="1389"/>
      <c r="CL27" s="1389"/>
      <c r="CM27" s="1389"/>
      <c r="CN27" s="1389"/>
      <c r="CO27" s="1389"/>
      <c r="CP27" s="1389"/>
      <c r="CQ27" s="1385"/>
    </row>
    <row r="28" spans="1:95" ht="20.100000000000001" customHeight="1">
      <c r="A28" s="401">
        <v>1</v>
      </c>
      <c r="B28" s="401">
        <v>1</v>
      </c>
      <c r="C28" s="405">
        <v>24</v>
      </c>
      <c r="D28" s="829" t="s">
        <v>1041</v>
      </c>
      <c r="E28" s="824" t="s">
        <v>808</v>
      </c>
      <c r="F28" s="2079" t="s">
        <v>1261</v>
      </c>
      <c r="G28" s="2079"/>
      <c r="H28" s="2079"/>
      <c r="I28" s="1187"/>
      <c r="J28" s="1292">
        <v>3223154</v>
      </c>
      <c r="K28" s="1292">
        <v>410837</v>
      </c>
      <c r="L28" s="1292">
        <v>734870</v>
      </c>
      <c r="M28" s="1292">
        <v>559623</v>
      </c>
      <c r="N28" s="1292">
        <v>280672</v>
      </c>
      <c r="O28" s="1292">
        <v>379001</v>
      </c>
      <c r="P28" s="1292">
        <v>223539</v>
      </c>
      <c r="Q28" s="1292">
        <v>946852</v>
      </c>
      <c r="R28" s="1292">
        <v>251832</v>
      </c>
      <c r="S28" s="1292">
        <v>369696</v>
      </c>
      <c r="T28" s="1292">
        <v>221894</v>
      </c>
      <c r="U28" s="1292">
        <v>311924</v>
      </c>
      <c r="V28" s="1292">
        <v>330400</v>
      </c>
      <c r="W28" s="1292">
        <v>181827</v>
      </c>
      <c r="X28" s="1292">
        <v>42212</v>
      </c>
      <c r="Y28" s="1292">
        <v>31129</v>
      </c>
      <c r="Z28" s="1292">
        <v>121791</v>
      </c>
      <c r="AA28" s="1292">
        <v>67465</v>
      </c>
      <c r="AB28" s="1292">
        <v>84516</v>
      </c>
      <c r="AC28" s="1292">
        <v>52932</v>
      </c>
      <c r="AD28" s="1292">
        <v>60941</v>
      </c>
      <c r="AE28" s="1343">
        <v>107423</v>
      </c>
      <c r="AF28" s="1365">
        <v>93378</v>
      </c>
      <c r="AG28" s="1368">
        <v>1</v>
      </c>
      <c r="AH28" s="1368">
        <v>24</v>
      </c>
      <c r="AJ28" s="1385"/>
      <c r="AK28" s="1389"/>
      <c r="AL28" s="1389"/>
      <c r="AM28" s="1389"/>
      <c r="AN28" s="1389"/>
      <c r="AO28" s="1389"/>
      <c r="AP28" s="1389"/>
      <c r="AQ28" s="1389"/>
      <c r="AR28" s="1389"/>
      <c r="AS28" s="1389"/>
      <c r="AT28" s="1389"/>
      <c r="AU28" s="1389"/>
      <c r="AV28" s="1389"/>
      <c r="AW28" s="1389"/>
      <c r="AX28" s="1389"/>
      <c r="AY28" s="1389"/>
      <c r="AZ28" s="1389"/>
      <c r="BA28" s="1389"/>
      <c r="BB28" s="1389"/>
      <c r="BC28" s="1389"/>
      <c r="BD28" s="1389"/>
      <c r="BE28" s="1389"/>
      <c r="BF28" s="1389"/>
      <c r="BG28" s="1389"/>
      <c r="BH28" s="1389"/>
      <c r="BI28" s="1389"/>
      <c r="BJ28" s="1389"/>
      <c r="BK28" s="1389"/>
      <c r="BL28" s="1389"/>
      <c r="BM28" s="1389"/>
      <c r="BN28" s="1389"/>
      <c r="BO28" s="1389"/>
      <c r="BP28" s="1389"/>
      <c r="BQ28" s="1389"/>
      <c r="BR28" s="1389"/>
      <c r="BS28" s="1389"/>
      <c r="BT28" s="1389"/>
      <c r="BU28" s="1389"/>
      <c r="BV28" s="1389"/>
      <c r="BW28" s="1389"/>
      <c r="BX28" s="1389"/>
      <c r="BY28" s="1389"/>
      <c r="BZ28" s="1389"/>
      <c r="CA28" s="1389"/>
      <c r="CB28" s="1389"/>
      <c r="CC28" s="1389"/>
      <c r="CD28" s="1389"/>
      <c r="CE28" s="1389"/>
      <c r="CF28" s="1389"/>
      <c r="CG28" s="1389"/>
      <c r="CH28" s="1389"/>
      <c r="CI28" s="1389"/>
      <c r="CJ28" s="1389"/>
      <c r="CK28" s="1389"/>
      <c r="CL28" s="1389"/>
      <c r="CM28" s="1389"/>
      <c r="CN28" s="1389"/>
      <c r="CO28" s="1389"/>
      <c r="CP28" s="1389"/>
      <c r="CQ28" s="1385"/>
    </row>
    <row r="29" spans="1:95" ht="20.100000000000001" customHeight="1">
      <c r="A29" s="401">
        <v>1</v>
      </c>
      <c r="B29" s="401">
        <v>1</v>
      </c>
      <c r="C29" s="405">
        <v>25</v>
      </c>
      <c r="D29" s="829"/>
      <c r="E29" s="2087" t="s">
        <v>1033</v>
      </c>
      <c r="F29" s="2079"/>
      <c r="G29" s="2079"/>
      <c r="H29" s="2079"/>
      <c r="I29" s="1187"/>
      <c r="J29" s="1291">
        <v>7059136</v>
      </c>
      <c r="K29" s="1291">
        <v>974123</v>
      </c>
      <c r="L29" s="1291">
        <v>1804144</v>
      </c>
      <c r="M29" s="1291">
        <v>1371066</v>
      </c>
      <c r="N29" s="1291">
        <v>695254</v>
      </c>
      <c r="O29" s="1291">
        <v>858389</v>
      </c>
      <c r="P29" s="1291">
        <v>568717</v>
      </c>
      <c r="Q29" s="1291">
        <v>2150213</v>
      </c>
      <c r="R29" s="1291">
        <v>572455</v>
      </c>
      <c r="S29" s="1291">
        <v>854359</v>
      </c>
      <c r="T29" s="1291">
        <v>533612</v>
      </c>
      <c r="U29" s="1291">
        <v>781078</v>
      </c>
      <c r="V29" s="1291">
        <v>820626</v>
      </c>
      <c r="W29" s="1291">
        <v>574804</v>
      </c>
      <c r="X29" s="1291">
        <v>97492</v>
      </c>
      <c r="Y29" s="1291">
        <v>83191</v>
      </c>
      <c r="Z29" s="1291">
        <v>287470</v>
      </c>
      <c r="AA29" s="1291">
        <v>165489</v>
      </c>
      <c r="AB29" s="1291">
        <v>191392</v>
      </c>
      <c r="AC29" s="1291">
        <v>123548</v>
      </c>
      <c r="AD29" s="1291">
        <v>136666</v>
      </c>
      <c r="AE29" s="1340">
        <v>261374</v>
      </c>
      <c r="AF29" s="1365">
        <v>211162</v>
      </c>
      <c r="AG29" s="1368">
        <v>1</v>
      </c>
      <c r="AH29" s="1368">
        <v>25</v>
      </c>
      <c r="AJ29" s="1385"/>
      <c r="AK29" s="1389"/>
      <c r="AL29" s="1389"/>
      <c r="AM29" s="1389"/>
      <c r="AN29" s="1389"/>
      <c r="AO29" s="1389"/>
      <c r="AP29" s="1389"/>
      <c r="AQ29" s="1389"/>
      <c r="AR29" s="1389"/>
      <c r="AS29" s="1389"/>
      <c r="AT29" s="1389"/>
      <c r="AU29" s="1389"/>
      <c r="AV29" s="1389"/>
      <c r="AW29" s="1389"/>
      <c r="AX29" s="1389"/>
      <c r="AY29" s="1389"/>
      <c r="AZ29" s="1389"/>
      <c r="BA29" s="1389"/>
      <c r="BB29" s="1389"/>
      <c r="BC29" s="1389"/>
      <c r="BD29" s="1389"/>
      <c r="BE29" s="1389"/>
      <c r="BF29" s="1389"/>
      <c r="BG29" s="1389"/>
      <c r="BH29" s="1389"/>
      <c r="BI29" s="1389"/>
      <c r="BJ29" s="1389"/>
      <c r="BK29" s="1389"/>
      <c r="BL29" s="1389"/>
      <c r="BM29" s="1389"/>
      <c r="BN29" s="1389"/>
      <c r="BO29" s="1389"/>
      <c r="BP29" s="1389"/>
      <c r="BQ29" s="1389"/>
      <c r="BR29" s="1389"/>
      <c r="BS29" s="1389"/>
      <c r="BT29" s="1389"/>
      <c r="BU29" s="1389"/>
      <c r="BV29" s="1389"/>
      <c r="BW29" s="1389"/>
      <c r="BX29" s="1389"/>
      <c r="BY29" s="1389"/>
      <c r="BZ29" s="1389"/>
      <c r="CA29" s="1389"/>
      <c r="CB29" s="1389"/>
      <c r="CC29" s="1389"/>
      <c r="CD29" s="1389"/>
      <c r="CE29" s="1389"/>
      <c r="CF29" s="1389"/>
      <c r="CG29" s="1389"/>
      <c r="CH29" s="1389"/>
      <c r="CI29" s="1389"/>
      <c r="CJ29" s="1389"/>
      <c r="CK29" s="1389"/>
      <c r="CL29" s="1389"/>
      <c r="CM29" s="1389"/>
      <c r="CN29" s="1389"/>
      <c r="CO29" s="1389"/>
      <c r="CP29" s="1389"/>
      <c r="CQ29" s="1385"/>
    </row>
    <row r="30" spans="1:95" ht="20.100000000000001" customHeight="1">
      <c r="A30" s="401">
        <v>1</v>
      </c>
      <c r="B30" s="401">
        <v>1</v>
      </c>
      <c r="C30" s="405">
        <v>26</v>
      </c>
      <c r="D30" s="830" t="s">
        <v>384</v>
      </c>
      <c r="E30" s="2088" t="s">
        <v>1042</v>
      </c>
      <c r="F30" s="2082"/>
      <c r="G30" s="2082"/>
      <c r="H30" s="2082"/>
      <c r="I30" s="1188"/>
      <c r="J30" s="1294">
        <v>20</v>
      </c>
      <c r="K30" s="1294">
        <v>120</v>
      </c>
      <c r="L30" s="1294">
        <v>20</v>
      </c>
      <c r="M30" s="1294">
        <v>20</v>
      </c>
      <c r="N30" s="1294">
        <v>100</v>
      </c>
      <c r="O30" s="1294">
        <v>20</v>
      </c>
      <c r="P30" s="1294">
        <v>100</v>
      </c>
      <c r="Q30" s="1294">
        <v>20</v>
      </c>
      <c r="R30" s="1294">
        <v>100</v>
      </c>
      <c r="S30" s="1294">
        <v>20</v>
      </c>
      <c r="T30" s="1294">
        <v>20</v>
      </c>
      <c r="U30" s="1294">
        <v>123</v>
      </c>
      <c r="V30" s="1294">
        <v>100</v>
      </c>
      <c r="W30" s="1294">
        <v>20</v>
      </c>
      <c r="X30" s="1294">
        <v>100</v>
      </c>
      <c r="Y30" s="1294">
        <v>100</v>
      </c>
      <c r="Z30" s="1294">
        <v>20</v>
      </c>
      <c r="AA30" s="1294">
        <v>23</v>
      </c>
      <c r="AB30" s="1294">
        <v>100</v>
      </c>
      <c r="AC30" s="1294">
        <v>100</v>
      </c>
      <c r="AD30" s="1294">
        <v>100</v>
      </c>
      <c r="AE30" s="1342">
        <v>20</v>
      </c>
      <c r="AF30" s="1365">
        <v>120</v>
      </c>
      <c r="AG30" s="1368">
        <v>1</v>
      </c>
      <c r="AH30" s="1368">
        <v>26</v>
      </c>
      <c r="AJ30" s="1385"/>
      <c r="AK30" s="1389"/>
      <c r="AL30" s="1389"/>
      <c r="AM30" s="1389"/>
      <c r="AN30" s="1389"/>
      <c r="AO30" s="1389"/>
      <c r="AP30" s="1389"/>
      <c r="AQ30" s="1389"/>
      <c r="AR30" s="1389"/>
      <c r="AS30" s="1389"/>
      <c r="AT30" s="1389"/>
      <c r="AU30" s="1389"/>
      <c r="AV30" s="1389"/>
      <c r="AW30" s="1389"/>
      <c r="AX30" s="1389"/>
      <c r="AY30" s="1389"/>
      <c r="AZ30" s="1389"/>
      <c r="BA30" s="1389"/>
      <c r="BB30" s="1389"/>
      <c r="BC30" s="1389"/>
      <c r="BD30" s="1389"/>
      <c r="BE30" s="1389"/>
      <c r="BF30" s="1389"/>
      <c r="BG30" s="1389"/>
      <c r="BH30" s="1389"/>
      <c r="BI30" s="1389"/>
      <c r="BJ30" s="1389"/>
      <c r="BK30" s="1389"/>
      <c r="BL30" s="1389"/>
      <c r="BM30" s="1389"/>
      <c r="BN30" s="1389"/>
      <c r="BO30" s="1389"/>
      <c r="BP30" s="1389"/>
      <c r="BQ30" s="1389"/>
      <c r="BR30" s="1389"/>
      <c r="BS30" s="1389"/>
      <c r="BT30" s="1389"/>
      <c r="BU30" s="1389"/>
      <c r="BV30" s="1389"/>
      <c r="BW30" s="1389"/>
      <c r="BX30" s="1389"/>
      <c r="BY30" s="1389"/>
      <c r="BZ30" s="1389"/>
      <c r="CA30" s="1389"/>
      <c r="CB30" s="1389"/>
      <c r="CC30" s="1389"/>
      <c r="CD30" s="1389"/>
      <c r="CE30" s="1389"/>
      <c r="CF30" s="1389"/>
      <c r="CG30" s="1389"/>
      <c r="CH30" s="1389"/>
      <c r="CI30" s="1389"/>
      <c r="CJ30" s="1389"/>
      <c r="CK30" s="1389"/>
      <c r="CL30" s="1389"/>
      <c r="CM30" s="1389"/>
      <c r="CN30" s="1389"/>
      <c r="CO30" s="1389"/>
      <c r="CP30" s="1389"/>
      <c r="CQ30" s="1385"/>
    </row>
    <row r="31" spans="1:95" ht="20.100000000000001" customHeight="1">
      <c r="A31" s="401">
        <v>1</v>
      </c>
      <c r="B31" s="401">
        <v>1</v>
      </c>
      <c r="C31" s="405">
        <v>27</v>
      </c>
      <c r="D31" s="829"/>
      <c r="E31" s="2088" t="s">
        <v>397</v>
      </c>
      <c r="F31" s="2089"/>
      <c r="G31" s="1024"/>
      <c r="H31" s="923" t="s">
        <v>959</v>
      </c>
      <c r="I31" s="1187"/>
      <c r="J31" s="1290">
        <v>0</v>
      </c>
      <c r="K31" s="1290">
        <v>0</v>
      </c>
      <c r="L31" s="1290">
        <v>5</v>
      </c>
      <c r="M31" s="1290">
        <v>0</v>
      </c>
      <c r="N31" s="1290">
        <v>10</v>
      </c>
      <c r="O31" s="1290">
        <v>8</v>
      </c>
      <c r="P31" s="1290">
        <v>8</v>
      </c>
      <c r="Q31" s="1290">
        <v>0</v>
      </c>
      <c r="R31" s="1290">
        <v>5</v>
      </c>
      <c r="S31" s="1290">
        <v>0</v>
      </c>
      <c r="T31" s="1290">
        <v>0</v>
      </c>
      <c r="U31" s="1290">
        <v>10</v>
      </c>
      <c r="V31" s="1290">
        <v>10</v>
      </c>
      <c r="W31" s="1290">
        <v>0</v>
      </c>
      <c r="X31" s="1290">
        <v>10</v>
      </c>
      <c r="Y31" s="1290">
        <v>10</v>
      </c>
      <c r="Z31" s="1290">
        <v>8</v>
      </c>
      <c r="AA31" s="1290">
        <v>10</v>
      </c>
      <c r="AB31" s="1290">
        <v>10</v>
      </c>
      <c r="AC31" s="1290">
        <v>5</v>
      </c>
      <c r="AD31" s="1290">
        <v>10</v>
      </c>
      <c r="AE31" s="1339">
        <v>5</v>
      </c>
      <c r="AF31" s="1365">
        <v>10</v>
      </c>
      <c r="AG31" s="1368">
        <v>1</v>
      </c>
      <c r="AH31" s="1368">
        <v>27</v>
      </c>
      <c r="AJ31" s="1385"/>
      <c r="AK31" s="1389"/>
      <c r="AL31" s="1389"/>
      <c r="AM31" s="1389"/>
      <c r="AN31" s="1389"/>
      <c r="AO31" s="1389"/>
      <c r="AP31" s="1389"/>
      <c r="AQ31" s="1389"/>
      <c r="AR31" s="1389"/>
      <c r="AS31" s="1389"/>
      <c r="AT31" s="1389"/>
      <c r="AU31" s="1389"/>
      <c r="AV31" s="1389"/>
      <c r="AW31" s="1389"/>
      <c r="AX31" s="1389"/>
      <c r="AY31" s="1389"/>
      <c r="AZ31" s="1389"/>
      <c r="BA31" s="1389"/>
      <c r="BB31" s="1389"/>
      <c r="BC31" s="1389"/>
      <c r="BD31" s="1389"/>
      <c r="BE31" s="1389"/>
      <c r="BF31" s="1389"/>
      <c r="BG31" s="1389"/>
      <c r="BH31" s="1389"/>
      <c r="BI31" s="1389"/>
      <c r="BJ31" s="1389"/>
      <c r="BK31" s="1389"/>
      <c r="BL31" s="1389"/>
      <c r="BM31" s="1389"/>
      <c r="BN31" s="1389"/>
      <c r="BO31" s="1389"/>
      <c r="BP31" s="1389"/>
      <c r="BQ31" s="1389"/>
      <c r="BR31" s="1389"/>
      <c r="BS31" s="1389"/>
      <c r="BT31" s="1389"/>
      <c r="BU31" s="1389"/>
      <c r="BV31" s="1389"/>
      <c r="BW31" s="1389"/>
      <c r="BX31" s="1389"/>
      <c r="BY31" s="1389"/>
      <c r="BZ31" s="1389"/>
      <c r="CA31" s="1389"/>
      <c r="CB31" s="1389"/>
      <c r="CC31" s="1389"/>
      <c r="CD31" s="1389"/>
      <c r="CE31" s="1389"/>
      <c r="CF31" s="1389"/>
      <c r="CG31" s="1389"/>
      <c r="CH31" s="1389"/>
      <c r="CI31" s="1389"/>
      <c r="CJ31" s="1389"/>
      <c r="CK31" s="1389"/>
      <c r="CL31" s="1389"/>
      <c r="CM31" s="1389"/>
      <c r="CN31" s="1389"/>
      <c r="CO31" s="1389"/>
      <c r="CP31" s="1389"/>
      <c r="CQ31" s="1385"/>
    </row>
    <row r="32" spans="1:95" ht="20.100000000000001" customHeight="1">
      <c r="A32" s="401">
        <v>1</v>
      </c>
      <c r="B32" s="401">
        <v>1</v>
      </c>
      <c r="C32" s="405">
        <v>28</v>
      </c>
      <c r="D32" s="829" t="s">
        <v>37</v>
      </c>
      <c r="E32" s="822" t="s">
        <v>412</v>
      </c>
      <c r="F32" s="920"/>
      <c r="G32" s="920"/>
      <c r="H32" s="922" t="s">
        <v>1043</v>
      </c>
      <c r="I32" s="1187"/>
      <c r="J32" s="1290">
        <v>770</v>
      </c>
      <c r="K32" s="1290">
        <v>550</v>
      </c>
      <c r="L32" s="1290">
        <v>1177</v>
      </c>
      <c r="M32" s="1290">
        <v>704</v>
      </c>
      <c r="N32" s="1290">
        <v>1276</v>
      </c>
      <c r="O32" s="1290">
        <v>2095</v>
      </c>
      <c r="P32" s="1290">
        <v>1812</v>
      </c>
      <c r="Q32" s="1290">
        <v>880</v>
      </c>
      <c r="R32" s="1290">
        <v>792</v>
      </c>
      <c r="S32" s="1290">
        <v>830</v>
      </c>
      <c r="T32" s="1290">
        <v>830</v>
      </c>
      <c r="U32" s="1290">
        <v>1350</v>
      </c>
      <c r="V32" s="1290">
        <v>970</v>
      </c>
      <c r="W32" s="1290">
        <v>1100</v>
      </c>
      <c r="X32" s="1290">
        <v>2090</v>
      </c>
      <c r="Y32" s="1290">
        <v>1100</v>
      </c>
      <c r="Z32" s="1290">
        <v>1257</v>
      </c>
      <c r="AA32" s="1290">
        <v>1100</v>
      </c>
      <c r="AB32" s="1290">
        <v>1980</v>
      </c>
      <c r="AC32" s="1290">
        <v>1320</v>
      </c>
      <c r="AD32" s="1290">
        <v>1810</v>
      </c>
      <c r="AE32" s="1339">
        <v>605</v>
      </c>
      <c r="AF32" s="1365">
        <v>1925</v>
      </c>
      <c r="AG32" s="1368">
        <v>1</v>
      </c>
      <c r="AH32" s="1368">
        <v>28</v>
      </c>
      <c r="AJ32" s="1385"/>
      <c r="AK32" s="1389"/>
      <c r="AL32" s="1389"/>
      <c r="AM32" s="1389"/>
      <c r="AN32" s="1389"/>
      <c r="AO32" s="1389"/>
      <c r="AP32" s="1389"/>
      <c r="AQ32" s="1389"/>
      <c r="AR32" s="1389"/>
      <c r="AS32" s="1389"/>
      <c r="AT32" s="1389"/>
      <c r="AU32" s="1389"/>
      <c r="AV32" s="1389"/>
      <c r="AW32" s="1389"/>
      <c r="AX32" s="1389"/>
      <c r="AY32" s="1389"/>
      <c r="AZ32" s="1389"/>
      <c r="BA32" s="1389"/>
      <c r="BB32" s="1389"/>
      <c r="BC32" s="1389"/>
      <c r="BD32" s="1389"/>
      <c r="BE32" s="1389"/>
      <c r="BF32" s="1389"/>
      <c r="BG32" s="1389"/>
      <c r="BH32" s="1389"/>
      <c r="BI32" s="1389"/>
      <c r="BJ32" s="1389"/>
      <c r="BK32" s="1389"/>
      <c r="BL32" s="1389"/>
      <c r="BM32" s="1389"/>
      <c r="BN32" s="1389"/>
      <c r="BO32" s="1389"/>
      <c r="BP32" s="1389"/>
      <c r="BQ32" s="1389"/>
      <c r="BR32" s="1389"/>
      <c r="BS32" s="1389"/>
      <c r="BT32" s="1389"/>
      <c r="BU32" s="1389"/>
      <c r="BV32" s="1389"/>
      <c r="BW32" s="1389"/>
      <c r="BX32" s="1389"/>
      <c r="BY32" s="1389"/>
      <c r="BZ32" s="1389"/>
      <c r="CA32" s="1389"/>
      <c r="CB32" s="1389"/>
      <c r="CC32" s="1389"/>
      <c r="CD32" s="1389"/>
      <c r="CE32" s="1389"/>
      <c r="CF32" s="1389"/>
      <c r="CG32" s="1389"/>
      <c r="CH32" s="1389"/>
      <c r="CI32" s="1389"/>
      <c r="CJ32" s="1389"/>
      <c r="CK32" s="1389"/>
      <c r="CL32" s="1389"/>
      <c r="CM32" s="1389"/>
      <c r="CN32" s="1389"/>
      <c r="CO32" s="1389"/>
      <c r="CP32" s="1389"/>
      <c r="CQ32" s="1385"/>
    </row>
    <row r="33" spans="1:95" ht="20.100000000000001" customHeight="1">
      <c r="A33" s="401">
        <v>1</v>
      </c>
      <c r="B33" s="401">
        <v>1</v>
      </c>
      <c r="C33" s="405">
        <v>29</v>
      </c>
      <c r="D33" s="831"/>
      <c r="E33" s="824"/>
      <c r="F33" s="1025"/>
      <c r="G33" s="1025"/>
      <c r="H33" s="922" t="s">
        <v>1262</v>
      </c>
      <c r="I33" s="1187"/>
      <c r="J33" s="1290">
        <v>60</v>
      </c>
      <c r="K33" s="1290">
        <v>126</v>
      </c>
      <c r="L33" s="1290">
        <v>99</v>
      </c>
      <c r="M33" s="1290">
        <v>154</v>
      </c>
      <c r="N33" s="1290">
        <v>165</v>
      </c>
      <c r="O33" s="1290">
        <v>189</v>
      </c>
      <c r="P33" s="1290">
        <v>208</v>
      </c>
      <c r="Q33" s="1290">
        <v>143</v>
      </c>
      <c r="R33" s="1290">
        <v>198</v>
      </c>
      <c r="S33" s="1290">
        <v>74</v>
      </c>
      <c r="T33" s="1290">
        <v>147</v>
      </c>
      <c r="U33" s="1290">
        <v>120</v>
      </c>
      <c r="V33" s="1290">
        <v>121</v>
      </c>
      <c r="W33" s="1290">
        <v>55</v>
      </c>
      <c r="X33" s="1290">
        <v>319</v>
      </c>
      <c r="Y33" s="1290">
        <v>110</v>
      </c>
      <c r="Z33" s="1290">
        <v>168</v>
      </c>
      <c r="AA33" s="1290">
        <v>143</v>
      </c>
      <c r="AB33" s="1290">
        <v>198</v>
      </c>
      <c r="AC33" s="1290">
        <v>260</v>
      </c>
      <c r="AD33" s="1290">
        <v>181</v>
      </c>
      <c r="AE33" s="1339">
        <v>187</v>
      </c>
      <c r="AF33" s="1365">
        <v>242</v>
      </c>
      <c r="AG33" s="1368">
        <v>1</v>
      </c>
      <c r="AH33" s="1368">
        <v>29</v>
      </c>
      <c r="AJ33" s="1385"/>
      <c r="AK33" s="1389"/>
      <c r="AL33" s="1389"/>
      <c r="AM33" s="1389"/>
      <c r="AN33" s="1389"/>
      <c r="AO33" s="1389"/>
      <c r="AP33" s="1389"/>
      <c r="AQ33" s="1389"/>
      <c r="AR33" s="1389"/>
      <c r="AS33" s="1389"/>
      <c r="AT33" s="1389"/>
      <c r="AU33" s="1389"/>
      <c r="AV33" s="1389"/>
      <c r="AW33" s="1389"/>
      <c r="AX33" s="1389"/>
      <c r="AY33" s="1389"/>
      <c r="AZ33" s="1389"/>
      <c r="BA33" s="1389"/>
      <c r="BB33" s="1389"/>
      <c r="BC33" s="1389"/>
      <c r="BD33" s="1389"/>
      <c r="BE33" s="1389"/>
      <c r="BF33" s="1389"/>
      <c r="BG33" s="1389"/>
      <c r="BH33" s="1389"/>
      <c r="BI33" s="1389"/>
      <c r="BJ33" s="1389"/>
      <c r="BK33" s="1389"/>
      <c r="BL33" s="1389"/>
      <c r="BM33" s="1389"/>
      <c r="BN33" s="1389"/>
      <c r="BO33" s="1389"/>
      <c r="BP33" s="1389"/>
      <c r="BQ33" s="1389"/>
      <c r="BR33" s="1389"/>
      <c r="BS33" s="1389"/>
      <c r="BT33" s="1389"/>
      <c r="BU33" s="1389"/>
      <c r="BV33" s="1389"/>
      <c r="BW33" s="1389"/>
      <c r="BX33" s="1389"/>
      <c r="BY33" s="1389"/>
      <c r="BZ33" s="1389"/>
      <c r="CA33" s="1389"/>
      <c r="CB33" s="1389"/>
      <c r="CC33" s="1389"/>
      <c r="CD33" s="1389"/>
      <c r="CE33" s="1389"/>
      <c r="CF33" s="1389"/>
      <c r="CG33" s="1389"/>
      <c r="CH33" s="1389"/>
      <c r="CI33" s="1389"/>
      <c r="CJ33" s="1389"/>
      <c r="CK33" s="1389"/>
      <c r="CL33" s="1389"/>
      <c r="CM33" s="1389"/>
      <c r="CN33" s="1389"/>
      <c r="CO33" s="1389"/>
      <c r="CP33" s="1389"/>
      <c r="CQ33" s="1385"/>
    </row>
    <row r="34" spans="1:95" ht="20.100000000000001" customHeight="1">
      <c r="A34" s="401">
        <v>1</v>
      </c>
      <c r="B34" s="401">
        <v>1</v>
      </c>
      <c r="C34" s="405">
        <v>30</v>
      </c>
      <c r="D34" s="829"/>
      <c r="E34" s="2084" t="s">
        <v>1263</v>
      </c>
      <c r="F34" s="2081"/>
      <c r="G34" s="921"/>
      <c r="H34" s="923" t="s">
        <v>525</v>
      </c>
      <c r="I34" s="1187"/>
      <c r="J34" s="1290">
        <v>1375</v>
      </c>
      <c r="K34" s="1290">
        <v>1815</v>
      </c>
      <c r="L34" s="1290">
        <v>1672</v>
      </c>
      <c r="M34" s="1290">
        <v>2244</v>
      </c>
      <c r="N34" s="1290">
        <v>1419</v>
      </c>
      <c r="O34" s="1290">
        <v>2473</v>
      </c>
      <c r="P34" s="1290">
        <v>2228</v>
      </c>
      <c r="Q34" s="1290">
        <v>2310</v>
      </c>
      <c r="R34" s="1290">
        <v>1881</v>
      </c>
      <c r="S34" s="1290">
        <v>1570</v>
      </c>
      <c r="T34" s="1290">
        <v>2300</v>
      </c>
      <c r="U34" s="1290">
        <v>1350</v>
      </c>
      <c r="V34" s="1290">
        <v>970</v>
      </c>
      <c r="W34" s="1290">
        <v>1815</v>
      </c>
      <c r="X34" s="1290">
        <v>2266</v>
      </c>
      <c r="Y34" s="1290">
        <v>1100</v>
      </c>
      <c r="Z34" s="1290">
        <v>1687</v>
      </c>
      <c r="AA34" s="1290">
        <v>1100</v>
      </c>
      <c r="AB34" s="1290">
        <v>1980</v>
      </c>
      <c r="AC34" s="1290">
        <v>2640</v>
      </c>
      <c r="AD34" s="1290">
        <v>1810</v>
      </c>
      <c r="AE34" s="1339">
        <v>1650</v>
      </c>
      <c r="AF34" s="1365">
        <v>1991</v>
      </c>
      <c r="AG34" s="1368">
        <v>1</v>
      </c>
      <c r="AH34" s="1368">
        <v>30</v>
      </c>
      <c r="AJ34" s="1385"/>
      <c r="AK34" s="1389"/>
      <c r="AL34" s="1389"/>
      <c r="AM34" s="1389"/>
      <c r="AN34" s="1389"/>
      <c r="AO34" s="1389"/>
      <c r="AP34" s="1389"/>
      <c r="AQ34" s="1389"/>
      <c r="AR34" s="1389"/>
      <c r="AS34" s="1389"/>
      <c r="AT34" s="1389"/>
      <c r="AU34" s="1389"/>
      <c r="AV34" s="1389"/>
      <c r="AW34" s="1389"/>
      <c r="AX34" s="1389"/>
      <c r="AY34" s="1389"/>
      <c r="AZ34" s="1389"/>
      <c r="BA34" s="1389"/>
      <c r="BB34" s="1389"/>
      <c r="BC34" s="1389"/>
      <c r="BD34" s="1389"/>
      <c r="BE34" s="1389"/>
      <c r="BF34" s="1389"/>
      <c r="BG34" s="1389"/>
      <c r="BH34" s="1389"/>
      <c r="BI34" s="1389"/>
      <c r="BJ34" s="1389"/>
      <c r="BK34" s="1389"/>
      <c r="BL34" s="1389"/>
      <c r="BM34" s="1389"/>
      <c r="BN34" s="1389"/>
      <c r="BO34" s="1389"/>
      <c r="BP34" s="1389"/>
      <c r="BQ34" s="1389"/>
      <c r="BR34" s="1389"/>
      <c r="BS34" s="1389"/>
      <c r="BT34" s="1389"/>
      <c r="BU34" s="1389"/>
      <c r="BV34" s="1389"/>
      <c r="BW34" s="1389"/>
      <c r="BX34" s="1389"/>
      <c r="BY34" s="1389"/>
      <c r="BZ34" s="1389"/>
      <c r="CA34" s="1389"/>
      <c r="CB34" s="1389"/>
      <c r="CC34" s="1389"/>
      <c r="CD34" s="1389"/>
      <c r="CE34" s="1389"/>
      <c r="CF34" s="1389"/>
      <c r="CG34" s="1389"/>
      <c r="CH34" s="1389"/>
      <c r="CI34" s="1389"/>
      <c r="CJ34" s="1389"/>
      <c r="CK34" s="1389"/>
      <c r="CL34" s="1389"/>
      <c r="CM34" s="1389"/>
      <c r="CN34" s="1389"/>
      <c r="CO34" s="1389"/>
      <c r="CP34" s="1389"/>
      <c r="CQ34" s="1385"/>
    </row>
    <row r="35" spans="1:95" ht="20.100000000000001" customHeight="1">
      <c r="A35" s="401">
        <v>1</v>
      </c>
      <c r="B35" s="401">
        <v>1</v>
      </c>
      <c r="C35" s="405">
        <v>31</v>
      </c>
      <c r="D35" s="831"/>
      <c r="E35" s="2090" t="s">
        <v>188</v>
      </c>
      <c r="F35" s="2091"/>
      <c r="G35" s="922"/>
      <c r="H35" s="922" t="s">
        <v>567</v>
      </c>
      <c r="I35" s="1187"/>
      <c r="J35" s="1290">
        <v>1925</v>
      </c>
      <c r="K35" s="1290">
        <v>2200</v>
      </c>
      <c r="L35" s="1290">
        <v>2035</v>
      </c>
      <c r="M35" s="1290">
        <v>3465</v>
      </c>
      <c r="N35" s="1290">
        <v>1562</v>
      </c>
      <c r="O35" s="1290">
        <v>2473</v>
      </c>
      <c r="P35" s="1290">
        <v>2228</v>
      </c>
      <c r="Q35" s="1290">
        <v>2420</v>
      </c>
      <c r="R35" s="1290">
        <v>1903</v>
      </c>
      <c r="S35" s="1290">
        <v>1990</v>
      </c>
      <c r="T35" s="1290">
        <v>2720</v>
      </c>
      <c r="U35" s="1290">
        <v>1350</v>
      </c>
      <c r="V35" s="1290">
        <v>970</v>
      </c>
      <c r="W35" s="1290">
        <v>2035</v>
      </c>
      <c r="X35" s="1290">
        <v>2299</v>
      </c>
      <c r="Y35" s="1290">
        <v>1100</v>
      </c>
      <c r="Z35" s="1290">
        <v>3426</v>
      </c>
      <c r="AA35" s="1290">
        <v>1100</v>
      </c>
      <c r="AB35" s="1290">
        <v>1980</v>
      </c>
      <c r="AC35" s="1290">
        <v>2640</v>
      </c>
      <c r="AD35" s="1290">
        <v>1810</v>
      </c>
      <c r="AE35" s="1339">
        <v>1793</v>
      </c>
      <c r="AF35" s="1365">
        <v>1991</v>
      </c>
      <c r="AG35" s="1368">
        <v>1</v>
      </c>
      <c r="AH35" s="1368">
        <v>31</v>
      </c>
      <c r="AJ35" s="1385"/>
      <c r="AK35" s="1389"/>
      <c r="AL35" s="1389"/>
      <c r="AM35" s="1389"/>
      <c r="AN35" s="1389"/>
      <c r="AO35" s="1389"/>
      <c r="AP35" s="1389"/>
      <c r="AQ35" s="1389"/>
      <c r="AR35" s="1389"/>
      <c r="AS35" s="1389"/>
      <c r="AT35" s="1389"/>
      <c r="AU35" s="1389"/>
      <c r="AV35" s="1389"/>
      <c r="AW35" s="1389"/>
      <c r="AX35" s="1389"/>
      <c r="AY35" s="1389"/>
      <c r="AZ35" s="1389"/>
      <c r="BA35" s="1389"/>
      <c r="BB35" s="1389"/>
      <c r="BC35" s="1389"/>
      <c r="BD35" s="1389"/>
      <c r="BE35" s="1389"/>
      <c r="BF35" s="1389"/>
      <c r="BG35" s="1389"/>
      <c r="BH35" s="1389"/>
      <c r="BI35" s="1389"/>
      <c r="BJ35" s="1389"/>
      <c r="BK35" s="1389"/>
      <c r="BL35" s="1389"/>
      <c r="BM35" s="1389"/>
      <c r="BN35" s="1389"/>
      <c r="BO35" s="1389"/>
      <c r="BP35" s="1389"/>
      <c r="BQ35" s="1389"/>
      <c r="BR35" s="1389"/>
      <c r="BS35" s="1389"/>
      <c r="BT35" s="1389"/>
      <c r="BU35" s="1389"/>
      <c r="BV35" s="1389"/>
      <c r="BW35" s="1389"/>
      <c r="BX35" s="1389"/>
      <c r="BY35" s="1389"/>
      <c r="BZ35" s="1389"/>
      <c r="CA35" s="1389"/>
      <c r="CB35" s="1389"/>
      <c r="CC35" s="1389"/>
      <c r="CD35" s="1389"/>
      <c r="CE35" s="1389"/>
      <c r="CF35" s="1389"/>
      <c r="CG35" s="1389"/>
      <c r="CH35" s="1389"/>
      <c r="CI35" s="1389"/>
      <c r="CJ35" s="1389"/>
      <c r="CK35" s="1389"/>
      <c r="CL35" s="1389"/>
      <c r="CM35" s="1389"/>
      <c r="CN35" s="1389"/>
      <c r="CO35" s="1389"/>
      <c r="CP35" s="1389"/>
      <c r="CQ35" s="1385"/>
    </row>
    <row r="36" spans="1:95" ht="20.100000000000001" customHeight="1">
      <c r="A36" s="401">
        <v>1</v>
      </c>
      <c r="B36" s="401">
        <v>1</v>
      </c>
      <c r="C36" s="405">
        <v>32</v>
      </c>
      <c r="D36" s="831"/>
      <c r="E36" s="2084" t="s">
        <v>1156</v>
      </c>
      <c r="F36" s="2081"/>
      <c r="G36" s="921"/>
      <c r="H36" s="923" t="s">
        <v>525</v>
      </c>
      <c r="I36" s="1187"/>
      <c r="J36" s="1290">
        <v>2860</v>
      </c>
      <c r="K36" s="1290">
        <v>3685</v>
      </c>
      <c r="L36" s="1290">
        <v>3652</v>
      </c>
      <c r="M36" s="1290">
        <v>3949</v>
      </c>
      <c r="N36" s="1290">
        <v>3069</v>
      </c>
      <c r="O36" s="1290">
        <v>4363</v>
      </c>
      <c r="P36" s="1290">
        <v>4308</v>
      </c>
      <c r="Q36" s="1290">
        <v>3960</v>
      </c>
      <c r="R36" s="1290">
        <v>3861</v>
      </c>
      <c r="S36" s="1290">
        <v>2930</v>
      </c>
      <c r="T36" s="1290">
        <v>4500</v>
      </c>
      <c r="U36" s="1290">
        <v>2560</v>
      </c>
      <c r="V36" s="1290">
        <v>2180</v>
      </c>
      <c r="W36" s="1290">
        <v>3795</v>
      </c>
      <c r="X36" s="1290">
        <v>5456</v>
      </c>
      <c r="Y36" s="1290">
        <v>2200</v>
      </c>
      <c r="Z36" s="1290">
        <v>3367</v>
      </c>
      <c r="AA36" s="1290">
        <v>2530</v>
      </c>
      <c r="AB36" s="1290">
        <v>3960</v>
      </c>
      <c r="AC36" s="1290">
        <v>5280</v>
      </c>
      <c r="AD36" s="1290">
        <v>3620</v>
      </c>
      <c r="AE36" s="1339">
        <v>3520</v>
      </c>
      <c r="AF36" s="1365">
        <v>4411</v>
      </c>
      <c r="AG36" s="1368">
        <v>1</v>
      </c>
      <c r="AH36" s="1368">
        <v>32</v>
      </c>
      <c r="AJ36" s="1385"/>
      <c r="AK36" s="1389"/>
      <c r="AL36" s="1389"/>
      <c r="AM36" s="1389"/>
      <c r="AN36" s="1389"/>
      <c r="AO36" s="1389"/>
      <c r="AP36" s="1389"/>
      <c r="AQ36" s="1389"/>
      <c r="AR36" s="1389"/>
      <c r="AS36" s="1389"/>
      <c r="AT36" s="1389"/>
      <c r="AU36" s="1389"/>
      <c r="AV36" s="1389"/>
      <c r="AW36" s="1389"/>
      <c r="AX36" s="1389"/>
      <c r="AY36" s="1389"/>
      <c r="AZ36" s="1389"/>
      <c r="BA36" s="1389"/>
      <c r="BB36" s="1389"/>
      <c r="BC36" s="1389"/>
      <c r="BD36" s="1389"/>
      <c r="BE36" s="1389"/>
      <c r="BF36" s="1389"/>
      <c r="BG36" s="1389"/>
      <c r="BH36" s="1389"/>
      <c r="BI36" s="1389"/>
      <c r="BJ36" s="1389"/>
      <c r="BK36" s="1389"/>
      <c r="BL36" s="1389"/>
      <c r="BM36" s="1389"/>
      <c r="BN36" s="1389"/>
      <c r="BO36" s="1389"/>
      <c r="BP36" s="1389"/>
      <c r="BQ36" s="1389"/>
      <c r="BR36" s="1389"/>
      <c r="BS36" s="1389"/>
      <c r="BT36" s="1389"/>
      <c r="BU36" s="1389"/>
      <c r="BV36" s="1389"/>
      <c r="BW36" s="1389"/>
      <c r="BX36" s="1389"/>
      <c r="BY36" s="1389"/>
      <c r="BZ36" s="1389"/>
      <c r="CA36" s="1389"/>
      <c r="CB36" s="1389"/>
      <c r="CC36" s="1389"/>
      <c r="CD36" s="1389"/>
      <c r="CE36" s="1389"/>
      <c r="CF36" s="1389"/>
      <c r="CG36" s="1389"/>
      <c r="CH36" s="1389"/>
      <c r="CI36" s="1389"/>
      <c r="CJ36" s="1389"/>
      <c r="CK36" s="1389"/>
      <c r="CL36" s="1389"/>
      <c r="CM36" s="1389"/>
      <c r="CN36" s="1389"/>
      <c r="CO36" s="1389"/>
      <c r="CP36" s="1389"/>
      <c r="CQ36" s="1385"/>
    </row>
    <row r="37" spans="1:95" ht="20.100000000000001" customHeight="1">
      <c r="A37" s="401">
        <v>1</v>
      </c>
      <c r="B37" s="401">
        <v>1</v>
      </c>
      <c r="C37" s="405">
        <v>33</v>
      </c>
      <c r="D37" s="829" t="s">
        <v>398</v>
      </c>
      <c r="E37" s="2090" t="s">
        <v>188</v>
      </c>
      <c r="F37" s="2091"/>
      <c r="G37" s="922"/>
      <c r="H37" s="922" t="s">
        <v>567</v>
      </c>
      <c r="I37" s="1187"/>
      <c r="J37" s="1290">
        <v>3410</v>
      </c>
      <c r="K37" s="1290">
        <v>4070</v>
      </c>
      <c r="L37" s="1290">
        <v>4015</v>
      </c>
      <c r="M37" s="1290">
        <v>5170</v>
      </c>
      <c r="N37" s="1290">
        <v>3212</v>
      </c>
      <c r="O37" s="1290">
        <v>4363</v>
      </c>
      <c r="P37" s="1290">
        <v>4308</v>
      </c>
      <c r="Q37" s="1290">
        <v>4070</v>
      </c>
      <c r="R37" s="1290">
        <v>3883</v>
      </c>
      <c r="S37" s="1290">
        <v>3350</v>
      </c>
      <c r="T37" s="1290">
        <v>4920</v>
      </c>
      <c r="U37" s="1290">
        <v>2560</v>
      </c>
      <c r="V37" s="1290">
        <v>2180</v>
      </c>
      <c r="W37" s="1290">
        <v>4015</v>
      </c>
      <c r="X37" s="1290">
        <v>5489</v>
      </c>
      <c r="Y37" s="1290">
        <v>2200</v>
      </c>
      <c r="Z37" s="1290">
        <v>3426</v>
      </c>
      <c r="AA37" s="1290">
        <v>2530</v>
      </c>
      <c r="AB37" s="1290">
        <v>3960</v>
      </c>
      <c r="AC37" s="1290">
        <v>5280</v>
      </c>
      <c r="AD37" s="1290">
        <v>3620</v>
      </c>
      <c r="AE37" s="1339">
        <v>3773</v>
      </c>
      <c r="AF37" s="1365">
        <v>4411</v>
      </c>
      <c r="AG37" s="1368">
        <v>1</v>
      </c>
      <c r="AH37" s="1368">
        <v>33</v>
      </c>
      <c r="AJ37" s="1385"/>
      <c r="AK37" s="1389"/>
      <c r="AL37" s="1389"/>
      <c r="AM37" s="1389"/>
      <c r="AN37" s="1389"/>
      <c r="AO37" s="1389"/>
      <c r="AP37" s="1389"/>
      <c r="AQ37" s="1389"/>
      <c r="AR37" s="1389"/>
      <c r="AS37" s="1389"/>
      <c r="AT37" s="1389"/>
      <c r="AU37" s="1389"/>
      <c r="AV37" s="1389"/>
      <c r="AW37" s="1389"/>
      <c r="AX37" s="1389"/>
      <c r="AY37" s="1389"/>
      <c r="AZ37" s="1389"/>
      <c r="BA37" s="1389"/>
      <c r="BB37" s="1389"/>
      <c r="BC37" s="1389"/>
      <c r="BD37" s="1389"/>
      <c r="BE37" s="1389"/>
      <c r="BF37" s="1389"/>
      <c r="BG37" s="1389"/>
      <c r="BH37" s="1389"/>
      <c r="BI37" s="1389"/>
      <c r="BJ37" s="1389"/>
      <c r="BK37" s="1389"/>
      <c r="BL37" s="1389"/>
      <c r="BM37" s="1389"/>
      <c r="BN37" s="1389"/>
      <c r="BO37" s="1389"/>
      <c r="BP37" s="1389"/>
      <c r="BQ37" s="1389"/>
      <c r="BR37" s="1389"/>
      <c r="BS37" s="1389"/>
      <c r="BT37" s="1389"/>
      <c r="BU37" s="1389"/>
      <c r="BV37" s="1389"/>
      <c r="BW37" s="1389"/>
      <c r="BX37" s="1389"/>
      <c r="BY37" s="1389"/>
      <c r="BZ37" s="1389"/>
      <c r="CA37" s="1389"/>
      <c r="CB37" s="1389"/>
      <c r="CC37" s="1389"/>
      <c r="CD37" s="1389"/>
      <c r="CE37" s="1389"/>
      <c r="CF37" s="1389"/>
      <c r="CG37" s="1389"/>
      <c r="CH37" s="1389"/>
      <c r="CI37" s="1389"/>
      <c r="CJ37" s="1389"/>
      <c r="CK37" s="1389"/>
      <c r="CL37" s="1389"/>
      <c r="CM37" s="1389"/>
      <c r="CN37" s="1389"/>
      <c r="CO37" s="1389"/>
      <c r="CP37" s="1389"/>
      <c r="CQ37" s="1385"/>
    </row>
    <row r="38" spans="1:95" ht="20.100000000000001" customHeight="1">
      <c r="A38" s="401">
        <v>1</v>
      </c>
      <c r="B38" s="401">
        <v>1</v>
      </c>
      <c r="C38" s="405">
        <v>34</v>
      </c>
      <c r="D38" s="829"/>
      <c r="E38" s="2092"/>
      <c r="F38" s="2093"/>
      <c r="G38" s="2093"/>
      <c r="H38" s="2093"/>
      <c r="I38" s="1192"/>
      <c r="J38" s="1290">
        <v>0</v>
      </c>
      <c r="K38" s="1290">
        <v>0</v>
      </c>
      <c r="L38" s="1290">
        <v>0</v>
      </c>
      <c r="M38" s="1290">
        <v>0</v>
      </c>
      <c r="N38" s="1290">
        <v>0</v>
      </c>
      <c r="O38" s="1290">
        <v>0</v>
      </c>
      <c r="P38" s="1290">
        <v>0</v>
      </c>
      <c r="Q38" s="1290">
        <v>0</v>
      </c>
      <c r="R38" s="1290">
        <v>0</v>
      </c>
      <c r="S38" s="1290">
        <v>0</v>
      </c>
      <c r="T38" s="1290">
        <v>0</v>
      </c>
      <c r="U38" s="1290">
        <v>0</v>
      </c>
      <c r="V38" s="1290">
        <v>0</v>
      </c>
      <c r="W38" s="1290">
        <v>0</v>
      </c>
      <c r="X38" s="1290">
        <v>0</v>
      </c>
      <c r="Y38" s="1290">
        <v>0</v>
      </c>
      <c r="Z38" s="1290">
        <v>0</v>
      </c>
      <c r="AA38" s="1290">
        <v>0</v>
      </c>
      <c r="AB38" s="1290">
        <v>0</v>
      </c>
      <c r="AC38" s="1290">
        <v>0</v>
      </c>
      <c r="AD38" s="1290">
        <v>0</v>
      </c>
      <c r="AE38" s="1339">
        <v>0</v>
      </c>
      <c r="AF38" s="1365">
        <v>0</v>
      </c>
      <c r="AG38" s="1368">
        <v>1</v>
      </c>
      <c r="AH38" s="1368">
        <v>34</v>
      </c>
      <c r="AJ38" s="1385"/>
      <c r="AK38" s="1389"/>
      <c r="AL38" s="1389"/>
      <c r="AM38" s="1389"/>
      <c r="AN38" s="1389"/>
      <c r="AO38" s="1389"/>
      <c r="AP38" s="1389"/>
      <c r="AQ38" s="1389"/>
      <c r="AR38" s="1389"/>
      <c r="AS38" s="1389"/>
      <c r="AT38" s="1389"/>
      <c r="AU38" s="1389"/>
      <c r="AV38" s="1389"/>
      <c r="AW38" s="1389"/>
      <c r="AX38" s="1389"/>
      <c r="AY38" s="1389"/>
      <c r="AZ38" s="1389"/>
      <c r="BA38" s="1389"/>
      <c r="BB38" s="1389"/>
      <c r="BC38" s="1389"/>
      <c r="BD38" s="1389"/>
      <c r="BE38" s="1389"/>
      <c r="BF38" s="1389"/>
      <c r="BG38" s="1389"/>
      <c r="BH38" s="1389"/>
      <c r="BI38" s="1389"/>
      <c r="BJ38" s="1389"/>
      <c r="BK38" s="1389"/>
      <c r="BL38" s="1389"/>
      <c r="BM38" s="1389"/>
      <c r="BN38" s="1389"/>
      <c r="BO38" s="1389"/>
      <c r="BP38" s="1389"/>
      <c r="BQ38" s="1389"/>
      <c r="BR38" s="1389"/>
      <c r="BS38" s="1389"/>
      <c r="BT38" s="1389"/>
      <c r="BU38" s="1389"/>
      <c r="BV38" s="1389"/>
      <c r="BW38" s="1389"/>
      <c r="BX38" s="1389"/>
      <c r="BY38" s="1389"/>
      <c r="BZ38" s="1389"/>
      <c r="CA38" s="1389"/>
      <c r="CB38" s="1389"/>
      <c r="CC38" s="1389"/>
      <c r="CD38" s="1389"/>
      <c r="CE38" s="1389"/>
      <c r="CF38" s="1389"/>
      <c r="CG38" s="1389"/>
      <c r="CH38" s="1389"/>
      <c r="CI38" s="1389"/>
      <c r="CJ38" s="1389"/>
      <c r="CK38" s="1389"/>
      <c r="CL38" s="1389"/>
      <c r="CM38" s="1389"/>
      <c r="CN38" s="1389"/>
      <c r="CO38" s="1389"/>
      <c r="CP38" s="1389"/>
      <c r="CQ38" s="1385"/>
    </row>
    <row r="39" spans="1:95" ht="20.100000000000001" customHeight="1">
      <c r="A39" s="401">
        <v>1</v>
      </c>
      <c r="B39" s="401">
        <v>1</v>
      </c>
      <c r="C39" s="405">
        <v>35</v>
      </c>
      <c r="D39" s="829"/>
      <c r="E39" s="925" t="s">
        <v>521</v>
      </c>
      <c r="F39" s="2079" t="s">
        <v>822</v>
      </c>
      <c r="G39" s="2079"/>
      <c r="H39" s="2079"/>
      <c r="I39" s="1187"/>
      <c r="J39" s="1295">
        <v>506</v>
      </c>
      <c r="K39" s="1295">
        <v>506</v>
      </c>
      <c r="L39" s="1295">
        <v>506</v>
      </c>
      <c r="M39" s="1295">
        <v>506</v>
      </c>
      <c r="N39" s="1295">
        <v>506</v>
      </c>
      <c r="O39" s="1295">
        <v>101</v>
      </c>
      <c r="P39" s="1295">
        <v>206</v>
      </c>
      <c r="Q39" s="1295">
        <v>506</v>
      </c>
      <c r="R39" s="1295">
        <v>406</v>
      </c>
      <c r="S39" s="1295">
        <v>506</v>
      </c>
      <c r="T39" s="1295">
        <v>306</v>
      </c>
      <c r="U39" s="1295">
        <v>506</v>
      </c>
      <c r="V39" s="1295">
        <v>501</v>
      </c>
      <c r="W39" s="1295">
        <v>103</v>
      </c>
      <c r="X39" s="1295">
        <v>506</v>
      </c>
      <c r="Y39" s="1295">
        <v>506</v>
      </c>
      <c r="Z39" s="1295">
        <v>506</v>
      </c>
      <c r="AA39" s="1295">
        <v>506</v>
      </c>
      <c r="AB39" s="1295">
        <v>506</v>
      </c>
      <c r="AC39" s="1295">
        <v>506</v>
      </c>
      <c r="AD39" s="1295">
        <v>506</v>
      </c>
      <c r="AE39" s="1345">
        <v>403</v>
      </c>
      <c r="AF39" s="1295">
        <v>506</v>
      </c>
      <c r="AG39" s="1368">
        <v>1</v>
      </c>
      <c r="AH39" s="1368">
        <v>35</v>
      </c>
      <c r="AJ39" s="1385"/>
      <c r="AK39" s="1389"/>
      <c r="AL39" s="1389"/>
      <c r="AM39" s="1389"/>
      <c r="AN39" s="1389"/>
      <c r="AO39" s="1389"/>
      <c r="AP39" s="1389"/>
      <c r="AQ39" s="1389"/>
      <c r="AR39" s="1389"/>
      <c r="AS39" s="1389"/>
      <c r="AT39" s="1389"/>
      <c r="AU39" s="1389"/>
      <c r="AV39" s="1389"/>
      <c r="AW39" s="1389"/>
      <c r="AX39" s="1389"/>
      <c r="AY39" s="1389"/>
      <c r="AZ39" s="1389"/>
      <c r="BA39" s="1389"/>
      <c r="BB39" s="1389"/>
      <c r="BC39" s="1389"/>
      <c r="BD39" s="1389"/>
      <c r="BE39" s="1389"/>
      <c r="BF39" s="1389"/>
      <c r="BG39" s="1389"/>
      <c r="BH39" s="1389"/>
      <c r="BI39" s="1389"/>
      <c r="BJ39" s="1389"/>
      <c r="BK39" s="1389"/>
      <c r="BL39" s="1389"/>
      <c r="BM39" s="1389"/>
      <c r="BN39" s="1389"/>
      <c r="BO39" s="1389"/>
      <c r="BP39" s="1389"/>
      <c r="BQ39" s="1389"/>
      <c r="BR39" s="1389"/>
      <c r="BS39" s="1389"/>
      <c r="BT39" s="1389"/>
      <c r="BU39" s="1389"/>
      <c r="BV39" s="1389"/>
      <c r="BW39" s="1389"/>
      <c r="BX39" s="1389"/>
      <c r="BY39" s="1389"/>
      <c r="BZ39" s="1389"/>
      <c r="CA39" s="1389"/>
      <c r="CB39" s="1389"/>
      <c r="CC39" s="1389"/>
      <c r="CD39" s="1389"/>
      <c r="CE39" s="1389"/>
      <c r="CF39" s="1389"/>
      <c r="CG39" s="1389"/>
      <c r="CH39" s="1389"/>
      <c r="CI39" s="1389"/>
      <c r="CJ39" s="1389"/>
      <c r="CK39" s="1389"/>
      <c r="CL39" s="1389"/>
      <c r="CM39" s="1389"/>
      <c r="CN39" s="1389"/>
      <c r="CO39" s="1389"/>
      <c r="CP39" s="1389"/>
      <c r="CQ39" s="1385"/>
    </row>
    <row r="40" spans="1:95" ht="20.100000000000001" customHeight="1">
      <c r="A40" s="401">
        <v>1</v>
      </c>
      <c r="B40" s="401">
        <v>1</v>
      </c>
      <c r="C40" s="405">
        <v>36</v>
      </c>
      <c r="D40" s="829"/>
      <c r="E40" s="2094"/>
      <c r="F40" s="2086"/>
      <c r="G40" s="2086"/>
      <c r="H40" s="2086"/>
      <c r="I40" s="1191"/>
      <c r="J40" s="1295">
        <v>0</v>
      </c>
      <c r="K40" s="1295">
        <v>0</v>
      </c>
      <c r="L40" s="1295">
        <v>0</v>
      </c>
      <c r="M40" s="1295">
        <v>0</v>
      </c>
      <c r="N40" s="1295">
        <v>0</v>
      </c>
      <c r="O40" s="1295">
        <v>0</v>
      </c>
      <c r="P40" s="1295">
        <v>0</v>
      </c>
      <c r="Q40" s="1295">
        <v>0</v>
      </c>
      <c r="R40" s="1295">
        <v>0</v>
      </c>
      <c r="S40" s="1295">
        <v>0</v>
      </c>
      <c r="T40" s="1295">
        <v>0</v>
      </c>
      <c r="U40" s="1295">
        <v>0</v>
      </c>
      <c r="V40" s="1295">
        <v>0</v>
      </c>
      <c r="W40" s="1295">
        <v>0</v>
      </c>
      <c r="X40" s="1295">
        <v>0</v>
      </c>
      <c r="Y40" s="1295">
        <v>0</v>
      </c>
      <c r="Z40" s="1295">
        <v>0</v>
      </c>
      <c r="AA40" s="1295">
        <v>0</v>
      </c>
      <c r="AB40" s="1295">
        <v>0</v>
      </c>
      <c r="AC40" s="1295">
        <v>0</v>
      </c>
      <c r="AD40" s="1295">
        <v>0</v>
      </c>
      <c r="AE40" s="1345">
        <v>0</v>
      </c>
      <c r="AF40" s="1365">
        <v>0</v>
      </c>
      <c r="AG40" s="1368">
        <v>1</v>
      </c>
      <c r="AH40" s="1368">
        <v>36</v>
      </c>
      <c r="AJ40" s="1385"/>
      <c r="AK40" s="1389"/>
      <c r="AL40" s="1389"/>
      <c r="AM40" s="1389"/>
      <c r="AN40" s="1389"/>
      <c r="AO40" s="1389"/>
      <c r="AP40" s="1389"/>
      <c r="AQ40" s="1389"/>
      <c r="AR40" s="1389"/>
      <c r="AS40" s="1389"/>
      <c r="AT40" s="1389"/>
      <c r="AU40" s="1389"/>
      <c r="AV40" s="1389"/>
      <c r="AW40" s="1389"/>
      <c r="AX40" s="1389"/>
      <c r="AY40" s="1389"/>
      <c r="AZ40" s="1389"/>
      <c r="BA40" s="1389"/>
      <c r="BB40" s="1389"/>
      <c r="BC40" s="1389"/>
      <c r="BD40" s="1389"/>
      <c r="BE40" s="1389"/>
      <c r="BF40" s="1389"/>
      <c r="BG40" s="1389"/>
      <c r="BH40" s="1389"/>
      <c r="BI40" s="1389"/>
      <c r="BJ40" s="1389"/>
      <c r="BK40" s="1389"/>
      <c r="BL40" s="1389"/>
      <c r="BM40" s="1389"/>
      <c r="BN40" s="1389"/>
      <c r="BO40" s="1389"/>
      <c r="BP40" s="1389"/>
      <c r="BQ40" s="1389"/>
      <c r="BR40" s="1389"/>
      <c r="BS40" s="1389"/>
      <c r="BT40" s="1389"/>
      <c r="BU40" s="1389"/>
      <c r="BV40" s="1389"/>
      <c r="BW40" s="1389"/>
      <c r="BX40" s="1389"/>
      <c r="BY40" s="1389"/>
      <c r="BZ40" s="1389"/>
      <c r="CA40" s="1389"/>
      <c r="CB40" s="1389"/>
      <c r="CC40" s="1389"/>
      <c r="CD40" s="1389"/>
      <c r="CE40" s="1389"/>
      <c r="CF40" s="1389"/>
      <c r="CG40" s="1389"/>
      <c r="CH40" s="1389"/>
      <c r="CI40" s="1389"/>
      <c r="CJ40" s="1389"/>
      <c r="CK40" s="1389"/>
      <c r="CL40" s="1389"/>
      <c r="CM40" s="1389"/>
      <c r="CN40" s="1389"/>
      <c r="CO40" s="1389"/>
      <c r="CP40" s="1389"/>
      <c r="CQ40" s="1385"/>
    </row>
    <row r="41" spans="1:95" ht="20.100000000000001" customHeight="1">
      <c r="A41" s="401">
        <v>1</v>
      </c>
      <c r="B41" s="401">
        <v>1</v>
      </c>
      <c r="C41" s="405">
        <v>37</v>
      </c>
      <c r="D41" s="829"/>
      <c r="E41" s="925" t="s">
        <v>362</v>
      </c>
      <c r="F41" s="2079" t="s">
        <v>823</v>
      </c>
      <c r="G41" s="2079"/>
      <c r="H41" s="2079"/>
      <c r="I41" s="1187"/>
      <c r="J41" s="1287">
        <v>5011001</v>
      </c>
      <c r="K41" s="1287">
        <v>5011001</v>
      </c>
      <c r="L41" s="1287">
        <v>5011001</v>
      </c>
      <c r="M41" s="1287">
        <v>5011001</v>
      </c>
      <c r="N41" s="1287">
        <v>5011001</v>
      </c>
      <c r="O41" s="1287">
        <v>5011001</v>
      </c>
      <c r="P41" s="1287">
        <v>5011001</v>
      </c>
      <c r="Q41" s="1287">
        <v>5011001</v>
      </c>
      <c r="R41" s="1287">
        <v>5011001</v>
      </c>
      <c r="S41" s="1287">
        <v>5011001</v>
      </c>
      <c r="T41" s="1287">
        <v>5011001</v>
      </c>
      <c r="U41" s="1287">
        <v>5011001</v>
      </c>
      <c r="V41" s="1287">
        <v>5011001</v>
      </c>
      <c r="W41" s="1287">
        <v>5011001</v>
      </c>
      <c r="X41" s="1287">
        <v>5011001</v>
      </c>
      <c r="Y41" s="1287">
        <v>5011001</v>
      </c>
      <c r="Z41" s="1287">
        <v>5011001</v>
      </c>
      <c r="AA41" s="1287">
        <v>5011001</v>
      </c>
      <c r="AB41" s="1287">
        <v>5011001</v>
      </c>
      <c r="AC41" s="1287">
        <v>5011001</v>
      </c>
      <c r="AD41" s="1287">
        <v>5011001</v>
      </c>
      <c r="AE41" s="1336">
        <v>5011001</v>
      </c>
      <c r="AF41" s="1365">
        <v>5011001</v>
      </c>
      <c r="AG41" s="1368">
        <v>1</v>
      </c>
      <c r="AH41" s="1368">
        <v>37</v>
      </c>
      <c r="AJ41" s="1385"/>
      <c r="AK41" s="1389"/>
      <c r="AL41" s="1389"/>
      <c r="AM41" s="1389"/>
      <c r="AN41" s="1389"/>
      <c r="AO41" s="1389"/>
      <c r="AP41" s="1389"/>
      <c r="AQ41" s="1389"/>
      <c r="AR41" s="1389"/>
      <c r="AS41" s="1389"/>
      <c r="AT41" s="1389"/>
      <c r="AU41" s="1389"/>
      <c r="AV41" s="1389"/>
      <c r="AW41" s="1389"/>
      <c r="AX41" s="1389"/>
      <c r="AY41" s="1389"/>
      <c r="AZ41" s="1389"/>
      <c r="BA41" s="1389"/>
      <c r="BB41" s="1389"/>
      <c r="BC41" s="1389"/>
      <c r="BD41" s="1389"/>
      <c r="BE41" s="1389"/>
      <c r="BF41" s="1389"/>
      <c r="BG41" s="1389"/>
      <c r="BH41" s="1389"/>
      <c r="BI41" s="1389"/>
      <c r="BJ41" s="1389"/>
      <c r="BK41" s="1389"/>
      <c r="BL41" s="1389"/>
      <c r="BM41" s="1389"/>
      <c r="BN41" s="1389"/>
      <c r="BO41" s="1389"/>
      <c r="BP41" s="1389"/>
      <c r="BQ41" s="1389"/>
      <c r="BR41" s="1389"/>
      <c r="BS41" s="1389"/>
      <c r="BT41" s="1389"/>
      <c r="BU41" s="1389"/>
      <c r="BV41" s="1389"/>
      <c r="BW41" s="1389"/>
      <c r="BX41" s="1389"/>
      <c r="BY41" s="1389"/>
      <c r="BZ41" s="1389"/>
      <c r="CA41" s="1389"/>
      <c r="CB41" s="1389"/>
      <c r="CC41" s="1389"/>
      <c r="CD41" s="1389"/>
      <c r="CE41" s="1389"/>
      <c r="CF41" s="1389"/>
      <c r="CG41" s="1389"/>
      <c r="CH41" s="1389"/>
      <c r="CI41" s="1389"/>
      <c r="CJ41" s="1389"/>
      <c r="CK41" s="1389"/>
      <c r="CL41" s="1389"/>
      <c r="CM41" s="1389"/>
      <c r="CN41" s="1389"/>
      <c r="CO41" s="1389"/>
      <c r="CP41" s="1389"/>
      <c r="CQ41" s="1385"/>
    </row>
    <row r="42" spans="1:95" ht="20.100000000000001" customHeight="1">
      <c r="A42" s="401">
        <v>1</v>
      </c>
      <c r="B42" s="401">
        <v>1</v>
      </c>
      <c r="C42" s="405">
        <v>38</v>
      </c>
      <c r="D42" s="829"/>
      <c r="E42" s="2084" t="s">
        <v>794</v>
      </c>
      <c r="F42" s="2081"/>
      <c r="G42" s="921"/>
      <c r="H42" s="923" t="s">
        <v>1264</v>
      </c>
      <c r="I42" s="1187"/>
      <c r="J42" s="1291">
        <v>0</v>
      </c>
      <c r="K42" s="1291">
        <v>0</v>
      </c>
      <c r="L42" s="1291">
        <v>0</v>
      </c>
      <c r="M42" s="1291">
        <v>0</v>
      </c>
      <c r="N42" s="1291">
        <v>0</v>
      </c>
      <c r="O42" s="1291">
        <v>0</v>
      </c>
      <c r="P42" s="1291">
        <v>0</v>
      </c>
      <c r="Q42" s="1291">
        <v>0</v>
      </c>
      <c r="R42" s="1291">
        <v>0</v>
      </c>
      <c r="S42" s="1291">
        <v>0</v>
      </c>
      <c r="T42" s="1291">
        <v>0</v>
      </c>
      <c r="U42" s="1291">
        <v>0</v>
      </c>
      <c r="V42" s="1291">
        <v>0</v>
      </c>
      <c r="W42" s="1291">
        <v>0</v>
      </c>
      <c r="X42" s="1291">
        <v>0</v>
      </c>
      <c r="Y42" s="1291">
        <v>0</v>
      </c>
      <c r="Z42" s="1291">
        <v>0</v>
      </c>
      <c r="AA42" s="1291">
        <v>0</v>
      </c>
      <c r="AB42" s="1291">
        <v>0</v>
      </c>
      <c r="AC42" s="1291">
        <v>0</v>
      </c>
      <c r="AD42" s="1291">
        <v>0</v>
      </c>
      <c r="AE42" s="1340">
        <v>0</v>
      </c>
      <c r="AF42" s="1365">
        <v>0</v>
      </c>
      <c r="AG42" s="1368">
        <v>1</v>
      </c>
      <c r="AH42" s="1368">
        <v>38</v>
      </c>
      <c r="AJ42" s="1385"/>
      <c r="AK42" s="1389"/>
      <c r="AL42" s="1389"/>
      <c r="AM42" s="1389"/>
      <c r="AN42" s="1389"/>
      <c r="AO42" s="1389"/>
      <c r="AP42" s="1389"/>
      <c r="AQ42" s="1389"/>
      <c r="AR42" s="1389"/>
      <c r="AS42" s="1389"/>
      <c r="AT42" s="1389"/>
      <c r="AU42" s="1389"/>
      <c r="AV42" s="1389"/>
      <c r="AW42" s="1389"/>
      <c r="AX42" s="1389"/>
      <c r="AY42" s="1389"/>
      <c r="AZ42" s="1389"/>
      <c r="BA42" s="1389"/>
      <c r="BB42" s="1389"/>
      <c r="BC42" s="1389"/>
      <c r="BD42" s="1389"/>
      <c r="BE42" s="1389"/>
      <c r="BF42" s="1389"/>
      <c r="BG42" s="1389"/>
      <c r="BH42" s="1389"/>
      <c r="BI42" s="1389"/>
      <c r="BJ42" s="1389"/>
      <c r="BK42" s="1389"/>
      <c r="BL42" s="1389"/>
      <c r="BM42" s="1389"/>
      <c r="BN42" s="1389"/>
      <c r="BO42" s="1389"/>
      <c r="BP42" s="1389"/>
      <c r="BQ42" s="1389"/>
      <c r="BR42" s="1389"/>
      <c r="BS42" s="1389"/>
      <c r="BT42" s="1389"/>
      <c r="BU42" s="1389"/>
      <c r="BV42" s="1389"/>
      <c r="BW42" s="1389"/>
      <c r="BX42" s="1389"/>
      <c r="BY42" s="1389"/>
      <c r="BZ42" s="1389"/>
      <c r="CA42" s="1389"/>
      <c r="CB42" s="1389"/>
      <c r="CC42" s="1389"/>
      <c r="CD42" s="1389"/>
      <c r="CE42" s="1389"/>
      <c r="CF42" s="1389"/>
      <c r="CG42" s="1389"/>
      <c r="CH42" s="1389"/>
      <c r="CI42" s="1389"/>
      <c r="CJ42" s="1389"/>
      <c r="CK42" s="1389"/>
      <c r="CL42" s="1389"/>
      <c r="CM42" s="1389"/>
      <c r="CN42" s="1389"/>
      <c r="CO42" s="1389"/>
      <c r="CP42" s="1389"/>
      <c r="CQ42" s="1385"/>
    </row>
    <row r="43" spans="1:95" ht="20.100000000000001" customHeight="1">
      <c r="A43" s="401">
        <v>1</v>
      </c>
      <c r="B43" s="401">
        <v>1</v>
      </c>
      <c r="C43" s="405">
        <v>39</v>
      </c>
      <c r="D43" s="829"/>
      <c r="E43" s="926" t="s">
        <v>1044</v>
      </c>
      <c r="F43" s="1027"/>
      <c r="G43" s="1025"/>
      <c r="H43" s="922" t="s">
        <v>34</v>
      </c>
      <c r="I43" s="1187"/>
      <c r="J43" s="1291">
        <v>0</v>
      </c>
      <c r="K43" s="1291">
        <v>0</v>
      </c>
      <c r="L43" s="1291">
        <v>0</v>
      </c>
      <c r="M43" s="1291">
        <v>0</v>
      </c>
      <c r="N43" s="1291">
        <v>0</v>
      </c>
      <c r="O43" s="1291">
        <v>0</v>
      </c>
      <c r="P43" s="1291">
        <v>0</v>
      </c>
      <c r="Q43" s="1291">
        <v>0</v>
      </c>
      <c r="R43" s="1291">
        <v>0</v>
      </c>
      <c r="S43" s="1291">
        <v>0</v>
      </c>
      <c r="T43" s="1291">
        <v>0</v>
      </c>
      <c r="U43" s="1291">
        <v>0</v>
      </c>
      <c r="V43" s="1291">
        <v>0</v>
      </c>
      <c r="W43" s="1291">
        <v>0</v>
      </c>
      <c r="X43" s="1291">
        <v>0</v>
      </c>
      <c r="Y43" s="1291">
        <v>0</v>
      </c>
      <c r="Z43" s="1291">
        <v>0</v>
      </c>
      <c r="AA43" s="1291">
        <v>0</v>
      </c>
      <c r="AB43" s="1291">
        <v>0</v>
      </c>
      <c r="AC43" s="1291">
        <v>0</v>
      </c>
      <c r="AD43" s="1291">
        <v>0</v>
      </c>
      <c r="AE43" s="1340">
        <v>0</v>
      </c>
      <c r="AF43" s="1365">
        <v>0</v>
      </c>
      <c r="AG43" s="1368">
        <v>1</v>
      </c>
      <c r="AH43" s="1368">
        <v>39</v>
      </c>
      <c r="AJ43" s="1385"/>
      <c r="AK43" s="1389"/>
      <c r="AL43" s="1389"/>
      <c r="AM43" s="1389"/>
      <c r="AN43" s="1389"/>
      <c r="AO43" s="1389"/>
      <c r="AP43" s="1389"/>
      <c r="AQ43" s="1389"/>
      <c r="AR43" s="1389"/>
      <c r="AS43" s="1389"/>
      <c r="AT43" s="1389"/>
      <c r="AU43" s="1389"/>
      <c r="AV43" s="1389"/>
      <c r="AW43" s="1389"/>
      <c r="AX43" s="1389"/>
      <c r="AY43" s="1389"/>
      <c r="AZ43" s="1389"/>
      <c r="BA43" s="1389"/>
      <c r="BB43" s="1389"/>
      <c r="BC43" s="1389"/>
      <c r="BD43" s="1389"/>
      <c r="BE43" s="1389"/>
      <c r="BF43" s="1389"/>
      <c r="BG43" s="1389"/>
      <c r="BH43" s="1389"/>
      <c r="BI43" s="1389"/>
      <c r="BJ43" s="1389"/>
      <c r="BK43" s="1389"/>
      <c r="BL43" s="1389"/>
      <c r="BM43" s="1389"/>
      <c r="BN43" s="1389"/>
      <c r="BO43" s="1389"/>
      <c r="BP43" s="1389"/>
      <c r="BQ43" s="1389"/>
      <c r="BR43" s="1389"/>
      <c r="BS43" s="1389"/>
      <c r="BT43" s="1389"/>
      <c r="BU43" s="1389"/>
      <c r="BV43" s="1389"/>
      <c r="BW43" s="1389"/>
      <c r="BX43" s="1389"/>
      <c r="BY43" s="1389"/>
      <c r="BZ43" s="1389"/>
      <c r="CA43" s="1389"/>
      <c r="CB43" s="1389"/>
      <c r="CC43" s="1389"/>
      <c r="CD43" s="1389"/>
      <c r="CE43" s="1389"/>
      <c r="CF43" s="1389"/>
      <c r="CG43" s="1389"/>
      <c r="CH43" s="1389"/>
      <c r="CI43" s="1389"/>
      <c r="CJ43" s="1389"/>
      <c r="CK43" s="1389"/>
      <c r="CL43" s="1389"/>
      <c r="CM43" s="1389"/>
      <c r="CN43" s="1389"/>
      <c r="CO43" s="1389"/>
      <c r="CP43" s="1389"/>
      <c r="CQ43" s="1385"/>
    </row>
    <row r="44" spans="1:95" ht="20.100000000000001" customHeight="1">
      <c r="A44" s="401">
        <v>1</v>
      </c>
      <c r="B44" s="401">
        <v>1</v>
      </c>
      <c r="C44" s="405">
        <v>40</v>
      </c>
      <c r="D44" s="829"/>
      <c r="E44" s="2095"/>
      <c r="F44" s="2086"/>
      <c r="G44" s="2086"/>
      <c r="H44" s="2086"/>
      <c r="I44" s="1191"/>
      <c r="J44" s="1291">
        <v>0</v>
      </c>
      <c r="K44" s="1291">
        <v>0</v>
      </c>
      <c r="L44" s="1291">
        <v>0</v>
      </c>
      <c r="M44" s="1291">
        <v>0</v>
      </c>
      <c r="N44" s="1291">
        <v>0</v>
      </c>
      <c r="O44" s="1291">
        <v>0</v>
      </c>
      <c r="P44" s="1291">
        <v>0</v>
      </c>
      <c r="Q44" s="1291">
        <v>0</v>
      </c>
      <c r="R44" s="1291">
        <v>0</v>
      </c>
      <c r="S44" s="1291">
        <v>0</v>
      </c>
      <c r="T44" s="1291">
        <v>0</v>
      </c>
      <c r="U44" s="1291">
        <v>0</v>
      </c>
      <c r="V44" s="1291">
        <v>0</v>
      </c>
      <c r="W44" s="1291">
        <v>0</v>
      </c>
      <c r="X44" s="1291">
        <v>0</v>
      </c>
      <c r="Y44" s="1291">
        <v>0</v>
      </c>
      <c r="Z44" s="1291">
        <v>0</v>
      </c>
      <c r="AA44" s="1291">
        <v>0</v>
      </c>
      <c r="AB44" s="1291">
        <v>0</v>
      </c>
      <c r="AC44" s="1291">
        <v>0</v>
      </c>
      <c r="AD44" s="1291">
        <v>0</v>
      </c>
      <c r="AE44" s="1340">
        <v>0</v>
      </c>
      <c r="AF44" s="1365">
        <v>0</v>
      </c>
      <c r="AG44" s="1368">
        <v>1</v>
      </c>
      <c r="AH44" s="1368">
        <v>40</v>
      </c>
      <c r="AJ44" s="1385"/>
      <c r="AK44" s="1389"/>
      <c r="AL44" s="1389"/>
      <c r="AM44" s="1389"/>
      <c r="AN44" s="1389"/>
      <c r="AO44" s="1389"/>
      <c r="AP44" s="1389"/>
      <c r="AQ44" s="1389"/>
      <c r="AR44" s="1389"/>
      <c r="AS44" s="1389"/>
      <c r="AT44" s="1389"/>
      <c r="AU44" s="1389"/>
      <c r="AV44" s="1389"/>
      <c r="AW44" s="1389"/>
      <c r="AX44" s="1389"/>
      <c r="AY44" s="1389"/>
      <c r="AZ44" s="1389"/>
      <c r="BA44" s="1389"/>
      <c r="BB44" s="1389"/>
      <c r="BC44" s="1389"/>
      <c r="BD44" s="1389"/>
      <c r="BE44" s="1389"/>
      <c r="BF44" s="1389"/>
      <c r="BG44" s="1389"/>
      <c r="BH44" s="1389"/>
      <c r="BI44" s="1389"/>
      <c r="BJ44" s="1389"/>
      <c r="BK44" s="1389"/>
      <c r="BL44" s="1389"/>
      <c r="BM44" s="1389"/>
      <c r="BN44" s="1389"/>
      <c r="BO44" s="1389"/>
      <c r="BP44" s="1389"/>
      <c r="BQ44" s="1389"/>
      <c r="BR44" s="1389"/>
      <c r="BS44" s="1389"/>
      <c r="BT44" s="1389"/>
      <c r="BU44" s="1389"/>
      <c r="BV44" s="1389"/>
      <c r="BW44" s="1389"/>
      <c r="BX44" s="1389"/>
      <c r="BY44" s="1389"/>
      <c r="BZ44" s="1389"/>
      <c r="CA44" s="1389"/>
      <c r="CB44" s="1389"/>
      <c r="CC44" s="1389"/>
      <c r="CD44" s="1389"/>
      <c r="CE44" s="1389"/>
      <c r="CF44" s="1389"/>
      <c r="CG44" s="1389"/>
      <c r="CH44" s="1389"/>
      <c r="CI44" s="1389"/>
      <c r="CJ44" s="1389"/>
      <c r="CK44" s="1389"/>
      <c r="CL44" s="1389"/>
      <c r="CM44" s="1389"/>
      <c r="CN44" s="1389"/>
      <c r="CO44" s="1389"/>
      <c r="CP44" s="1389"/>
      <c r="CQ44" s="1385"/>
    </row>
    <row r="45" spans="1:95" ht="20.100000000000001" customHeight="1">
      <c r="A45" s="401">
        <v>1</v>
      </c>
      <c r="B45" s="401">
        <v>1</v>
      </c>
      <c r="C45" s="405">
        <v>41</v>
      </c>
      <c r="D45" s="830" t="s">
        <v>285</v>
      </c>
      <c r="E45" s="825" t="s">
        <v>409</v>
      </c>
      <c r="F45" s="2079" t="s">
        <v>824</v>
      </c>
      <c r="G45" s="2079"/>
      <c r="H45" s="2079"/>
      <c r="I45" s="1187"/>
      <c r="J45" s="1290">
        <v>105</v>
      </c>
      <c r="K45" s="1290">
        <v>4</v>
      </c>
      <c r="L45" s="1290">
        <v>37</v>
      </c>
      <c r="M45" s="1290">
        <v>32</v>
      </c>
      <c r="N45" s="1290">
        <v>10</v>
      </c>
      <c r="O45" s="1290">
        <v>8</v>
      </c>
      <c r="P45" s="1290">
        <v>6</v>
      </c>
      <c r="Q45" s="1290">
        <v>29</v>
      </c>
      <c r="R45" s="1290">
        <v>8</v>
      </c>
      <c r="S45" s="1290">
        <v>25</v>
      </c>
      <c r="T45" s="1290">
        <v>8</v>
      </c>
      <c r="U45" s="1290">
        <v>14</v>
      </c>
      <c r="V45" s="1290">
        <v>7</v>
      </c>
      <c r="W45" s="1290">
        <v>8</v>
      </c>
      <c r="X45" s="1290">
        <v>1</v>
      </c>
      <c r="Y45" s="1290">
        <v>1</v>
      </c>
      <c r="Z45" s="1290">
        <v>3</v>
      </c>
      <c r="AA45" s="1290">
        <v>3</v>
      </c>
      <c r="AB45" s="1290">
        <v>2</v>
      </c>
      <c r="AC45" s="1290">
        <v>8</v>
      </c>
      <c r="AD45" s="1290">
        <v>4</v>
      </c>
      <c r="AE45" s="1339">
        <v>4</v>
      </c>
      <c r="AF45" s="1365">
        <v>8</v>
      </c>
      <c r="AG45" s="1368">
        <v>1</v>
      </c>
      <c r="AH45" s="1368">
        <v>41</v>
      </c>
      <c r="AJ45" s="1385"/>
      <c r="AK45" s="1389"/>
      <c r="AL45" s="1389"/>
      <c r="AM45" s="1389"/>
      <c r="AN45" s="1389"/>
      <c r="AO45" s="1389"/>
      <c r="AP45" s="1389"/>
      <c r="AQ45" s="1389"/>
      <c r="AR45" s="1389"/>
      <c r="AS45" s="1389"/>
      <c r="AT45" s="1389"/>
      <c r="AU45" s="1389"/>
      <c r="AV45" s="1389"/>
      <c r="AW45" s="1389"/>
      <c r="AX45" s="1389"/>
      <c r="AY45" s="1389"/>
      <c r="AZ45" s="1389"/>
      <c r="BA45" s="1389"/>
      <c r="BB45" s="1389"/>
      <c r="BC45" s="1389"/>
      <c r="BD45" s="1389"/>
      <c r="BE45" s="1389"/>
      <c r="BF45" s="1389"/>
      <c r="BG45" s="1389"/>
      <c r="BH45" s="1389"/>
      <c r="BI45" s="1389"/>
      <c r="BJ45" s="1389"/>
      <c r="BK45" s="1389"/>
      <c r="BL45" s="1389"/>
      <c r="BM45" s="1389"/>
      <c r="BN45" s="1389"/>
      <c r="BO45" s="1389"/>
      <c r="BP45" s="1389"/>
      <c r="BQ45" s="1389"/>
      <c r="BR45" s="1389"/>
      <c r="BS45" s="1389"/>
      <c r="BT45" s="1389"/>
      <c r="BU45" s="1389"/>
      <c r="BV45" s="1389"/>
      <c r="BW45" s="1389"/>
      <c r="BX45" s="1389"/>
      <c r="BY45" s="1389"/>
      <c r="BZ45" s="1389"/>
      <c r="CA45" s="1389"/>
      <c r="CB45" s="1389"/>
      <c r="CC45" s="1389"/>
      <c r="CD45" s="1389"/>
      <c r="CE45" s="1389"/>
      <c r="CF45" s="1389"/>
      <c r="CG45" s="1389"/>
      <c r="CH45" s="1389"/>
      <c r="CI45" s="1389"/>
      <c r="CJ45" s="1389"/>
      <c r="CK45" s="1389"/>
      <c r="CL45" s="1389"/>
      <c r="CM45" s="1389"/>
      <c r="CN45" s="1389"/>
      <c r="CO45" s="1389"/>
      <c r="CP45" s="1389"/>
      <c r="CQ45" s="1385"/>
    </row>
    <row r="46" spans="1:95" ht="20.100000000000001" customHeight="1">
      <c r="A46" s="401">
        <v>1</v>
      </c>
      <c r="B46" s="401">
        <v>1</v>
      </c>
      <c r="C46" s="405">
        <v>42</v>
      </c>
      <c r="D46" s="829"/>
      <c r="E46" s="927"/>
      <c r="F46" s="2087" t="s">
        <v>825</v>
      </c>
      <c r="G46" s="2079"/>
      <c r="H46" s="2079"/>
      <c r="I46" s="1187"/>
      <c r="J46" s="1290">
        <v>12</v>
      </c>
      <c r="K46" s="1290">
        <v>0</v>
      </c>
      <c r="L46" s="1290">
        <v>1</v>
      </c>
      <c r="M46" s="1290">
        <v>2</v>
      </c>
      <c r="N46" s="1290">
        <v>2</v>
      </c>
      <c r="O46" s="1290">
        <v>0</v>
      </c>
      <c r="P46" s="1290">
        <v>0</v>
      </c>
      <c r="Q46" s="1290">
        <v>1</v>
      </c>
      <c r="R46" s="1290">
        <v>1</v>
      </c>
      <c r="S46" s="1290">
        <v>0</v>
      </c>
      <c r="T46" s="1290">
        <v>0</v>
      </c>
      <c r="U46" s="1290">
        <v>3</v>
      </c>
      <c r="V46" s="1290">
        <v>1</v>
      </c>
      <c r="W46" s="1290">
        <v>1</v>
      </c>
      <c r="X46" s="1290">
        <v>0</v>
      </c>
      <c r="Y46" s="1290">
        <v>0</v>
      </c>
      <c r="Z46" s="1290">
        <v>0</v>
      </c>
      <c r="AA46" s="1290">
        <v>0</v>
      </c>
      <c r="AB46" s="1290">
        <v>0</v>
      </c>
      <c r="AC46" s="1290">
        <v>0</v>
      </c>
      <c r="AD46" s="1290">
        <v>0</v>
      </c>
      <c r="AE46" s="1339">
        <v>0</v>
      </c>
      <c r="AF46" s="1365">
        <v>2</v>
      </c>
      <c r="AG46" s="1368">
        <v>1</v>
      </c>
      <c r="AH46" s="1368">
        <v>42</v>
      </c>
      <c r="AJ46" s="1385"/>
      <c r="AK46" s="1389"/>
      <c r="AL46" s="1389"/>
      <c r="AM46" s="1389"/>
      <c r="AN46" s="1389"/>
      <c r="AO46" s="1389"/>
      <c r="AP46" s="1389"/>
      <c r="AQ46" s="1389"/>
      <c r="AR46" s="1389"/>
      <c r="AS46" s="1389"/>
      <c r="AT46" s="1389"/>
      <c r="AU46" s="1389"/>
      <c r="AV46" s="1389"/>
      <c r="AW46" s="1389"/>
      <c r="AX46" s="1389"/>
      <c r="AY46" s="1389"/>
      <c r="AZ46" s="1389"/>
      <c r="BA46" s="1389"/>
      <c r="BB46" s="1389"/>
      <c r="BC46" s="1389"/>
      <c r="BD46" s="1389"/>
      <c r="BE46" s="1389"/>
      <c r="BF46" s="1389"/>
      <c r="BG46" s="1389"/>
      <c r="BH46" s="1389"/>
      <c r="BI46" s="1389"/>
      <c r="BJ46" s="1389"/>
      <c r="BK46" s="1389"/>
      <c r="BL46" s="1389"/>
      <c r="BM46" s="1389"/>
      <c r="BN46" s="1389"/>
      <c r="BO46" s="1389"/>
      <c r="BP46" s="1389"/>
      <c r="BQ46" s="1389"/>
      <c r="BR46" s="1389"/>
      <c r="BS46" s="1389"/>
      <c r="BT46" s="1389"/>
      <c r="BU46" s="1389"/>
      <c r="BV46" s="1389"/>
      <c r="BW46" s="1389"/>
      <c r="BX46" s="1389"/>
      <c r="BY46" s="1389"/>
      <c r="BZ46" s="1389"/>
      <c r="CA46" s="1389"/>
      <c r="CB46" s="1389"/>
      <c r="CC46" s="1389"/>
      <c r="CD46" s="1389"/>
      <c r="CE46" s="1389"/>
      <c r="CF46" s="1389"/>
      <c r="CG46" s="1389"/>
      <c r="CH46" s="1389"/>
      <c r="CI46" s="1389"/>
      <c r="CJ46" s="1389"/>
      <c r="CK46" s="1389"/>
      <c r="CL46" s="1389"/>
      <c r="CM46" s="1389"/>
      <c r="CN46" s="1389"/>
      <c r="CO46" s="1389"/>
      <c r="CP46" s="1389"/>
      <c r="CQ46" s="1385"/>
    </row>
    <row r="47" spans="1:95" ht="20.100000000000001" customHeight="1">
      <c r="A47" s="401">
        <v>1</v>
      </c>
      <c r="B47" s="401">
        <v>1</v>
      </c>
      <c r="C47" s="405">
        <v>43</v>
      </c>
      <c r="D47" s="829" t="s">
        <v>400</v>
      </c>
      <c r="E47" s="829" t="s">
        <v>116</v>
      </c>
      <c r="F47" s="2087" t="s">
        <v>445</v>
      </c>
      <c r="G47" s="2079"/>
      <c r="H47" s="2079"/>
      <c r="I47" s="1187"/>
      <c r="J47" s="1290">
        <v>27</v>
      </c>
      <c r="K47" s="1290">
        <v>0</v>
      </c>
      <c r="L47" s="1290">
        <v>13</v>
      </c>
      <c r="M47" s="1290">
        <v>5</v>
      </c>
      <c r="N47" s="1290">
        <v>4</v>
      </c>
      <c r="O47" s="1290">
        <v>0</v>
      </c>
      <c r="P47" s="1290">
        <v>2</v>
      </c>
      <c r="Q47" s="1290">
        <v>2</v>
      </c>
      <c r="R47" s="1290">
        <v>2</v>
      </c>
      <c r="S47" s="1290">
        <v>12</v>
      </c>
      <c r="T47" s="1290">
        <v>3</v>
      </c>
      <c r="U47" s="1290">
        <v>6</v>
      </c>
      <c r="V47" s="1290">
        <v>1</v>
      </c>
      <c r="W47" s="1290">
        <v>0</v>
      </c>
      <c r="X47" s="1290">
        <v>0</v>
      </c>
      <c r="Y47" s="1290">
        <v>0</v>
      </c>
      <c r="Z47" s="1290">
        <v>0</v>
      </c>
      <c r="AA47" s="1290">
        <v>2</v>
      </c>
      <c r="AB47" s="1290">
        <v>1</v>
      </c>
      <c r="AC47" s="1290">
        <v>5</v>
      </c>
      <c r="AD47" s="1290">
        <v>0</v>
      </c>
      <c r="AE47" s="1339">
        <v>0</v>
      </c>
      <c r="AF47" s="1365">
        <v>0</v>
      </c>
      <c r="AG47" s="1368">
        <v>1</v>
      </c>
      <c r="AH47" s="1368">
        <v>43</v>
      </c>
      <c r="AJ47" s="1385"/>
      <c r="AK47" s="1389"/>
      <c r="AL47" s="1389"/>
      <c r="AM47" s="1389"/>
      <c r="AN47" s="1389"/>
      <c r="AO47" s="1389"/>
      <c r="AP47" s="1389"/>
      <c r="AQ47" s="1389"/>
      <c r="AR47" s="1389"/>
      <c r="AS47" s="1389"/>
      <c r="AT47" s="1389"/>
      <c r="AU47" s="1389"/>
      <c r="AV47" s="1389"/>
      <c r="AW47" s="1389"/>
      <c r="AX47" s="1389"/>
      <c r="AY47" s="1389"/>
      <c r="AZ47" s="1389"/>
      <c r="BA47" s="1389"/>
      <c r="BB47" s="1389"/>
      <c r="BC47" s="1389"/>
      <c r="BD47" s="1389"/>
      <c r="BE47" s="1389"/>
      <c r="BF47" s="1389"/>
      <c r="BG47" s="1389"/>
      <c r="BH47" s="1389"/>
      <c r="BI47" s="1389"/>
      <c r="BJ47" s="1389"/>
      <c r="BK47" s="1389"/>
      <c r="BL47" s="1389"/>
      <c r="BM47" s="1389"/>
      <c r="BN47" s="1389"/>
      <c r="BO47" s="1389"/>
      <c r="BP47" s="1389"/>
      <c r="BQ47" s="1389"/>
      <c r="BR47" s="1389"/>
      <c r="BS47" s="1389"/>
      <c r="BT47" s="1389"/>
      <c r="BU47" s="1389"/>
      <c r="BV47" s="1389"/>
      <c r="BW47" s="1389"/>
      <c r="BX47" s="1389"/>
      <c r="BY47" s="1389"/>
      <c r="BZ47" s="1389"/>
      <c r="CA47" s="1389"/>
      <c r="CB47" s="1389"/>
      <c r="CC47" s="1389"/>
      <c r="CD47" s="1389"/>
      <c r="CE47" s="1389"/>
      <c r="CF47" s="1389"/>
      <c r="CG47" s="1389"/>
      <c r="CH47" s="1389"/>
      <c r="CI47" s="1389"/>
      <c r="CJ47" s="1389"/>
      <c r="CK47" s="1389"/>
      <c r="CL47" s="1389"/>
      <c r="CM47" s="1389"/>
      <c r="CN47" s="1389"/>
      <c r="CO47" s="1389"/>
      <c r="CP47" s="1389"/>
      <c r="CQ47" s="1385"/>
    </row>
    <row r="48" spans="1:95" ht="20.100000000000001" customHeight="1">
      <c r="A48" s="401">
        <v>1</v>
      </c>
      <c r="B48" s="401">
        <v>1</v>
      </c>
      <c r="C48" s="405">
        <v>44</v>
      </c>
      <c r="D48" s="829" t="s">
        <v>402</v>
      </c>
      <c r="E48" s="829"/>
      <c r="F48" s="2087" t="s">
        <v>487</v>
      </c>
      <c r="G48" s="2079"/>
      <c r="H48" s="2079"/>
      <c r="I48" s="1187"/>
      <c r="J48" s="1290">
        <v>53</v>
      </c>
      <c r="K48" s="1290">
        <v>0</v>
      </c>
      <c r="L48" s="1290">
        <v>15</v>
      </c>
      <c r="M48" s="1290">
        <v>25</v>
      </c>
      <c r="N48" s="1290">
        <v>4</v>
      </c>
      <c r="O48" s="1290">
        <v>1</v>
      </c>
      <c r="P48" s="1290">
        <v>4</v>
      </c>
      <c r="Q48" s="1290">
        <v>26</v>
      </c>
      <c r="R48" s="1290">
        <v>5</v>
      </c>
      <c r="S48" s="1290">
        <v>13</v>
      </c>
      <c r="T48" s="1290">
        <v>5</v>
      </c>
      <c r="U48" s="1290">
        <v>0</v>
      </c>
      <c r="V48" s="1290">
        <v>5</v>
      </c>
      <c r="W48" s="1290">
        <v>7</v>
      </c>
      <c r="X48" s="1290">
        <v>1</v>
      </c>
      <c r="Y48" s="1290">
        <v>1</v>
      </c>
      <c r="Z48" s="1290">
        <v>3</v>
      </c>
      <c r="AA48" s="1290">
        <v>1</v>
      </c>
      <c r="AB48" s="1290">
        <v>1</v>
      </c>
      <c r="AC48" s="1290">
        <v>3</v>
      </c>
      <c r="AD48" s="1290">
        <v>4</v>
      </c>
      <c r="AE48" s="1339">
        <v>4</v>
      </c>
      <c r="AF48" s="1365">
        <v>6</v>
      </c>
      <c r="AG48" s="1368">
        <v>1</v>
      </c>
      <c r="AH48" s="1368">
        <v>44</v>
      </c>
      <c r="AJ48" s="1385"/>
      <c r="AK48" s="1389"/>
      <c r="AL48" s="1389"/>
      <c r="AM48" s="1389"/>
      <c r="AN48" s="1389"/>
      <c r="AO48" s="1389"/>
      <c r="AP48" s="1389"/>
      <c r="AQ48" s="1389"/>
      <c r="AR48" s="1389"/>
      <c r="AS48" s="1389"/>
      <c r="AT48" s="1389"/>
      <c r="AU48" s="1389"/>
      <c r="AV48" s="1389"/>
      <c r="AW48" s="1389"/>
      <c r="AX48" s="1389"/>
      <c r="AY48" s="1389"/>
      <c r="AZ48" s="1389"/>
      <c r="BA48" s="1389"/>
      <c r="BB48" s="1389"/>
      <c r="BC48" s="1389"/>
      <c r="BD48" s="1389"/>
      <c r="BE48" s="1389"/>
      <c r="BF48" s="1389"/>
      <c r="BG48" s="1389"/>
      <c r="BH48" s="1389"/>
      <c r="BI48" s="1389"/>
      <c r="BJ48" s="1389"/>
      <c r="BK48" s="1389"/>
      <c r="BL48" s="1389"/>
      <c r="BM48" s="1389"/>
      <c r="BN48" s="1389"/>
      <c r="BO48" s="1389"/>
      <c r="BP48" s="1389"/>
      <c r="BQ48" s="1389"/>
      <c r="BR48" s="1389"/>
      <c r="BS48" s="1389"/>
      <c r="BT48" s="1389"/>
      <c r="BU48" s="1389"/>
      <c r="BV48" s="1389"/>
      <c r="BW48" s="1389"/>
      <c r="BX48" s="1389"/>
      <c r="BY48" s="1389"/>
      <c r="BZ48" s="1389"/>
      <c r="CA48" s="1389"/>
      <c r="CB48" s="1389"/>
      <c r="CC48" s="1389"/>
      <c r="CD48" s="1389"/>
      <c r="CE48" s="1389"/>
      <c r="CF48" s="1389"/>
      <c r="CG48" s="1389"/>
      <c r="CH48" s="1389"/>
      <c r="CI48" s="1389"/>
      <c r="CJ48" s="1389"/>
      <c r="CK48" s="1389"/>
      <c r="CL48" s="1389"/>
      <c r="CM48" s="1389"/>
      <c r="CN48" s="1389"/>
      <c r="CO48" s="1389"/>
      <c r="CP48" s="1389"/>
      <c r="CQ48" s="1385"/>
    </row>
    <row r="49" spans="1:95" ht="20.100000000000001" customHeight="1">
      <c r="A49" s="401">
        <v>1</v>
      </c>
      <c r="B49" s="401">
        <v>1</v>
      </c>
      <c r="C49" s="405">
        <v>45</v>
      </c>
      <c r="D49" s="829" t="s">
        <v>751</v>
      </c>
      <c r="E49" s="829" t="s">
        <v>216</v>
      </c>
      <c r="F49" s="2087" t="s">
        <v>852</v>
      </c>
      <c r="G49" s="2079"/>
      <c r="H49" s="2079"/>
      <c r="I49" s="1187"/>
      <c r="J49" s="1290">
        <v>8</v>
      </c>
      <c r="K49" s="1290">
        <v>0</v>
      </c>
      <c r="L49" s="1290">
        <v>0</v>
      </c>
      <c r="M49" s="1290">
        <v>0</v>
      </c>
      <c r="N49" s="1290">
        <v>0</v>
      </c>
      <c r="O49" s="1290">
        <v>0</v>
      </c>
      <c r="P49" s="1290">
        <v>0</v>
      </c>
      <c r="Q49" s="1290">
        <v>0</v>
      </c>
      <c r="R49" s="1290">
        <v>0</v>
      </c>
      <c r="S49" s="1290">
        <v>0</v>
      </c>
      <c r="T49" s="1290">
        <v>0</v>
      </c>
      <c r="U49" s="1290">
        <v>0</v>
      </c>
      <c r="V49" s="1290">
        <v>0</v>
      </c>
      <c r="W49" s="1290">
        <v>0</v>
      </c>
      <c r="X49" s="1290">
        <v>0</v>
      </c>
      <c r="Y49" s="1290">
        <v>0</v>
      </c>
      <c r="Z49" s="1290">
        <v>0</v>
      </c>
      <c r="AA49" s="1290">
        <v>0</v>
      </c>
      <c r="AB49" s="1290">
        <v>0</v>
      </c>
      <c r="AC49" s="1290">
        <v>0</v>
      </c>
      <c r="AD49" s="1290">
        <v>0</v>
      </c>
      <c r="AE49" s="1339">
        <v>0</v>
      </c>
      <c r="AF49" s="1365">
        <v>0</v>
      </c>
      <c r="AG49" s="1368">
        <v>1</v>
      </c>
      <c r="AH49" s="1368">
        <v>45</v>
      </c>
      <c r="AJ49" s="1385"/>
      <c r="AK49" s="1389"/>
      <c r="AL49" s="1389"/>
      <c r="AM49" s="1389"/>
      <c r="AN49" s="1389"/>
      <c r="AO49" s="1389"/>
      <c r="AP49" s="1389"/>
      <c r="AQ49" s="1389"/>
      <c r="AR49" s="1389"/>
      <c r="AS49" s="1389"/>
      <c r="AT49" s="1389"/>
      <c r="AU49" s="1389"/>
      <c r="AV49" s="1389"/>
      <c r="AW49" s="1389"/>
      <c r="AX49" s="1389"/>
      <c r="AY49" s="1389"/>
      <c r="AZ49" s="1389"/>
      <c r="BA49" s="1389"/>
      <c r="BB49" s="1389"/>
      <c r="BC49" s="1389"/>
      <c r="BD49" s="1389"/>
      <c r="BE49" s="1389"/>
      <c r="BF49" s="1389"/>
      <c r="BG49" s="1389"/>
      <c r="BH49" s="1389"/>
      <c r="BI49" s="1389"/>
      <c r="BJ49" s="1389"/>
      <c r="BK49" s="1389"/>
      <c r="BL49" s="1389"/>
      <c r="BM49" s="1389"/>
      <c r="BN49" s="1389"/>
      <c r="BO49" s="1389"/>
      <c r="BP49" s="1389"/>
      <c r="BQ49" s="1389"/>
      <c r="BR49" s="1389"/>
      <c r="BS49" s="1389"/>
      <c r="BT49" s="1389"/>
      <c r="BU49" s="1389"/>
      <c r="BV49" s="1389"/>
      <c r="BW49" s="1389"/>
      <c r="BX49" s="1389"/>
      <c r="BY49" s="1389"/>
      <c r="BZ49" s="1389"/>
      <c r="CA49" s="1389"/>
      <c r="CB49" s="1389"/>
      <c r="CC49" s="1389"/>
      <c r="CD49" s="1389"/>
      <c r="CE49" s="1389"/>
      <c r="CF49" s="1389"/>
      <c r="CG49" s="1389"/>
      <c r="CH49" s="1389"/>
      <c r="CI49" s="1389"/>
      <c r="CJ49" s="1389"/>
      <c r="CK49" s="1389"/>
      <c r="CL49" s="1389"/>
      <c r="CM49" s="1389"/>
      <c r="CN49" s="1389"/>
      <c r="CO49" s="1389"/>
      <c r="CP49" s="1389"/>
      <c r="CQ49" s="1385"/>
    </row>
    <row r="50" spans="1:95" ht="20.100000000000001" customHeight="1">
      <c r="A50" s="401">
        <v>1</v>
      </c>
      <c r="B50" s="401">
        <v>1</v>
      </c>
      <c r="C50" s="405">
        <v>46</v>
      </c>
      <c r="D50" s="832" t="s">
        <v>854</v>
      </c>
      <c r="E50" s="928"/>
      <c r="F50" s="2087" t="s">
        <v>593</v>
      </c>
      <c r="G50" s="2079"/>
      <c r="H50" s="2079"/>
      <c r="I50" s="1187"/>
      <c r="J50" s="1290">
        <v>5</v>
      </c>
      <c r="K50" s="1290">
        <v>0</v>
      </c>
      <c r="L50" s="1290">
        <v>0</v>
      </c>
      <c r="M50" s="1290">
        <v>0</v>
      </c>
      <c r="N50" s="1290">
        <v>0</v>
      </c>
      <c r="O50" s="1290">
        <v>0</v>
      </c>
      <c r="P50" s="1290">
        <v>0</v>
      </c>
      <c r="Q50" s="1290">
        <v>0</v>
      </c>
      <c r="R50" s="1290">
        <v>0</v>
      </c>
      <c r="S50" s="1290">
        <v>0</v>
      </c>
      <c r="T50" s="1290">
        <v>0</v>
      </c>
      <c r="U50" s="1290">
        <v>0</v>
      </c>
      <c r="V50" s="1290">
        <v>0</v>
      </c>
      <c r="W50" s="1290">
        <v>0</v>
      </c>
      <c r="X50" s="1290">
        <v>0</v>
      </c>
      <c r="Y50" s="1290">
        <v>0</v>
      </c>
      <c r="Z50" s="1290">
        <v>0</v>
      </c>
      <c r="AA50" s="1290">
        <v>0</v>
      </c>
      <c r="AB50" s="1290">
        <v>0</v>
      </c>
      <c r="AC50" s="1290">
        <v>0</v>
      </c>
      <c r="AD50" s="1290">
        <v>0</v>
      </c>
      <c r="AE50" s="1339">
        <v>0</v>
      </c>
      <c r="AF50" s="1365">
        <v>0</v>
      </c>
      <c r="AG50" s="1368">
        <v>1</v>
      </c>
      <c r="AH50" s="1368">
        <v>46</v>
      </c>
      <c r="AJ50" s="1385"/>
      <c r="AK50" s="1389"/>
      <c r="AL50" s="1389"/>
      <c r="AM50" s="1389"/>
      <c r="AN50" s="1389"/>
      <c r="AO50" s="1389"/>
      <c r="AP50" s="1389"/>
      <c r="AQ50" s="1389"/>
      <c r="AR50" s="1389"/>
      <c r="AS50" s="1389"/>
      <c r="AT50" s="1389"/>
      <c r="AU50" s="1389"/>
      <c r="AV50" s="1389"/>
      <c r="AW50" s="1389"/>
      <c r="AX50" s="1389"/>
      <c r="AY50" s="1389"/>
      <c r="AZ50" s="1389"/>
      <c r="BA50" s="1389"/>
      <c r="BB50" s="1389"/>
      <c r="BC50" s="1389"/>
      <c r="BD50" s="1389"/>
      <c r="BE50" s="1389"/>
      <c r="BF50" s="1389"/>
      <c r="BG50" s="1389"/>
      <c r="BH50" s="1389"/>
      <c r="BI50" s="1389"/>
      <c r="BJ50" s="1389"/>
      <c r="BK50" s="1389"/>
      <c r="BL50" s="1389"/>
      <c r="BM50" s="1389"/>
      <c r="BN50" s="1389"/>
      <c r="BO50" s="1389"/>
      <c r="BP50" s="1389"/>
      <c r="BQ50" s="1389"/>
      <c r="BR50" s="1389"/>
      <c r="BS50" s="1389"/>
      <c r="BT50" s="1389"/>
      <c r="BU50" s="1389"/>
      <c r="BV50" s="1389"/>
      <c r="BW50" s="1389"/>
      <c r="BX50" s="1389"/>
      <c r="BY50" s="1389"/>
      <c r="BZ50" s="1389"/>
      <c r="CA50" s="1389"/>
      <c r="CB50" s="1389"/>
      <c r="CC50" s="1389"/>
      <c r="CD50" s="1389"/>
      <c r="CE50" s="1389"/>
      <c r="CF50" s="1389"/>
      <c r="CG50" s="1389"/>
      <c r="CH50" s="1389"/>
      <c r="CI50" s="1389"/>
      <c r="CJ50" s="1389"/>
      <c r="CK50" s="1389"/>
      <c r="CL50" s="1389"/>
      <c r="CM50" s="1389"/>
      <c r="CN50" s="1389"/>
      <c r="CO50" s="1389"/>
      <c r="CP50" s="1389"/>
      <c r="CQ50" s="1385"/>
    </row>
    <row r="51" spans="1:95" ht="20.100000000000001" customHeight="1">
      <c r="A51" s="401">
        <v>1</v>
      </c>
      <c r="B51" s="401">
        <v>1</v>
      </c>
      <c r="C51" s="405">
        <v>47</v>
      </c>
      <c r="D51" s="829" t="s">
        <v>131</v>
      </c>
      <c r="E51" s="825" t="s">
        <v>519</v>
      </c>
      <c r="F51" s="2079" t="s">
        <v>805</v>
      </c>
      <c r="G51" s="2079"/>
      <c r="H51" s="2079"/>
      <c r="I51" s="1187"/>
      <c r="J51" s="1290">
        <v>23</v>
      </c>
      <c r="K51" s="1290">
        <v>5</v>
      </c>
      <c r="L51" s="1290">
        <v>0</v>
      </c>
      <c r="M51" s="1290">
        <v>3</v>
      </c>
      <c r="N51" s="1290">
        <v>2</v>
      </c>
      <c r="O51" s="1290">
        <v>3</v>
      </c>
      <c r="P51" s="1290">
        <v>1</v>
      </c>
      <c r="Q51" s="1290">
        <v>5</v>
      </c>
      <c r="R51" s="1290">
        <v>0</v>
      </c>
      <c r="S51" s="1290">
        <v>0</v>
      </c>
      <c r="T51" s="1290">
        <v>0</v>
      </c>
      <c r="U51" s="1290">
        <v>0</v>
      </c>
      <c r="V51" s="1290">
        <v>1</v>
      </c>
      <c r="W51" s="1290">
        <v>0</v>
      </c>
      <c r="X51" s="1290">
        <v>0</v>
      </c>
      <c r="Y51" s="1290">
        <v>0</v>
      </c>
      <c r="Z51" s="1290">
        <v>0</v>
      </c>
      <c r="AA51" s="1290">
        <v>0</v>
      </c>
      <c r="AB51" s="1290">
        <v>0</v>
      </c>
      <c r="AC51" s="1290">
        <v>0</v>
      </c>
      <c r="AD51" s="1290">
        <v>0</v>
      </c>
      <c r="AE51" s="1339">
        <v>0</v>
      </c>
      <c r="AF51" s="1365">
        <v>0</v>
      </c>
      <c r="AG51" s="1368">
        <v>1</v>
      </c>
      <c r="AH51" s="1368">
        <v>47</v>
      </c>
      <c r="AJ51" s="1385"/>
      <c r="AK51" s="1389"/>
      <c r="AL51" s="1389"/>
      <c r="AM51" s="1389"/>
      <c r="AN51" s="1389"/>
      <c r="AO51" s="1389"/>
      <c r="AP51" s="1389"/>
      <c r="AQ51" s="1389"/>
      <c r="AR51" s="1389"/>
      <c r="AS51" s="1389"/>
      <c r="AT51" s="1389"/>
      <c r="AU51" s="1389"/>
      <c r="AV51" s="1389"/>
      <c r="AW51" s="1389"/>
      <c r="AX51" s="1389"/>
      <c r="AY51" s="1389"/>
      <c r="AZ51" s="1389"/>
      <c r="BA51" s="1389"/>
      <c r="BB51" s="1389"/>
      <c r="BC51" s="1389"/>
      <c r="BD51" s="1389"/>
      <c r="BE51" s="1389"/>
      <c r="BF51" s="1389"/>
      <c r="BG51" s="1389"/>
      <c r="BH51" s="1389"/>
      <c r="BI51" s="1389"/>
      <c r="BJ51" s="1389"/>
      <c r="BK51" s="1389"/>
      <c r="BL51" s="1389"/>
      <c r="BM51" s="1389"/>
      <c r="BN51" s="1389"/>
      <c r="BO51" s="1389"/>
      <c r="BP51" s="1389"/>
      <c r="BQ51" s="1389"/>
      <c r="BR51" s="1389"/>
      <c r="BS51" s="1389"/>
      <c r="BT51" s="1389"/>
      <c r="BU51" s="1389"/>
      <c r="BV51" s="1389"/>
      <c r="BW51" s="1389"/>
      <c r="BX51" s="1389"/>
      <c r="BY51" s="1389"/>
      <c r="BZ51" s="1389"/>
      <c r="CA51" s="1389"/>
      <c r="CB51" s="1389"/>
      <c r="CC51" s="1389"/>
      <c r="CD51" s="1389"/>
      <c r="CE51" s="1389"/>
      <c r="CF51" s="1389"/>
      <c r="CG51" s="1389"/>
      <c r="CH51" s="1389"/>
      <c r="CI51" s="1389"/>
      <c r="CJ51" s="1389"/>
      <c r="CK51" s="1389"/>
      <c r="CL51" s="1389"/>
      <c r="CM51" s="1389"/>
      <c r="CN51" s="1389"/>
      <c r="CO51" s="1389"/>
      <c r="CP51" s="1389"/>
      <c r="CQ51" s="1385"/>
    </row>
    <row r="52" spans="1:95" ht="20.100000000000001" customHeight="1">
      <c r="A52" s="401">
        <v>1</v>
      </c>
      <c r="B52" s="401">
        <v>1</v>
      </c>
      <c r="C52" s="405">
        <v>48</v>
      </c>
      <c r="D52" s="833" t="s">
        <v>857</v>
      </c>
      <c r="E52" s="2087" t="s">
        <v>406</v>
      </c>
      <c r="F52" s="2079"/>
      <c r="G52" s="2079"/>
      <c r="H52" s="2079"/>
      <c r="I52" s="1187"/>
      <c r="J52" s="1290">
        <v>128</v>
      </c>
      <c r="K52" s="1290">
        <v>9</v>
      </c>
      <c r="L52" s="1290">
        <v>37</v>
      </c>
      <c r="M52" s="1290">
        <v>35</v>
      </c>
      <c r="N52" s="1290">
        <v>12</v>
      </c>
      <c r="O52" s="1290">
        <v>11</v>
      </c>
      <c r="P52" s="1290">
        <v>7</v>
      </c>
      <c r="Q52" s="1290">
        <v>34</v>
      </c>
      <c r="R52" s="1290">
        <v>8</v>
      </c>
      <c r="S52" s="1290">
        <v>25</v>
      </c>
      <c r="T52" s="1290">
        <v>8</v>
      </c>
      <c r="U52" s="1290">
        <v>14</v>
      </c>
      <c r="V52" s="1290">
        <v>8</v>
      </c>
      <c r="W52" s="1290">
        <v>8</v>
      </c>
      <c r="X52" s="1290">
        <v>1</v>
      </c>
      <c r="Y52" s="1290">
        <v>1</v>
      </c>
      <c r="Z52" s="1290">
        <v>3</v>
      </c>
      <c r="AA52" s="1290">
        <v>3</v>
      </c>
      <c r="AB52" s="1290">
        <v>2</v>
      </c>
      <c r="AC52" s="1290">
        <v>8</v>
      </c>
      <c r="AD52" s="1290">
        <v>4</v>
      </c>
      <c r="AE52" s="1339">
        <v>4</v>
      </c>
      <c r="AF52" s="1365">
        <v>8</v>
      </c>
      <c r="AG52" s="1368">
        <v>1</v>
      </c>
      <c r="AH52" s="1368">
        <v>48</v>
      </c>
      <c r="AJ52" s="1385"/>
      <c r="AK52" s="1389"/>
      <c r="AL52" s="1389"/>
      <c r="AM52" s="1389"/>
      <c r="AN52" s="1389"/>
      <c r="AO52" s="1389"/>
      <c r="AP52" s="1389"/>
      <c r="AQ52" s="1389"/>
      <c r="AR52" s="1389"/>
      <c r="AS52" s="1389"/>
      <c r="AT52" s="1389"/>
      <c r="AU52" s="1389"/>
      <c r="AV52" s="1389"/>
      <c r="AW52" s="1389"/>
      <c r="AX52" s="1389"/>
      <c r="AY52" s="1389"/>
      <c r="AZ52" s="1389"/>
      <c r="BA52" s="1389"/>
      <c r="BB52" s="1389"/>
      <c r="BC52" s="1389"/>
      <c r="BD52" s="1389"/>
      <c r="BE52" s="1389"/>
      <c r="BF52" s="1389"/>
      <c r="BG52" s="1389"/>
      <c r="BH52" s="1389"/>
      <c r="BI52" s="1389"/>
      <c r="BJ52" s="1389"/>
      <c r="BK52" s="1389"/>
      <c r="BL52" s="1389"/>
      <c r="BM52" s="1389"/>
      <c r="BN52" s="1389"/>
      <c r="BO52" s="1389"/>
      <c r="BP52" s="1389"/>
      <c r="BQ52" s="1389"/>
      <c r="BR52" s="1389"/>
      <c r="BS52" s="1389"/>
      <c r="BT52" s="1389"/>
      <c r="BU52" s="1389"/>
      <c r="BV52" s="1389"/>
      <c r="BW52" s="1389"/>
      <c r="BX52" s="1389"/>
      <c r="BY52" s="1389"/>
      <c r="BZ52" s="1389"/>
      <c r="CA52" s="1389"/>
      <c r="CB52" s="1389"/>
      <c r="CC52" s="1389"/>
      <c r="CD52" s="1389"/>
      <c r="CE52" s="1389"/>
      <c r="CF52" s="1389"/>
      <c r="CG52" s="1389"/>
      <c r="CH52" s="1389"/>
      <c r="CI52" s="1389"/>
      <c r="CJ52" s="1389"/>
      <c r="CK52" s="1389"/>
      <c r="CL52" s="1389"/>
      <c r="CM52" s="1389"/>
      <c r="CN52" s="1389"/>
      <c r="CO52" s="1389"/>
      <c r="CP52" s="1389"/>
      <c r="CQ52" s="1385"/>
    </row>
    <row r="53" spans="1:95" ht="20.100000000000001" customHeight="1">
      <c r="A53" s="401">
        <v>1</v>
      </c>
      <c r="B53" s="401">
        <v>1</v>
      </c>
      <c r="C53" s="405">
        <v>49</v>
      </c>
      <c r="D53" s="834"/>
      <c r="E53" s="929"/>
      <c r="F53" s="930"/>
      <c r="G53" s="930"/>
      <c r="H53" s="1131"/>
      <c r="I53" s="1193"/>
      <c r="J53" s="1290">
        <v>0</v>
      </c>
      <c r="K53" s="1290">
        <v>0</v>
      </c>
      <c r="L53" s="1290">
        <v>0</v>
      </c>
      <c r="M53" s="1290">
        <v>0</v>
      </c>
      <c r="N53" s="1290">
        <v>0</v>
      </c>
      <c r="O53" s="1290">
        <v>0</v>
      </c>
      <c r="P53" s="1290">
        <v>0</v>
      </c>
      <c r="Q53" s="1290">
        <v>0</v>
      </c>
      <c r="R53" s="1290">
        <v>0</v>
      </c>
      <c r="S53" s="1290">
        <v>0</v>
      </c>
      <c r="T53" s="1290">
        <v>0</v>
      </c>
      <c r="U53" s="1290">
        <v>0</v>
      </c>
      <c r="V53" s="1290">
        <v>0</v>
      </c>
      <c r="W53" s="1290">
        <v>0</v>
      </c>
      <c r="X53" s="1290">
        <v>0</v>
      </c>
      <c r="Y53" s="1290">
        <v>0</v>
      </c>
      <c r="Z53" s="1290">
        <v>0</v>
      </c>
      <c r="AA53" s="1290">
        <v>0</v>
      </c>
      <c r="AB53" s="1290">
        <v>0</v>
      </c>
      <c r="AC53" s="1290">
        <v>0</v>
      </c>
      <c r="AD53" s="1290">
        <v>0</v>
      </c>
      <c r="AE53" s="1339">
        <v>0</v>
      </c>
      <c r="AF53" s="1365">
        <v>0</v>
      </c>
      <c r="AG53" s="1368">
        <v>1</v>
      </c>
      <c r="AH53" s="1368">
        <v>49</v>
      </c>
      <c r="AJ53" s="1385"/>
      <c r="AK53" s="1389"/>
      <c r="AL53" s="1389"/>
      <c r="AM53" s="1389"/>
      <c r="AN53" s="1389"/>
      <c r="AO53" s="1389"/>
      <c r="AP53" s="1389"/>
      <c r="AQ53" s="1389"/>
      <c r="AR53" s="1389"/>
      <c r="AS53" s="1389"/>
      <c r="AT53" s="1389"/>
      <c r="AU53" s="1389"/>
      <c r="AV53" s="1389"/>
      <c r="AW53" s="1389"/>
      <c r="AX53" s="1389"/>
      <c r="AY53" s="1389"/>
      <c r="AZ53" s="1389"/>
      <c r="BA53" s="1389"/>
      <c r="BB53" s="1389"/>
      <c r="BC53" s="1389"/>
      <c r="BD53" s="1389"/>
      <c r="BE53" s="1389"/>
      <c r="BF53" s="1389"/>
      <c r="BG53" s="1389"/>
      <c r="BH53" s="1389"/>
      <c r="BI53" s="1389"/>
      <c r="BJ53" s="1389"/>
      <c r="BK53" s="1389"/>
      <c r="BL53" s="1389"/>
      <c r="BM53" s="1389"/>
      <c r="BN53" s="1389"/>
      <c r="BO53" s="1389"/>
      <c r="BP53" s="1389"/>
      <c r="BQ53" s="1389"/>
      <c r="BR53" s="1389"/>
      <c r="BS53" s="1389"/>
      <c r="BT53" s="1389"/>
      <c r="BU53" s="1389"/>
      <c r="BV53" s="1389"/>
      <c r="BW53" s="1389"/>
      <c r="BX53" s="1389"/>
      <c r="BY53" s="1389"/>
      <c r="BZ53" s="1389"/>
      <c r="CA53" s="1389"/>
      <c r="CB53" s="1389"/>
      <c r="CC53" s="1389"/>
      <c r="CD53" s="1389"/>
      <c r="CE53" s="1389"/>
      <c r="CF53" s="1389"/>
      <c r="CG53" s="1389"/>
      <c r="CH53" s="1389"/>
      <c r="CI53" s="1389"/>
      <c r="CJ53" s="1389"/>
      <c r="CK53" s="1389"/>
      <c r="CL53" s="1389"/>
      <c r="CM53" s="1389"/>
      <c r="CN53" s="1389"/>
      <c r="CO53" s="1389"/>
      <c r="CP53" s="1389"/>
      <c r="CQ53" s="1385"/>
    </row>
    <row r="54" spans="1:95" ht="20.100000000000001" customHeight="1">
      <c r="A54" s="401">
        <v>1</v>
      </c>
      <c r="B54" s="401">
        <v>1</v>
      </c>
      <c r="C54" s="405">
        <v>50</v>
      </c>
      <c r="D54" s="834"/>
      <c r="E54" s="929"/>
      <c r="F54" s="930"/>
      <c r="G54" s="930"/>
      <c r="H54" s="1131"/>
      <c r="I54" s="1193"/>
      <c r="J54" s="1290">
        <v>0</v>
      </c>
      <c r="K54" s="1290">
        <v>0</v>
      </c>
      <c r="L54" s="1290">
        <v>0</v>
      </c>
      <c r="M54" s="1290">
        <v>0</v>
      </c>
      <c r="N54" s="1290">
        <v>0</v>
      </c>
      <c r="O54" s="1290">
        <v>0</v>
      </c>
      <c r="P54" s="1290">
        <v>0</v>
      </c>
      <c r="Q54" s="1290">
        <v>0</v>
      </c>
      <c r="R54" s="1290">
        <v>0</v>
      </c>
      <c r="S54" s="1290">
        <v>0</v>
      </c>
      <c r="T54" s="1290">
        <v>0</v>
      </c>
      <c r="U54" s="1290">
        <v>0</v>
      </c>
      <c r="V54" s="1290">
        <v>0</v>
      </c>
      <c r="W54" s="1290">
        <v>0</v>
      </c>
      <c r="X54" s="1290">
        <v>0</v>
      </c>
      <c r="Y54" s="1290">
        <v>0</v>
      </c>
      <c r="Z54" s="1290">
        <v>0</v>
      </c>
      <c r="AA54" s="1290">
        <v>0</v>
      </c>
      <c r="AB54" s="1290">
        <v>0</v>
      </c>
      <c r="AC54" s="1290">
        <v>0</v>
      </c>
      <c r="AD54" s="1290">
        <v>0</v>
      </c>
      <c r="AE54" s="1339">
        <v>0</v>
      </c>
      <c r="AF54" s="1365">
        <v>0</v>
      </c>
      <c r="AG54" s="1368">
        <v>1</v>
      </c>
      <c r="AH54" s="1368">
        <v>50</v>
      </c>
      <c r="AJ54" s="1385"/>
      <c r="AK54" s="1389"/>
      <c r="AL54" s="1389"/>
      <c r="AM54" s="1389"/>
      <c r="AN54" s="1389"/>
      <c r="AO54" s="1389"/>
      <c r="AP54" s="1389"/>
      <c r="AQ54" s="1389"/>
      <c r="AR54" s="1389"/>
      <c r="AS54" s="1389"/>
      <c r="AT54" s="1389"/>
      <c r="AU54" s="1389"/>
      <c r="AV54" s="1389"/>
      <c r="AW54" s="1389"/>
      <c r="AX54" s="1389"/>
      <c r="AY54" s="1389"/>
      <c r="AZ54" s="1389"/>
      <c r="BA54" s="1389"/>
      <c r="BB54" s="1389"/>
      <c r="BC54" s="1389"/>
      <c r="BD54" s="1389"/>
      <c r="BE54" s="1389"/>
      <c r="BF54" s="1389"/>
      <c r="BG54" s="1389"/>
      <c r="BH54" s="1389"/>
      <c r="BI54" s="1389"/>
      <c r="BJ54" s="1389"/>
      <c r="BK54" s="1389"/>
      <c r="BL54" s="1389"/>
      <c r="BM54" s="1389"/>
      <c r="BN54" s="1389"/>
      <c r="BO54" s="1389"/>
      <c r="BP54" s="1389"/>
      <c r="BQ54" s="1389"/>
      <c r="BR54" s="1389"/>
      <c r="BS54" s="1389"/>
      <c r="BT54" s="1389"/>
      <c r="BU54" s="1389"/>
      <c r="BV54" s="1389"/>
      <c r="BW54" s="1389"/>
      <c r="BX54" s="1389"/>
      <c r="BY54" s="1389"/>
      <c r="BZ54" s="1389"/>
      <c r="CA54" s="1389"/>
      <c r="CB54" s="1389"/>
      <c r="CC54" s="1389"/>
      <c r="CD54" s="1389"/>
      <c r="CE54" s="1389"/>
      <c r="CF54" s="1389"/>
      <c r="CG54" s="1389"/>
      <c r="CH54" s="1389"/>
      <c r="CI54" s="1389"/>
      <c r="CJ54" s="1389"/>
      <c r="CK54" s="1389"/>
      <c r="CL54" s="1389"/>
      <c r="CM54" s="1389"/>
      <c r="CN54" s="1389"/>
      <c r="CO54" s="1389"/>
      <c r="CP54" s="1389"/>
      <c r="CQ54" s="1385"/>
    </row>
    <row r="55" spans="1:95" ht="20.100000000000001" customHeight="1">
      <c r="A55" s="401">
        <v>1</v>
      </c>
      <c r="B55" s="401">
        <v>1</v>
      </c>
      <c r="C55" s="405">
        <v>51</v>
      </c>
      <c r="D55" s="834"/>
      <c r="E55" s="929"/>
      <c r="F55" s="930"/>
      <c r="G55" s="930"/>
      <c r="H55" s="1131"/>
      <c r="I55" s="1193"/>
      <c r="J55" s="1290">
        <v>0</v>
      </c>
      <c r="K55" s="1290">
        <v>0</v>
      </c>
      <c r="L55" s="1290">
        <v>0</v>
      </c>
      <c r="M55" s="1290">
        <v>0</v>
      </c>
      <c r="N55" s="1290">
        <v>0</v>
      </c>
      <c r="O55" s="1290">
        <v>0</v>
      </c>
      <c r="P55" s="1290">
        <v>0</v>
      </c>
      <c r="Q55" s="1290">
        <v>0</v>
      </c>
      <c r="R55" s="1290">
        <v>0</v>
      </c>
      <c r="S55" s="1290">
        <v>0</v>
      </c>
      <c r="T55" s="1290">
        <v>0</v>
      </c>
      <c r="U55" s="1290">
        <v>0</v>
      </c>
      <c r="V55" s="1290">
        <v>0</v>
      </c>
      <c r="W55" s="1290">
        <v>0</v>
      </c>
      <c r="X55" s="1290">
        <v>0</v>
      </c>
      <c r="Y55" s="1290">
        <v>0</v>
      </c>
      <c r="Z55" s="1290">
        <v>0</v>
      </c>
      <c r="AA55" s="1290">
        <v>0</v>
      </c>
      <c r="AB55" s="1290">
        <v>0</v>
      </c>
      <c r="AC55" s="1290">
        <v>0</v>
      </c>
      <c r="AD55" s="1290">
        <v>0</v>
      </c>
      <c r="AE55" s="1339">
        <v>0</v>
      </c>
      <c r="AF55" s="1365">
        <v>0</v>
      </c>
      <c r="AG55" s="1368">
        <v>1</v>
      </c>
      <c r="AH55" s="1368">
        <v>51</v>
      </c>
      <c r="AJ55" s="1385"/>
      <c r="AK55" s="1389"/>
      <c r="AL55" s="1389"/>
      <c r="AM55" s="1389"/>
      <c r="AN55" s="1389"/>
      <c r="AO55" s="1389"/>
      <c r="AP55" s="1389"/>
      <c r="AQ55" s="1389"/>
      <c r="AR55" s="1389"/>
      <c r="AS55" s="1389"/>
      <c r="AT55" s="1389"/>
      <c r="AU55" s="1389"/>
      <c r="AV55" s="1389"/>
      <c r="AW55" s="1389"/>
      <c r="AX55" s="1389"/>
      <c r="AY55" s="1389"/>
      <c r="AZ55" s="1389"/>
      <c r="BA55" s="1389"/>
      <c r="BB55" s="1389"/>
      <c r="BC55" s="1389"/>
      <c r="BD55" s="1389"/>
      <c r="BE55" s="1389"/>
      <c r="BF55" s="1389"/>
      <c r="BG55" s="1389"/>
      <c r="BH55" s="1389"/>
      <c r="BI55" s="1389"/>
      <c r="BJ55" s="1389"/>
      <c r="BK55" s="1389"/>
      <c r="BL55" s="1389"/>
      <c r="BM55" s="1389"/>
      <c r="BN55" s="1389"/>
      <c r="BO55" s="1389"/>
      <c r="BP55" s="1389"/>
      <c r="BQ55" s="1389"/>
      <c r="BR55" s="1389"/>
      <c r="BS55" s="1389"/>
      <c r="BT55" s="1389"/>
      <c r="BU55" s="1389"/>
      <c r="BV55" s="1389"/>
      <c r="BW55" s="1389"/>
      <c r="BX55" s="1389"/>
      <c r="BY55" s="1389"/>
      <c r="BZ55" s="1389"/>
      <c r="CA55" s="1389"/>
      <c r="CB55" s="1389"/>
      <c r="CC55" s="1389"/>
      <c r="CD55" s="1389"/>
      <c r="CE55" s="1389"/>
      <c r="CF55" s="1389"/>
      <c r="CG55" s="1389"/>
      <c r="CH55" s="1389"/>
      <c r="CI55" s="1389"/>
      <c r="CJ55" s="1389"/>
      <c r="CK55" s="1389"/>
      <c r="CL55" s="1389"/>
      <c r="CM55" s="1389"/>
      <c r="CN55" s="1389"/>
      <c r="CO55" s="1389"/>
      <c r="CP55" s="1389"/>
      <c r="CQ55" s="1385"/>
    </row>
    <row r="56" spans="1:95" ht="20.100000000000001" customHeight="1">
      <c r="A56" s="401">
        <v>1</v>
      </c>
      <c r="B56" s="401">
        <v>1</v>
      </c>
      <c r="C56" s="405">
        <v>52</v>
      </c>
      <c r="D56" s="834"/>
      <c r="E56" s="929"/>
      <c r="F56" s="930"/>
      <c r="G56" s="930"/>
      <c r="H56" s="1131"/>
      <c r="I56" s="1193"/>
      <c r="J56" s="1290">
        <v>0</v>
      </c>
      <c r="K56" s="1290">
        <v>0</v>
      </c>
      <c r="L56" s="1290">
        <v>0</v>
      </c>
      <c r="M56" s="1290">
        <v>0</v>
      </c>
      <c r="N56" s="1290">
        <v>0</v>
      </c>
      <c r="O56" s="1290">
        <v>0</v>
      </c>
      <c r="P56" s="1290">
        <v>0</v>
      </c>
      <c r="Q56" s="1290">
        <v>0</v>
      </c>
      <c r="R56" s="1290">
        <v>0</v>
      </c>
      <c r="S56" s="1290">
        <v>0</v>
      </c>
      <c r="T56" s="1290">
        <v>0</v>
      </c>
      <c r="U56" s="1290">
        <v>0</v>
      </c>
      <c r="V56" s="1290">
        <v>0</v>
      </c>
      <c r="W56" s="1290">
        <v>0</v>
      </c>
      <c r="X56" s="1290">
        <v>0</v>
      </c>
      <c r="Y56" s="1290">
        <v>0</v>
      </c>
      <c r="Z56" s="1290">
        <v>0</v>
      </c>
      <c r="AA56" s="1290">
        <v>0</v>
      </c>
      <c r="AB56" s="1290">
        <v>0</v>
      </c>
      <c r="AC56" s="1290">
        <v>0</v>
      </c>
      <c r="AD56" s="1290">
        <v>0</v>
      </c>
      <c r="AE56" s="1339">
        <v>0</v>
      </c>
      <c r="AF56" s="1365">
        <v>0</v>
      </c>
      <c r="AG56" s="1368">
        <v>1</v>
      </c>
      <c r="AH56" s="1368">
        <v>52</v>
      </c>
      <c r="AJ56" s="1385"/>
      <c r="AK56" s="1389"/>
      <c r="AL56" s="1389"/>
      <c r="AM56" s="1389"/>
      <c r="AN56" s="1389"/>
      <c r="AO56" s="1389"/>
      <c r="AP56" s="1389"/>
      <c r="AQ56" s="1389"/>
      <c r="AR56" s="1389"/>
      <c r="AS56" s="1389"/>
      <c r="AT56" s="1389"/>
      <c r="AU56" s="1389"/>
      <c r="AV56" s="1389"/>
      <c r="AW56" s="1389"/>
      <c r="AX56" s="1389"/>
      <c r="AY56" s="1389"/>
      <c r="AZ56" s="1389"/>
      <c r="BA56" s="1389"/>
      <c r="BB56" s="1389"/>
      <c r="BC56" s="1389"/>
      <c r="BD56" s="1389"/>
      <c r="BE56" s="1389"/>
      <c r="BF56" s="1389"/>
      <c r="BG56" s="1389"/>
      <c r="BH56" s="1389"/>
      <c r="BI56" s="1389"/>
      <c r="BJ56" s="1389"/>
      <c r="BK56" s="1389"/>
      <c r="BL56" s="1389"/>
      <c r="BM56" s="1389"/>
      <c r="BN56" s="1389"/>
      <c r="BO56" s="1389"/>
      <c r="BP56" s="1389"/>
      <c r="BQ56" s="1389"/>
      <c r="BR56" s="1389"/>
      <c r="BS56" s="1389"/>
      <c r="BT56" s="1389"/>
      <c r="BU56" s="1389"/>
      <c r="BV56" s="1389"/>
      <c r="BW56" s="1389"/>
      <c r="BX56" s="1389"/>
      <c r="BY56" s="1389"/>
      <c r="BZ56" s="1389"/>
      <c r="CA56" s="1389"/>
      <c r="CB56" s="1389"/>
      <c r="CC56" s="1389"/>
      <c r="CD56" s="1389"/>
      <c r="CE56" s="1389"/>
      <c r="CF56" s="1389"/>
      <c r="CG56" s="1389"/>
      <c r="CH56" s="1389"/>
      <c r="CI56" s="1389"/>
      <c r="CJ56" s="1389"/>
      <c r="CK56" s="1389"/>
      <c r="CL56" s="1389"/>
      <c r="CM56" s="1389"/>
      <c r="CN56" s="1389"/>
      <c r="CO56" s="1389"/>
      <c r="CP56" s="1389"/>
      <c r="CQ56" s="1385"/>
    </row>
    <row r="57" spans="1:95" ht="20.100000000000001" customHeight="1">
      <c r="A57" s="401">
        <v>1</v>
      </c>
      <c r="B57" s="401">
        <v>1</v>
      </c>
      <c r="C57" s="405">
        <v>53</v>
      </c>
      <c r="D57" s="2096" t="s">
        <v>201</v>
      </c>
      <c r="E57" s="2097"/>
      <c r="F57" s="2097"/>
      <c r="G57" s="2097"/>
      <c r="H57" s="2097"/>
      <c r="I57" s="1194"/>
      <c r="J57" s="1290">
        <v>0</v>
      </c>
      <c r="K57" s="1290">
        <v>0</v>
      </c>
      <c r="L57" s="1290">
        <v>0</v>
      </c>
      <c r="M57" s="1290">
        <v>0</v>
      </c>
      <c r="N57" s="1290">
        <v>0</v>
      </c>
      <c r="O57" s="1290">
        <v>89490</v>
      </c>
      <c r="P57" s="1290">
        <v>0</v>
      </c>
      <c r="Q57" s="1290">
        <v>0</v>
      </c>
      <c r="R57" s="1290">
        <v>0</v>
      </c>
      <c r="S57" s="1290">
        <v>0</v>
      </c>
      <c r="T57" s="1290">
        <v>221894</v>
      </c>
      <c r="U57" s="1290">
        <v>84364</v>
      </c>
      <c r="V57" s="1290">
        <v>0</v>
      </c>
      <c r="W57" s="1290">
        <v>0</v>
      </c>
      <c r="X57" s="1290">
        <v>0</v>
      </c>
      <c r="Y57" s="1290">
        <v>31129</v>
      </c>
      <c r="Z57" s="1290">
        <v>0</v>
      </c>
      <c r="AA57" s="1290">
        <v>67465</v>
      </c>
      <c r="AB57" s="1290">
        <v>0</v>
      </c>
      <c r="AC57" s="1290">
        <v>0</v>
      </c>
      <c r="AD57" s="1290">
        <v>0</v>
      </c>
      <c r="AE57" s="1339">
        <v>0</v>
      </c>
      <c r="AF57" s="1365">
        <v>0</v>
      </c>
      <c r="AG57" s="1368">
        <v>1</v>
      </c>
      <c r="AH57" s="1368">
        <v>53</v>
      </c>
      <c r="AJ57" s="1385"/>
      <c r="AK57" s="1389"/>
      <c r="AL57" s="1389"/>
      <c r="AM57" s="1389"/>
      <c r="AN57" s="1389"/>
      <c r="AO57" s="1389"/>
      <c r="AP57" s="1389"/>
      <c r="AQ57" s="1389"/>
      <c r="AR57" s="1389"/>
      <c r="AS57" s="1389"/>
      <c r="AT57" s="1389"/>
      <c r="AU57" s="1389"/>
      <c r="AV57" s="1389"/>
      <c r="AW57" s="1389"/>
      <c r="AX57" s="1389"/>
      <c r="AY57" s="1389"/>
      <c r="AZ57" s="1389"/>
      <c r="BA57" s="1389"/>
      <c r="BB57" s="1389"/>
      <c r="BC57" s="1389"/>
      <c r="BD57" s="1389"/>
      <c r="BE57" s="1389"/>
      <c r="BF57" s="1389"/>
      <c r="BG57" s="1389"/>
      <c r="BH57" s="1389"/>
      <c r="BI57" s="1389"/>
      <c r="BJ57" s="1389"/>
      <c r="BK57" s="1389"/>
      <c r="BL57" s="1389"/>
      <c r="BM57" s="1389"/>
      <c r="BN57" s="1389"/>
      <c r="BO57" s="1389"/>
      <c r="BP57" s="1389"/>
      <c r="BQ57" s="1389"/>
      <c r="BR57" s="1389"/>
      <c r="BS57" s="1389"/>
      <c r="BT57" s="1389"/>
      <c r="BU57" s="1389"/>
      <c r="BV57" s="1389"/>
      <c r="BW57" s="1389"/>
      <c r="BX57" s="1389"/>
      <c r="BY57" s="1389"/>
      <c r="BZ57" s="1389"/>
      <c r="CA57" s="1389"/>
      <c r="CB57" s="1389"/>
      <c r="CC57" s="1389"/>
      <c r="CD57" s="1389"/>
      <c r="CE57" s="1389"/>
      <c r="CF57" s="1389"/>
      <c r="CG57" s="1389"/>
      <c r="CH57" s="1389"/>
      <c r="CI57" s="1389"/>
      <c r="CJ57" s="1389"/>
      <c r="CK57" s="1389"/>
      <c r="CL57" s="1389"/>
      <c r="CM57" s="1389"/>
      <c r="CN57" s="1389"/>
      <c r="CO57" s="1389"/>
      <c r="CP57" s="1389"/>
      <c r="CQ57" s="1385"/>
    </row>
    <row r="58" spans="1:95" ht="20.100000000000001" customHeight="1">
      <c r="A58" s="401">
        <v>1</v>
      </c>
      <c r="B58" s="401">
        <v>1</v>
      </c>
      <c r="C58" s="405">
        <v>54</v>
      </c>
      <c r="D58" s="830" t="s">
        <v>3</v>
      </c>
      <c r="E58" s="2084" t="s">
        <v>1045</v>
      </c>
      <c r="F58" s="2082"/>
      <c r="G58" s="2082"/>
      <c r="H58" s="2082"/>
      <c r="I58" s="1188"/>
      <c r="J58" s="1296">
        <v>1</v>
      </c>
      <c r="K58" s="1294">
        <v>1</v>
      </c>
      <c r="L58" s="1294">
        <v>1</v>
      </c>
      <c r="M58" s="1294">
        <v>1</v>
      </c>
      <c r="N58" s="1294">
        <v>1</v>
      </c>
      <c r="O58" s="1294">
        <v>1</v>
      </c>
      <c r="P58" s="1294">
        <v>1</v>
      </c>
      <c r="Q58" s="1294">
        <v>1</v>
      </c>
      <c r="R58" s="1294">
        <v>1</v>
      </c>
      <c r="S58" s="1294">
        <v>1</v>
      </c>
      <c r="T58" s="1294">
        <v>5</v>
      </c>
      <c r="U58" s="1294">
        <v>1</v>
      </c>
      <c r="V58" s="1294">
        <v>1</v>
      </c>
      <c r="W58" s="1294">
        <v>1</v>
      </c>
      <c r="X58" s="1294">
        <v>1</v>
      </c>
      <c r="Y58" s="1294">
        <v>5</v>
      </c>
      <c r="Z58" s="1294">
        <v>1</v>
      </c>
      <c r="AA58" s="1294">
        <v>5</v>
      </c>
      <c r="AB58" s="1294">
        <v>1</v>
      </c>
      <c r="AC58" s="1294">
        <v>1</v>
      </c>
      <c r="AD58" s="1294">
        <v>1</v>
      </c>
      <c r="AE58" s="1342">
        <v>1</v>
      </c>
      <c r="AF58" s="1365">
        <v>1</v>
      </c>
      <c r="AG58" s="1368">
        <v>1</v>
      </c>
      <c r="AH58" s="1368">
        <v>54</v>
      </c>
      <c r="AJ58" s="1385"/>
      <c r="AK58" s="1389"/>
      <c r="AL58" s="1389"/>
      <c r="AM58" s="1389"/>
      <c r="AN58" s="1389"/>
      <c r="AO58" s="1389"/>
      <c r="AP58" s="1389"/>
      <c r="AQ58" s="1389"/>
      <c r="AR58" s="1389"/>
      <c r="AS58" s="1389"/>
      <c r="AT58" s="1389"/>
      <c r="AU58" s="1389"/>
      <c r="AV58" s="1389"/>
      <c r="AW58" s="1389"/>
      <c r="AX58" s="1389"/>
      <c r="AY58" s="1389"/>
      <c r="AZ58" s="1389"/>
      <c r="BA58" s="1389"/>
      <c r="BB58" s="1389"/>
      <c r="BC58" s="1389"/>
      <c r="BD58" s="1389"/>
      <c r="BE58" s="1389"/>
      <c r="BF58" s="1389"/>
      <c r="BG58" s="1389"/>
      <c r="BH58" s="1389"/>
      <c r="BI58" s="1389"/>
      <c r="BJ58" s="1389"/>
      <c r="BK58" s="1389"/>
      <c r="BL58" s="1389"/>
      <c r="BM58" s="1389"/>
      <c r="BN58" s="1389"/>
      <c r="BO58" s="1389"/>
      <c r="BP58" s="1389"/>
      <c r="BQ58" s="1389"/>
      <c r="BR58" s="1389"/>
      <c r="BS58" s="1389"/>
      <c r="BT58" s="1389"/>
      <c r="BU58" s="1389"/>
      <c r="BV58" s="1389"/>
      <c r="BW58" s="1389"/>
      <c r="BX58" s="1389"/>
      <c r="BY58" s="1389"/>
      <c r="BZ58" s="1389"/>
      <c r="CA58" s="1389"/>
      <c r="CB58" s="1389"/>
      <c r="CC58" s="1389"/>
      <c r="CD58" s="1389"/>
      <c r="CE58" s="1389"/>
      <c r="CF58" s="1389"/>
      <c r="CG58" s="1389"/>
      <c r="CH58" s="1389"/>
      <c r="CI58" s="1389"/>
      <c r="CJ58" s="1389"/>
      <c r="CK58" s="1389"/>
      <c r="CL58" s="1389"/>
      <c r="CM58" s="1389"/>
      <c r="CN58" s="1389"/>
      <c r="CO58" s="1389"/>
      <c r="CP58" s="1389"/>
      <c r="CQ58" s="1385"/>
    </row>
    <row r="59" spans="1:95" ht="20.100000000000001" customHeight="1">
      <c r="A59" s="401">
        <v>1</v>
      </c>
      <c r="B59" s="401">
        <v>1</v>
      </c>
      <c r="C59" s="405">
        <v>55</v>
      </c>
      <c r="D59" s="835"/>
      <c r="E59" s="930"/>
      <c r="F59" s="1028"/>
      <c r="G59" s="1028"/>
      <c r="H59" s="1028"/>
      <c r="I59" s="1192"/>
      <c r="J59" s="1294">
        <v>0</v>
      </c>
      <c r="K59" s="1294">
        <v>0</v>
      </c>
      <c r="L59" s="1294">
        <v>0</v>
      </c>
      <c r="M59" s="1294">
        <v>0</v>
      </c>
      <c r="N59" s="1294">
        <v>0</v>
      </c>
      <c r="O59" s="1294">
        <v>0</v>
      </c>
      <c r="P59" s="1294">
        <v>0</v>
      </c>
      <c r="Q59" s="1294">
        <v>0</v>
      </c>
      <c r="R59" s="1294">
        <v>0</v>
      </c>
      <c r="S59" s="1294">
        <v>0</v>
      </c>
      <c r="T59" s="1294">
        <v>0</v>
      </c>
      <c r="U59" s="1294">
        <v>0</v>
      </c>
      <c r="V59" s="1294">
        <v>0</v>
      </c>
      <c r="W59" s="1294">
        <v>0</v>
      </c>
      <c r="X59" s="1294">
        <v>0</v>
      </c>
      <c r="Y59" s="1294">
        <v>0</v>
      </c>
      <c r="Z59" s="1294">
        <v>0</v>
      </c>
      <c r="AA59" s="1294">
        <v>0</v>
      </c>
      <c r="AB59" s="1294">
        <v>0</v>
      </c>
      <c r="AC59" s="1294">
        <v>0</v>
      </c>
      <c r="AD59" s="1294">
        <v>0</v>
      </c>
      <c r="AE59" s="1342">
        <v>0</v>
      </c>
      <c r="AF59" s="1365">
        <v>0</v>
      </c>
      <c r="AG59" s="1368">
        <v>1</v>
      </c>
      <c r="AH59" s="1368">
        <v>55</v>
      </c>
      <c r="AJ59" s="1385"/>
      <c r="AK59" s="1389"/>
      <c r="AL59" s="1389"/>
      <c r="AM59" s="1389"/>
      <c r="AN59" s="1389"/>
      <c r="AO59" s="1389"/>
      <c r="AP59" s="1389"/>
      <c r="AQ59" s="1389"/>
      <c r="AR59" s="1389"/>
      <c r="AS59" s="1389"/>
      <c r="AT59" s="1389"/>
      <c r="AU59" s="1389"/>
      <c r="AV59" s="1389"/>
      <c r="AW59" s="1389"/>
      <c r="AX59" s="1389"/>
      <c r="AY59" s="1389"/>
      <c r="AZ59" s="1389"/>
      <c r="BA59" s="1389"/>
      <c r="BB59" s="1389"/>
      <c r="BC59" s="1389"/>
      <c r="BD59" s="1389"/>
      <c r="BE59" s="1389"/>
      <c r="BF59" s="1389"/>
      <c r="BG59" s="1389"/>
      <c r="BH59" s="1389"/>
      <c r="BI59" s="1389"/>
      <c r="BJ59" s="1389"/>
      <c r="BK59" s="1389"/>
      <c r="BL59" s="1389"/>
      <c r="BM59" s="1389"/>
      <c r="BN59" s="1389"/>
      <c r="BO59" s="1389"/>
      <c r="BP59" s="1389"/>
      <c r="BQ59" s="1389"/>
      <c r="BR59" s="1389"/>
      <c r="BS59" s="1389"/>
      <c r="BT59" s="1389"/>
      <c r="BU59" s="1389"/>
      <c r="BV59" s="1389"/>
      <c r="BW59" s="1389"/>
      <c r="BX59" s="1389"/>
      <c r="BY59" s="1389"/>
      <c r="BZ59" s="1389"/>
      <c r="CA59" s="1389"/>
      <c r="CB59" s="1389"/>
      <c r="CC59" s="1389"/>
      <c r="CD59" s="1389"/>
      <c r="CE59" s="1389"/>
      <c r="CF59" s="1389"/>
      <c r="CG59" s="1389"/>
      <c r="CH59" s="1389"/>
      <c r="CI59" s="1389"/>
      <c r="CJ59" s="1389"/>
      <c r="CK59" s="1389"/>
      <c r="CL59" s="1389"/>
      <c r="CM59" s="1389"/>
      <c r="CN59" s="1389"/>
      <c r="CO59" s="1389"/>
      <c r="CP59" s="1389"/>
      <c r="CQ59" s="1385"/>
    </row>
    <row r="60" spans="1:95" ht="20.100000000000001" customHeight="1">
      <c r="A60" s="401">
        <v>1</v>
      </c>
      <c r="B60" s="401">
        <v>1</v>
      </c>
      <c r="C60" s="405">
        <v>56</v>
      </c>
      <c r="D60" s="835"/>
      <c r="E60" s="930"/>
      <c r="F60" s="1028"/>
      <c r="G60" s="1028"/>
      <c r="H60" s="1028"/>
      <c r="I60" s="1192"/>
      <c r="J60" s="1294">
        <v>0</v>
      </c>
      <c r="K60" s="1294">
        <v>0</v>
      </c>
      <c r="L60" s="1294">
        <v>0</v>
      </c>
      <c r="M60" s="1294">
        <v>0</v>
      </c>
      <c r="N60" s="1294">
        <v>0</v>
      </c>
      <c r="O60" s="1294">
        <v>0</v>
      </c>
      <c r="P60" s="1294">
        <v>0</v>
      </c>
      <c r="Q60" s="1294">
        <v>0</v>
      </c>
      <c r="R60" s="1294">
        <v>0</v>
      </c>
      <c r="S60" s="1294">
        <v>0</v>
      </c>
      <c r="T60" s="1294">
        <v>0</v>
      </c>
      <c r="U60" s="1294">
        <v>0</v>
      </c>
      <c r="V60" s="1294">
        <v>0</v>
      </c>
      <c r="W60" s="1294">
        <v>0</v>
      </c>
      <c r="X60" s="1294">
        <v>0</v>
      </c>
      <c r="Y60" s="1294">
        <v>0</v>
      </c>
      <c r="Z60" s="1294">
        <v>0</v>
      </c>
      <c r="AA60" s="1294">
        <v>0</v>
      </c>
      <c r="AB60" s="1294">
        <v>0</v>
      </c>
      <c r="AC60" s="1294">
        <v>0</v>
      </c>
      <c r="AD60" s="1294">
        <v>0</v>
      </c>
      <c r="AE60" s="1342">
        <v>0</v>
      </c>
      <c r="AF60" s="1365">
        <v>0</v>
      </c>
      <c r="AG60" s="1368">
        <v>1</v>
      </c>
      <c r="AH60" s="1368">
        <v>56</v>
      </c>
      <c r="AJ60" s="1385"/>
      <c r="AK60" s="1389"/>
      <c r="AL60" s="1389"/>
      <c r="AM60" s="1389"/>
      <c r="AN60" s="1389"/>
      <c r="AO60" s="1389"/>
      <c r="AP60" s="1389"/>
      <c r="AQ60" s="1389"/>
      <c r="AR60" s="1389"/>
      <c r="AS60" s="1389"/>
      <c r="AT60" s="1389"/>
      <c r="AU60" s="1389"/>
      <c r="AV60" s="1389"/>
      <c r="AW60" s="1389"/>
      <c r="AX60" s="1389"/>
      <c r="AY60" s="1389"/>
      <c r="AZ60" s="1389"/>
      <c r="BA60" s="1389"/>
      <c r="BB60" s="1389"/>
      <c r="BC60" s="1389"/>
      <c r="BD60" s="1389"/>
      <c r="BE60" s="1389"/>
      <c r="BF60" s="1389"/>
      <c r="BG60" s="1389"/>
      <c r="BH60" s="1389"/>
      <c r="BI60" s="1389"/>
      <c r="BJ60" s="1389"/>
      <c r="BK60" s="1389"/>
      <c r="BL60" s="1389"/>
      <c r="BM60" s="1389"/>
      <c r="BN60" s="1389"/>
      <c r="BO60" s="1389"/>
      <c r="BP60" s="1389"/>
      <c r="BQ60" s="1389"/>
      <c r="BR60" s="1389"/>
      <c r="BS60" s="1389"/>
      <c r="BT60" s="1389"/>
      <c r="BU60" s="1389"/>
      <c r="BV60" s="1389"/>
      <c r="BW60" s="1389"/>
      <c r="BX60" s="1389"/>
      <c r="BY60" s="1389"/>
      <c r="BZ60" s="1389"/>
      <c r="CA60" s="1389"/>
      <c r="CB60" s="1389"/>
      <c r="CC60" s="1389"/>
      <c r="CD60" s="1389"/>
      <c r="CE60" s="1389"/>
      <c r="CF60" s="1389"/>
      <c r="CG60" s="1389"/>
      <c r="CH60" s="1389"/>
      <c r="CI60" s="1389"/>
      <c r="CJ60" s="1389"/>
      <c r="CK60" s="1389"/>
      <c r="CL60" s="1389"/>
      <c r="CM60" s="1389"/>
      <c r="CN60" s="1389"/>
      <c r="CO60" s="1389"/>
      <c r="CP60" s="1389"/>
      <c r="CQ60" s="1385"/>
    </row>
    <row r="61" spans="1:95" ht="20.100000000000001" customHeight="1">
      <c r="A61" s="401">
        <v>1</v>
      </c>
      <c r="B61" s="401">
        <v>1</v>
      </c>
      <c r="C61" s="405">
        <v>57</v>
      </c>
      <c r="D61" s="836" t="s">
        <v>217</v>
      </c>
      <c r="E61" s="2098" t="s">
        <v>949</v>
      </c>
      <c r="F61" s="2080"/>
      <c r="G61" s="2080"/>
      <c r="H61" s="2080"/>
      <c r="I61" s="1188"/>
      <c r="J61" s="1297">
        <v>1</v>
      </c>
      <c r="K61" s="1294">
        <v>1</v>
      </c>
      <c r="L61" s="1294">
        <v>1</v>
      </c>
      <c r="M61" s="1294">
        <v>1</v>
      </c>
      <c r="N61" s="1294">
        <v>1</v>
      </c>
      <c r="O61" s="1294">
        <v>1</v>
      </c>
      <c r="P61" s="1294">
        <v>1</v>
      </c>
      <c r="Q61" s="1294">
        <v>1</v>
      </c>
      <c r="R61" s="1294">
        <v>1</v>
      </c>
      <c r="S61" s="1294">
        <v>1</v>
      </c>
      <c r="T61" s="1294">
        <v>2</v>
      </c>
      <c r="U61" s="1294">
        <v>1</v>
      </c>
      <c r="V61" s="1294">
        <v>1</v>
      </c>
      <c r="W61" s="1294">
        <v>1</v>
      </c>
      <c r="X61" s="1294">
        <v>1</v>
      </c>
      <c r="Y61" s="1294">
        <v>3</v>
      </c>
      <c r="Z61" s="1294">
        <v>1</v>
      </c>
      <c r="AA61" s="1294">
        <v>3</v>
      </c>
      <c r="AB61" s="1294">
        <v>1</v>
      </c>
      <c r="AC61" s="1294">
        <v>1</v>
      </c>
      <c r="AD61" s="1294">
        <v>1</v>
      </c>
      <c r="AE61" s="1342">
        <v>1</v>
      </c>
      <c r="AF61" s="1365">
        <v>1</v>
      </c>
      <c r="AG61" s="1368">
        <v>1</v>
      </c>
      <c r="AH61" s="1368">
        <v>57</v>
      </c>
      <c r="AJ61" s="1385"/>
      <c r="AK61" s="1389"/>
      <c r="AL61" s="1389"/>
      <c r="AM61" s="1389"/>
      <c r="AN61" s="1389"/>
      <c r="AO61" s="1389"/>
      <c r="AP61" s="1389"/>
      <c r="AQ61" s="1389"/>
      <c r="AR61" s="1389"/>
      <c r="AS61" s="1389"/>
      <c r="AT61" s="1389"/>
      <c r="AU61" s="1389"/>
      <c r="AV61" s="1389"/>
      <c r="AW61" s="1389"/>
      <c r="AX61" s="1389"/>
      <c r="AY61" s="1389"/>
      <c r="AZ61" s="1389"/>
      <c r="BA61" s="1389"/>
      <c r="BB61" s="1389"/>
      <c r="BC61" s="1389"/>
      <c r="BD61" s="1389"/>
      <c r="BE61" s="1389"/>
      <c r="BF61" s="1389"/>
      <c r="BG61" s="1389"/>
      <c r="BH61" s="1389"/>
      <c r="BI61" s="1389"/>
      <c r="BJ61" s="1389"/>
      <c r="BK61" s="1389"/>
      <c r="BL61" s="1389"/>
      <c r="BM61" s="1389"/>
      <c r="BN61" s="1389"/>
      <c r="BO61" s="1389"/>
      <c r="BP61" s="1389"/>
      <c r="BQ61" s="1389"/>
      <c r="BR61" s="1389"/>
      <c r="BS61" s="1389"/>
      <c r="BT61" s="1389"/>
      <c r="BU61" s="1389"/>
      <c r="BV61" s="1389"/>
      <c r="BW61" s="1389"/>
      <c r="BX61" s="1389"/>
      <c r="BY61" s="1389"/>
      <c r="BZ61" s="1389"/>
      <c r="CA61" s="1389"/>
      <c r="CB61" s="1389"/>
      <c r="CC61" s="1389"/>
      <c r="CD61" s="1389"/>
      <c r="CE61" s="1389"/>
      <c r="CF61" s="1389"/>
      <c r="CG61" s="1389"/>
      <c r="CH61" s="1389"/>
      <c r="CI61" s="1389"/>
      <c r="CJ61" s="1389"/>
      <c r="CK61" s="1389"/>
      <c r="CL61" s="1389"/>
      <c r="CM61" s="1389"/>
      <c r="CN61" s="1389"/>
      <c r="CO61" s="1389"/>
      <c r="CP61" s="1389"/>
      <c r="CQ61" s="1385"/>
    </row>
    <row r="62" spans="1:95" ht="20.100000000000001" customHeight="1">
      <c r="A62" s="401">
        <v>1</v>
      </c>
      <c r="B62" s="401">
        <v>1</v>
      </c>
      <c r="C62" s="777">
        <v>58</v>
      </c>
      <c r="D62" s="836" t="s">
        <v>214</v>
      </c>
      <c r="E62" s="2098" t="s">
        <v>1047</v>
      </c>
      <c r="F62" s="2080"/>
      <c r="G62" s="2080"/>
      <c r="H62" s="2080"/>
      <c r="I62" s="1188"/>
      <c r="J62" s="1298">
        <v>0</v>
      </c>
      <c r="K62" s="1294">
        <v>0</v>
      </c>
      <c r="L62" s="1294">
        <v>0</v>
      </c>
      <c r="M62" s="1294">
        <v>0</v>
      </c>
      <c r="N62" s="1294">
        <v>0</v>
      </c>
      <c r="O62" s="1294">
        <v>0</v>
      </c>
      <c r="P62" s="1294">
        <v>0</v>
      </c>
      <c r="Q62" s="1294">
        <v>0</v>
      </c>
      <c r="R62" s="1294">
        <v>0</v>
      </c>
      <c r="S62" s="1294">
        <v>0</v>
      </c>
      <c r="T62" s="1294">
        <v>0</v>
      </c>
      <c r="U62" s="1294">
        <v>0</v>
      </c>
      <c r="V62" s="1294">
        <v>0</v>
      </c>
      <c r="W62" s="1294">
        <v>0</v>
      </c>
      <c r="X62" s="1294">
        <v>0</v>
      </c>
      <c r="Y62" s="1294">
        <v>0</v>
      </c>
      <c r="Z62" s="1294">
        <v>0</v>
      </c>
      <c r="AA62" s="1294">
        <v>0</v>
      </c>
      <c r="AB62" s="1294">
        <v>0</v>
      </c>
      <c r="AC62" s="1294">
        <v>0</v>
      </c>
      <c r="AD62" s="1294">
        <v>0</v>
      </c>
      <c r="AE62" s="1342">
        <v>0</v>
      </c>
      <c r="AF62" s="1365">
        <v>0</v>
      </c>
      <c r="AG62" s="1368">
        <v>1</v>
      </c>
      <c r="AH62" s="1368">
        <v>58</v>
      </c>
      <c r="AJ62" s="1385"/>
      <c r="AK62" s="1389"/>
      <c r="AL62" s="1389"/>
      <c r="AM62" s="1389"/>
      <c r="AN62" s="1389"/>
      <c r="AO62" s="1389"/>
      <c r="AP62" s="1389"/>
      <c r="AQ62" s="1389"/>
      <c r="AR62" s="1389"/>
      <c r="AS62" s="1389"/>
      <c r="AT62" s="1389"/>
      <c r="AU62" s="1389"/>
      <c r="AV62" s="1389"/>
      <c r="AW62" s="1389"/>
      <c r="AX62" s="1389"/>
      <c r="AY62" s="1389"/>
      <c r="AZ62" s="1389"/>
      <c r="BA62" s="1389"/>
      <c r="BB62" s="1389"/>
      <c r="BC62" s="1389"/>
      <c r="BD62" s="1389"/>
      <c r="BE62" s="1389"/>
      <c r="BF62" s="1389"/>
      <c r="BG62" s="1389"/>
      <c r="BH62" s="1389"/>
      <c r="BI62" s="1389"/>
      <c r="BJ62" s="1389"/>
      <c r="BK62" s="1389"/>
      <c r="BL62" s="1389"/>
      <c r="BM62" s="1389"/>
      <c r="BN62" s="1389"/>
      <c r="BO62" s="1389"/>
      <c r="BP62" s="1389"/>
      <c r="BQ62" s="1389"/>
      <c r="BR62" s="1389"/>
      <c r="BS62" s="1389"/>
      <c r="BT62" s="1389"/>
      <c r="BU62" s="1389"/>
      <c r="BV62" s="1389"/>
      <c r="BW62" s="1389"/>
      <c r="BX62" s="1389"/>
      <c r="BY62" s="1389"/>
      <c r="BZ62" s="1389"/>
      <c r="CA62" s="1389"/>
      <c r="CB62" s="1389"/>
      <c r="CC62" s="1389"/>
      <c r="CD62" s="1389"/>
      <c r="CE62" s="1389"/>
      <c r="CF62" s="1389"/>
      <c r="CG62" s="1389"/>
      <c r="CH62" s="1389"/>
      <c r="CI62" s="1389"/>
      <c r="CJ62" s="1389"/>
      <c r="CK62" s="1389"/>
      <c r="CL62" s="1389"/>
      <c r="CM62" s="1389"/>
      <c r="CN62" s="1389"/>
      <c r="CO62" s="1389"/>
      <c r="CP62" s="1389"/>
      <c r="CQ62" s="1385"/>
    </row>
    <row r="63" spans="1:95" s="751" customFormat="1" ht="20.100000000000001" customHeight="1">
      <c r="A63" s="764">
        <v>1</v>
      </c>
      <c r="B63" s="764">
        <v>1</v>
      </c>
      <c r="C63" s="777">
        <v>59</v>
      </c>
      <c r="D63" s="837" t="s">
        <v>862</v>
      </c>
      <c r="E63" s="2079" t="s">
        <v>865</v>
      </c>
      <c r="F63" s="2079"/>
      <c r="G63" s="2079"/>
      <c r="H63" s="2079"/>
      <c r="I63" s="1187"/>
      <c r="J63" s="1290">
        <v>214368</v>
      </c>
      <c r="K63" s="1290">
        <v>0</v>
      </c>
      <c r="L63" s="1290">
        <v>22966</v>
      </c>
      <c r="M63" s="1290">
        <v>13960</v>
      </c>
      <c r="N63" s="1290">
        <v>0</v>
      </c>
      <c r="O63" s="1290">
        <v>9448</v>
      </c>
      <c r="P63" s="1290">
        <v>0</v>
      </c>
      <c r="Q63" s="1290">
        <v>0</v>
      </c>
      <c r="R63" s="1290">
        <v>20603</v>
      </c>
      <c r="S63" s="1290">
        <v>0</v>
      </c>
      <c r="T63" s="1290">
        <v>0</v>
      </c>
      <c r="U63" s="1290">
        <v>6809</v>
      </c>
      <c r="V63" s="1290">
        <v>0</v>
      </c>
      <c r="W63" s="1290">
        <v>0</v>
      </c>
      <c r="X63" s="1290">
        <v>0</v>
      </c>
      <c r="Y63" s="1290">
        <v>265</v>
      </c>
      <c r="Z63" s="1290">
        <v>0</v>
      </c>
      <c r="AA63" s="1290">
        <v>30</v>
      </c>
      <c r="AB63" s="1290">
        <v>0</v>
      </c>
      <c r="AC63" s="1290">
        <v>0</v>
      </c>
      <c r="AD63" s="1290">
        <v>0</v>
      </c>
      <c r="AE63" s="1339">
        <v>2672</v>
      </c>
      <c r="AF63" s="1365">
        <v>0</v>
      </c>
      <c r="AG63" s="1367">
        <v>1</v>
      </c>
      <c r="AH63" s="1367">
        <v>59</v>
      </c>
      <c r="AI63" s="1379"/>
      <c r="AJ63" s="1386"/>
      <c r="AK63" s="1391"/>
      <c r="AL63" s="1391"/>
      <c r="AM63" s="1391"/>
      <c r="AN63" s="1391"/>
      <c r="AO63" s="1391"/>
      <c r="AP63" s="1391"/>
      <c r="AQ63" s="1391"/>
      <c r="AR63" s="1391"/>
      <c r="AS63" s="1391"/>
      <c r="AT63" s="1391"/>
      <c r="AU63" s="1391"/>
      <c r="AV63" s="1391"/>
      <c r="AW63" s="1391"/>
      <c r="AX63" s="1391"/>
      <c r="AY63" s="1391"/>
      <c r="AZ63" s="1391"/>
      <c r="BA63" s="1391"/>
      <c r="BB63" s="1391"/>
      <c r="BC63" s="1391"/>
      <c r="BD63" s="1391"/>
      <c r="BE63" s="1391"/>
      <c r="BF63" s="1391"/>
      <c r="BG63" s="1391"/>
      <c r="BH63" s="1391"/>
      <c r="BI63" s="1391"/>
      <c r="BJ63" s="1391"/>
      <c r="BK63" s="1391"/>
      <c r="BL63" s="1391"/>
      <c r="BM63" s="1391"/>
      <c r="BN63" s="1391"/>
      <c r="BO63" s="1391"/>
      <c r="BP63" s="1391"/>
      <c r="BQ63" s="1391"/>
      <c r="BR63" s="1391"/>
      <c r="BS63" s="1391"/>
      <c r="BT63" s="1391"/>
      <c r="BU63" s="1391"/>
      <c r="BV63" s="1391"/>
      <c r="BW63" s="1391"/>
      <c r="BX63" s="1391"/>
      <c r="BY63" s="1391"/>
      <c r="BZ63" s="1391"/>
      <c r="CA63" s="1391"/>
      <c r="CB63" s="1391"/>
      <c r="CC63" s="1391"/>
      <c r="CD63" s="1391"/>
      <c r="CE63" s="1391"/>
      <c r="CF63" s="1391"/>
      <c r="CG63" s="1391"/>
      <c r="CH63" s="1391"/>
      <c r="CI63" s="1391"/>
      <c r="CJ63" s="1391"/>
      <c r="CK63" s="1391"/>
      <c r="CL63" s="1391"/>
      <c r="CM63" s="1391"/>
      <c r="CN63" s="1391"/>
      <c r="CO63" s="1391"/>
      <c r="CP63" s="1391"/>
      <c r="CQ63" s="1386"/>
    </row>
    <row r="64" spans="1:95" s="751" customFormat="1" ht="20.100000000000001" customHeight="1">
      <c r="A64" s="764">
        <v>1</v>
      </c>
      <c r="B64" s="764">
        <v>1</v>
      </c>
      <c r="C64" s="777">
        <v>60</v>
      </c>
      <c r="D64" s="2315" t="s">
        <v>1308</v>
      </c>
      <c r="E64" s="2316"/>
      <c r="F64" s="2317"/>
      <c r="G64" s="931"/>
      <c r="H64" s="1132" t="s">
        <v>270</v>
      </c>
      <c r="I64" s="1021"/>
      <c r="J64" s="1299">
        <v>75</v>
      </c>
      <c r="K64" s="1299">
        <v>422</v>
      </c>
      <c r="L64" s="1299">
        <v>600</v>
      </c>
      <c r="M64" s="1299">
        <v>348</v>
      </c>
      <c r="N64" s="1299">
        <v>1251</v>
      </c>
      <c r="O64" s="1299">
        <v>478</v>
      </c>
      <c r="P64" s="1299">
        <v>61</v>
      </c>
      <c r="Q64" s="1299">
        <v>1125</v>
      </c>
      <c r="R64" s="1299">
        <v>0</v>
      </c>
      <c r="S64" s="1299">
        <v>349</v>
      </c>
      <c r="T64" s="1299">
        <v>0</v>
      </c>
      <c r="U64" s="1299">
        <v>670</v>
      </c>
      <c r="V64" s="1299">
        <v>217</v>
      </c>
      <c r="W64" s="1299">
        <v>1888</v>
      </c>
      <c r="X64" s="1299">
        <v>0</v>
      </c>
      <c r="Y64" s="1299">
        <v>207</v>
      </c>
      <c r="Z64" s="1299">
        <v>0</v>
      </c>
      <c r="AA64" s="1299">
        <v>790</v>
      </c>
      <c r="AB64" s="1299">
        <v>0</v>
      </c>
      <c r="AC64" s="1299">
        <v>2</v>
      </c>
      <c r="AD64" s="1299">
        <v>300</v>
      </c>
      <c r="AE64" s="1346">
        <v>0</v>
      </c>
      <c r="AF64" s="1365">
        <v>205</v>
      </c>
      <c r="AG64" s="1367">
        <v>1</v>
      </c>
      <c r="AH64" s="1367">
        <v>60</v>
      </c>
      <c r="AI64" s="1379"/>
      <c r="AJ64" s="1386"/>
      <c r="AK64" s="1391"/>
      <c r="AL64" s="1391"/>
      <c r="AM64" s="1391"/>
      <c r="AN64" s="1391"/>
      <c r="AO64" s="1391"/>
      <c r="AP64" s="1391"/>
      <c r="AQ64" s="1391"/>
      <c r="AR64" s="1391"/>
      <c r="AS64" s="1391"/>
      <c r="AT64" s="1391"/>
      <c r="AU64" s="1391"/>
      <c r="AV64" s="1391"/>
      <c r="AW64" s="1391"/>
      <c r="AX64" s="1391"/>
      <c r="AY64" s="1391"/>
      <c r="AZ64" s="1391"/>
      <c r="BA64" s="1391"/>
      <c r="BB64" s="1391"/>
      <c r="BC64" s="1391"/>
      <c r="BD64" s="1391"/>
      <c r="BE64" s="1391"/>
      <c r="BF64" s="1391"/>
      <c r="BG64" s="1391"/>
      <c r="BH64" s="1391"/>
      <c r="BI64" s="1391"/>
      <c r="BJ64" s="1391"/>
      <c r="BK64" s="1391"/>
      <c r="BL64" s="1391"/>
      <c r="BM64" s="1391"/>
      <c r="BN64" s="1391"/>
      <c r="BO64" s="1391"/>
      <c r="BP64" s="1391"/>
      <c r="BQ64" s="1391"/>
      <c r="BR64" s="1391"/>
      <c r="BS64" s="1391"/>
      <c r="BT64" s="1391"/>
      <c r="BU64" s="1391"/>
      <c r="BV64" s="1391"/>
      <c r="BW64" s="1391"/>
      <c r="BX64" s="1391"/>
      <c r="BY64" s="1391"/>
      <c r="BZ64" s="1391"/>
      <c r="CA64" s="1391"/>
      <c r="CB64" s="1391"/>
      <c r="CC64" s="1391"/>
      <c r="CD64" s="1391"/>
      <c r="CE64" s="1391"/>
      <c r="CF64" s="1391"/>
      <c r="CG64" s="1391"/>
      <c r="CH64" s="1391"/>
      <c r="CI64" s="1391"/>
      <c r="CJ64" s="1391"/>
      <c r="CK64" s="1391"/>
      <c r="CL64" s="1391"/>
      <c r="CM64" s="1391"/>
      <c r="CN64" s="1391"/>
      <c r="CO64" s="1391"/>
      <c r="CP64" s="1391"/>
      <c r="CQ64" s="1386"/>
    </row>
    <row r="65" spans="1:95" s="751" customFormat="1" ht="20.100000000000001" customHeight="1">
      <c r="A65" s="764">
        <v>1</v>
      </c>
      <c r="B65" s="764">
        <v>1</v>
      </c>
      <c r="C65" s="777">
        <v>61</v>
      </c>
      <c r="D65" s="2318"/>
      <c r="E65" s="2319"/>
      <c r="F65" s="2320"/>
      <c r="G65" s="1099"/>
      <c r="H65" s="1132" t="s">
        <v>1307</v>
      </c>
      <c r="I65" s="1021"/>
      <c r="J65" s="1299">
        <v>902</v>
      </c>
      <c r="K65" s="1299">
        <v>300</v>
      </c>
      <c r="L65" s="1299">
        <v>97</v>
      </c>
      <c r="M65" s="1299">
        <v>1861</v>
      </c>
      <c r="N65" s="1299">
        <v>1106</v>
      </c>
      <c r="O65" s="1299">
        <v>152</v>
      </c>
      <c r="P65" s="1299">
        <v>664</v>
      </c>
      <c r="Q65" s="1299">
        <v>407</v>
      </c>
      <c r="R65" s="1299">
        <v>147</v>
      </c>
      <c r="S65" s="1299">
        <v>0</v>
      </c>
      <c r="T65" s="1299">
        <v>381</v>
      </c>
      <c r="U65" s="1299">
        <v>573</v>
      </c>
      <c r="V65" s="1299">
        <v>67</v>
      </c>
      <c r="W65" s="1299">
        <v>59</v>
      </c>
      <c r="X65" s="1299">
        <v>0</v>
      </c>
      <c r="Y65" s="1299">
        <v>39</v>
      </c>
      <c r="Z65" s="1299">
        <v>0</v>
      </c>
      <c r="AA65" s="1299">
        <v>113</v>
      </c>
      <c r="AB65" s="1299">
        <v>0</v>
      </c>
      <c r="AC65" s="1299">
        <v>85</v>
      </c>
      <c r="AD65" s="1299">
        <v>0</v>
      </c>
      <c r="AE65" s="1346">
        <v>0</v>
      </c>
      <c r="AF65" s="1365">
        <v>0</v>
      </c>
      <c r="AG65" s="1367">
        <v>1</v>
      </c>
      <c r="AH65" s="1367">
        <v>61</v>
      </c>
      <c r="AI65" s="1379"/>
      <c r="AJ65" s="1386"/>
      <c r="AK65" s="1391"/>
      <c r="AL65" s="1391"/>
      <c r="AM65" s="1391"/>
      <c r="AN65" s="1391"/>
      <c r="AO65" s="1391"/>
      <c r="AP65" s="1391"/>
      <c r="AQ65" s="1391"/>
      <c r="AR65" s="1391"/>
      <c r="AS65" s="1391"/>
      <c r="AT65" s="1391"/>
      <c r="AU65" s="1391"/>
      <c r="AV65" s="1391"/>
      <c r="AW65" s="1391"/>
      <c r="AX65" s="1391"/>
      <c r="AY65" s="1391"/>
      <c r="AZ65" s="1391"/>
      <c r="BA65" s="1391"/>
      <c r="BB65" s="1391"/>
      <c r="BC65" s="1391"/>
      <c r="BD65" s="1391"/>
      <c r="BE65" s="1391"/>
      <c r="BF65" s="1391"/>
      <c r="BG65" s="1391"/>
      <c r="BH65" s="1391"/>
      <c r="BI65" s="1391"/>
      <c r="BJ65" s="1391"/>
      <c r="BK65" s="1391"/>
      <c r="BL65" s="1391"/>
      <c r="BM65" s="1391"/>
      <c r="BN65" s="1391"/>
      <c r="BO65" s="1391"/>
      <c r="BP65" s="1391"/>
      <c r="BQ65" s="1391"/>
      <c r="BR65" s="1391"/>
      <c r="BS65" s="1391"/>
      <c r="BT65" s="1391"/>
      <c r="BU65" s="1391"/>
      <c r="BV65" s="1391"/>
      <c r="BW65" s="1391"/>
      <c r="BX65" s="1391"/>
      <c r="BY65" s="1391"/>
      <c r="BZ65" s="1391"/>
      <c r="CA65" s="1391"/>
      <c r="CB65" s="1391"/>
      <c r="CC65" s="1391"/>
      <c r="CD65" s="1391"/>
      <c r="CE65" s="1391"/>
      <c r="CF65" s="1391"/>
      <c r="CG65" s="1391"/>
      <c r="CH65" s="1391"/>
      <c r="CI65" s="1391"/>
      <c r="CJ65" s="1391"/>
      <c r="CK65" s="1391"/>
      <c r="CL65" s="1391"/>
      <c r="CM65" s="1391"/>
      <c r="CN65" s="1391"/>
      <c r="CO65" s="1391"/>
      <c r="CP65" s="1391"/>
      <c r="CQ65" s="1386"/>
    </row>
    <row r="66" spans="1:95" s="751" customFormat="1" ht="20.100000000000001" customHeight="1">
      <c r="A66" s="764">
        <v>1</v>
      </c>
      <c r="B66" s="764">
        <v>1</v>
      </c>
      <c r="C66" s="777">
        <v>62</v>
      </c>
      <c r="D66" s="2321"/>
      <c r="E66" s="2322"/>
      <c r="F66" s="2323"/>
      <c r="G66" s="932"/>
      <c r="H66" s="1132" t="s">
        <v>1026</v>
      </c>
      <c r="I66" s="1021"/>
      <c r="J66" s="1299">
        <v>12818</v>
      </c>
      <c r="K66" s="1299">
        <v>5815</v>
      </c>
      <c r="L66" s="1299">
        <v>10026</v>
      </c>
      <c r="M66" s="1299">
        <v>13192</v>
      </c>
      <c r="N66" s="1299">
        <v>6488</v>
      </c>
      <c r="O66" s="1299">
        <v>2619</v>
      </c>
      <c r="P66" s="1299">
        <v>6463</v>
      </c>
      <c r="Q66" s="1299">
        <v>11354</v>
      </c>
      <c r="R66" s="1299">
        <v>5785</v>
      </c>
      <c r="S66" s="1299">
        <v>6934</v>
      </c>
      <c r="T66" s="1299">
        <v>1937</v>
      </c>
      <c r="U66" s="1299">
        <v>11096</v>
      </c>
      <c r="V66" s="1299">
        <v>3224</v>
      </c>
      <c r="W66" s="1299">
        <v>10728</v>
      </c>
      <c r="X66" s="1299">
        <v>0</v>
      </c>
      <c r="Y66" s="1299">
        <v>3633</v>
      </c>
      <c r="Z66" s="1299">
        <v>0</v>
      </c>
      <c r="AA66" s="1299">
        <v>2192</v>
      </c>
      <c r="AB66" s="1299">
        <v>0</v>
      </c>
      <c r="AC66" s="1299">
        <v>1159</v>
      </c>
      <c r="AD66" s="1299">
        <v>567</v>
      </c>
      <c r="AE66" s="1346">
        <v>1717</v>
      </c>
      <c r="AF66" s="1365">
        <v>4668</v>
      </c>
      <c r="AG66" s="1367">
        <v>1</v>
      </c>
      <c r="AH66" s="1367">
        <v>62</v>
      </c>
      <c r="AI66" s="1379"/>
      <c r="AJ66" s="1386"/>
      <c r="AK66" s="1391"/>
      <c r="AL66" s="1391"/>
      <c r="AM66" s="1391"/>
      <c r="AN66" s="1391"/>
      <c r="AO66" s="1391"/>
      <c r="AP66" s="1391"/>
      <c r="AQ66" s="1391"/>
      <c r="AR66" s="1391"/>
      <c r="AS66" s="1391"/>
      <c r="AT66" s="1391"/>
      <c r="AU66" s="1391"/>
      <c r="AV66" s="1391"/>
      <c r="AW66" s="1391"/>
      <c r="AX66" s="1391"/>
      <c r="AY66" s="1391"/>
      <c r="AZ66" s="1391"/>
      <c r="BA66" s="1391"/>
      <c r="BB66" s="1391"/>
      <c r="BC66" s="1391"/>
      <c r="BD66" s="1391"/>
      <c r="BE66" s="1391"/>
      <c r="BF66" s="1391"/>
      <c r="BG66" s="1391"/>
      <c r="BH66" s="1391"/>
      <c r="BI66" s="1391"/>
      <c r="BJ66" s="1391"/>
      <c r="BK66" s="1391"/>
      <c r="BL66" s="1391"/>
      <c r="BM66" s="1391"/>
      <c r="BN66" s="1391"/>
      <c r="BO66" s="1391"/>
      <c r="BP66" s="1391"/>
      <c r="BQ66" s="1391"/>
      <c r="BR66" s="1391"/>
      <c r="BS66" s="1391"/>
      <c r="BT66" s="1391"/>
      <c r="BU66" s="1391"/>
      <c r="BV66" s="1391"/>
      <c r="BW66" s="1391"/>
      <c r="BX66" s="1391"/>
      <c r="BY66" s="1391"/>
      <c r="BZ66" s="1391"/>
      <c r="CA66" s="1391"/>
      <c r="CB66" s="1391"/>
      <c r="CC66" s="1391"/>
      <c r="CD66" s="1391"/>
      <c r="CE66" s="1391"/>
      <c r="CF66" s="1391"/>
      <c r="CG66" s="1391"/>
      <c r="CH66" s="1391"/>
      <c r="CI66" s="1391"/>
      <c r="CJ66" s="1391"/>
      <c r="CK66" s="1391"/>
      <c r="CL66" s="1391"/>
      <c r="CM66" s="1391"/>
      <c r="CN66" s="1391"/>
      <c r="CO66" s="1391"/>
      <c r="CP66" s="1391"/>
      <c r="CQ66" s="1386"/>
    </row>
    <row r="67" spans="1:95" s="751" customFormat="1" ht="20.100000000000001" customHeight="1">
      <c r="A67" s="764">
        <v>1</v>
      </c>
      <c r="B67" s="764">
        <v>1</v>
      </c>
      <c r="C67" s="777">
        <v>63</v>
      </c>
      <c r="D67" s="2315" t="s">
        <v>1309</v>
      </c>
      <c r="E67" s="2316"/>
      <c r="F67" s="2317"/>
      <c r="G67" s="931"/>
      <c r="H67" s="1132" t="s">
        <v>270</v>
      </c>
      <c r="I67" s="1021"/>
      <c r="J67" s="1299">
        <v>0</v>
      </c>
      <c r="K67" s="1299">
        <v>0</v>
      </c>
      <c r="L67" s="1299">
        <v>0</v>
      </c>
      <c r="M67" s="1299">
        <v>0</v>
      </c>
      <c r="N67" s="1299">
        <v>0</v>
      </c>
      <c r="O67" s="1299">
        <v>41</v>
      </c>
      <c r="P67" s="1299">
        <v>22</v>
      </c>
      <c r="Q67" s="1299">
        <v>3</v>
      </c>
      <c r="R67" s="1299">
        <v>0</v>
      </c>
      <c r="S67" s="1299">
        <v>0</v>
      </c>
      <c r="T67" s="1299">
        <v>0</v>
      </c>
      <c r="U67" s="1299">
        <v>0</v>
      </c>
      <c r="V67" s="1299">
        <v>0</v>
      </c>
      <c r="W67" s="1299">
        <v>0</v>
      </c>
      <c r="X67" s="1299">
        <v>0</v>
      </c>
      <c r="Y67" s="1299">
        <v>0</v>
      </c>
      <c r="Z67" s="1299">
        <v>0</v>
      </c>
      <c r="AA67" s="1299">
        <v>0</v>
      </c>
      <c r="AB67" s="1299">
        <v>0</v>
      </c>
      <c r="AC67" s="1299">
        <v>0</v>
      </c>
      <c r="AD67" s="1299">
        <v>0</v>
      </c>
      <c r="AE67" s="1346">
        <v>0</v>
      </c>
      <c r="AF67" s="1365">
        <v>0</v>
      </c>
      <c r="AG67" s="1367">
        <v>1</v>
      </c>
      <c r="AH67" s="1367">
        <v>63</v>
      </c>
      <c r="AI67" s="1379"/>
      <c r="AJ67" s="1386"/>
      <c r="AK67" s="1391"/>
      <c r="AL67" s="1391"/>
      <c r="AM67" s="1391"/>
      <c r="AN67" s="1391"/>
      <c r="AO67" s="1391"/>
      <c r="AP67" s="1391"/>
      <c r="AQ67" s="1391"/>
      <c r="AR67" s="1391"/>
      <c r="AS67" s="1391"/>
      <c r="AT67" s="1391"/>
      <c r="AU67" s="1391"/>
      <c r="AV67" s="1391"/>
      <c r="AW67" s="1391"/>
      <c r="AX67" s="1391"/>
      <c r="AY67" s="1391"/>
      <c r="AZ67" s="1391"/>
      <c r="BA67" s="1391"/>
      <c r="BB67" s="1391"/>
      <c r="BC67" s="1391"/>
      <c r="BD67" s="1391"/>
      <c r="BE67" s="1391"/>
      <c r="BF67" s="1391"/>
      <c r="BG67" s="1391"/>
      <c r="BH67" s="1391"/>
      <c r="BI67" s="1391"/>
      <c r="BJ67" s="1391"/>
      <c r="BK67" s="1391"/>
      <c r="BL67" s="1391"/>
      <c r="BM67" s="1391"/>
      <c r="BN67" s="1391"/>
      <c r="BO67" s="1391"/>
      <c r="BP67" s="1391"/>
      <c r="BQ67" s="1391"/>
      <c r="BR67" s="1391"/>
      <c r="BS67" s="1391"/>
      <c r="BT67" s="1391"/>
      <c r="BU67" s="1391"/>
      <c r="BV67" s="1391"/>
      <c r="BW67" s="1391"/>
      <c r="BX67" s="1391"/>
      <c r="BY67" s="1391"/>
      <c r="BZ67" s="1391"/>
      <c r="CA67" s="1391"/>
      <c r="CB67" s="1391"/>
      <c r="CC67" s="1391"/>
      <c r="CD67" s="1391"/>
      <c r="CE67" s="1391"/>
      <c r="CF67" s="1391"/>
      <c r="CG67" s="1391"/>
      <c r="CH67" s="1391"/>
      <c r="CI67" s="1391"/>
      <c r="CJ67" s="1391"/>
      <c r="CK67" s="1391"/>
      <c r="CL67" s="1391"/>
      <c r="CM67" s="1391"/>
      <c r="CN67" s="1391"/>
      <c r="CO67" s="1391"/>
      <c r="CP67" s="1391"/>
      <c r="CQ67" s="1386"/>
    </row>
    <row r="68" spans="1:95" s="751" customFormat="1" ht="20.100000000000001" customHeight="1">
      <c r="A68" s="764">
        <v>1</v>
      </c>
      <c r="B68" s="764">
        <v>1</v>
      </c>
      <c r="C68" s="777">
        <v>64</v>
      </c>
      <c r="D68" s="2318"/>
      <c r="E68" s="2319"/>
      <c r="F68" s="2320"/>
      <c r="G68" s="1099"/>
      <c r="H68" s="1132" t="s">
        <v>1307</v>
      </c>
      <c r="I68" s="1021"/>
      <c r="J68" s="1299">
        <v>0</v>
      </c>
      <c r="K68" s="1299">
        <v>0</v>
      </c>
      <c r="L68" s="1299">
        <v>95</v>
      </c>
      <c r="M68" s="1299">
        <v>0</v>
      </c>
      <c r="N68" s="1299">
        <v>0</v>
      </c>
      <c r="O68" s="1299">
        <v>0</v>
      </c>
      <c r="P68" s="1299">
        <v>12</v>
      </c>
      <c r="Q68" s="1299">
        <v>0</v>
      </c>
      <c r="R68" s="1299">
        <v>0</v>
      </c>
      <c r="S68" s="1299">
        <v>0</v>
      </c>
      <c r="T68" s="1299">
        <v>0</v>
      </c>
      <c r="U68" s="1299">
        <v>0</v>
      </c>
      <c r="V68" s="1299">
        <v>50</v>
      </c>
      <c r="W68" s="1299">
        <v>94</v>
      </c>
      <c r="X68" s="1299">
        <v>0</v>
      </c>
      <c r="Y68" s="1299">
        <v>0</v>
      </c>
      <c r="Z68" s="1299">
        <v>0</v>
      </c>
      <c r="AA68" s="1299">
        <v>0</v>
      </c>
      <c r="AB68" s="1299">
        <v>0</v>
      </c>
      <c r="AC68" s="1299">
        <v>76</v>
      </c>
      <c r="AD68" s="1299">
        <v>0</v>
      </c>
      <c r="AE68" s="1346">
        <v>0</v>
      </c>
      <c r="AF68" s="1365">
        <v>0</v>
      </c>
      <c r="AG68" s="1367">
        <v>1</v>
      </c>
      <c r="AH68" s="1367">
        <v>64</v>
      </c>
      <c r="AI68" s="1379"/>
      <c r="AJ68" s="1386"/>
      <c r="AK68" s="1391"/>
      <c r="AL68" s="1391"/>
      <c r="AM68" s="1391"/>
      <c r="AN68" s="1391"/>
      <c r="AO68" s="1391"/>
      <c r="AP68" s="1391"/>
      <c r="AQ68" s="1391"/>
      <c r="AR68" s="1391"/>
      <c r="AS68" s="1391"/>
      <c r="AT68" s="1391"/>
      <c r="AU68" s="1391"/>
      <c r="AV68" s="1391"/>
      <c r="AW68" s="1391"/>
      <c r="AX68" s="1391"/>
      <c r="AY68" s="1391"/>
      <c r="AZ68" s="1391"/>
      <c r="BA68" s="1391"/>
      <c r="BB68" s="1391"/>
      <c r="BC68" s="1391"/>
      <c r="BD68" s="1391"/>
      <c r="BE68" s="1391"/>
      <c r="BF68" s="1391"/>
      <c r="BG68" s="1391"/>
      <c r="BH68" s="1391"/>
      <c r="BI68" s="1391"/>
      <c r="BJ68" s="1391"/>
      <c r="BK68" s="1391"/>
      <c r="BL68" s="1391"/>
      <c r="BM68" s="1391"/>
      <c r="BN68" s="1391"/>
      <c r="BO68" s="1391"/>
      <c r="BP68" s="1391"/>
      <c r="BQ68" s="1391"/>
      <c r="BR68" s="1391"/>
      <c r="BS68" s="1391"/>
      <c r="BT68" s="1391"/>
      <c r="BU68" s="1391"/>
      <c r="BV68" s="1391"/>
      <c r="BW68" s="1391"/>
      <c r="BX68" s="1391"/>
      <c r="BY68" s="1391"/>
      <c r="BZ68" s="1391"/>
      <c r="CA68" s="1391"/>
      <c r="CB68" s="1391"/>
      <c r="CC68" s="1391"/>
      <c r="CD68" s="1391"/>
      <c r="CE68" s="1391"/>
      <c r="CF68" s="1391"/>
      <c r="CG68" s="1391"/>
      <c r="CH68" s="1391"/>
      <c r="CI68" s="1391"/>
      <c r="CJ68" s="1391"/>
      <c r="CK68" s="1391"/>
      <c r="CL68" s="1391"/>
      <c r="CM68" s="1391"/>
      <c r="CN68" s="1391"/>
      <c r="CO68" s="1391"/>
      <c r="CP68" s="1391"/>
      <c r="CQ68" s="1386"/>
    </row>
    <row r="69" spans="1:95" s="751" customFormat="1" ht="20.100000000000001" customHeight="1">
      <c r="A69" s="764">
        <v>1</v>
      </c>
      <c r="B69" s="764">
        <v>1</v>
      </c>
      <c r="C69" s="777">
        <v>65</v>
      </c>
      <c r="D69" s="2321"/>
      <c r="E69" s="2322"/>
      <c r="F69" s="2323"/>
      <c r="G69" s="932"/>
      <c r="H69" s="1132" t="s">
        <v>1026</v>
      </c>
      <c r="I69" s="1021"/>
      <c r="J69" s="1299">
        <v>2268</v>
      </c>
      <c r="K69" s="1299">
        <v>68</v>
      </c>
      <c r="L69" s="1299">
        <v>514</v>
      </c>
      <c r="M69" s="1299">
        <v>193</v>
      </c>
      <c r="N69" s="1299">
        <v>126</v>
      </c>
      <c r="O69" s="1299">
        <v>192</v>
      </c>
      <c r="P69" s="1299">
        <v>43</v>
      </c>
      <c r="Q69" s="1299">
        <v>1002</v>
      </c>
      <c r="R69" s="1299">
        <v>0</v>
      </c>
      <c r="S69" s="1299">
        <v>0</v>
      </c>
      <c r="T69" s="1299">
        <v>145</v>
      </c>
      <c r="U69" s="1299">
        <v>47</v>
      </c>
      <c r="V69" s="1299">
        <v>79</v>
      </c>
      <c r="W69" s="1299">
        <v>507</v>
      </c>
      <c r="X69" s="1299">
        <v>0</v>
      </c>
      <c r="Y69" s="1299">
        <v>0</v>
      </c>
      <c r="Z69" s="1299">
        <v>71</v>
      </c>
      <c r="AA69" s="1299">
        <v>7</v>
      </c>
      <c r="AB69" s="1299">
        <v>0</v>
      </c>
      <c r="AC69" s="1299">
        <v>0</v>
      </c>
      <c r="AD69" s="1299">
        <v>0</v>
      </c>
      <c r="AE69" s="1346">
        <v>0</v>
      </c>
      <c r="AF69" s="1365">
        <v>22</v>
      </c>
      <c r="AG69" s="1367">
        <v>1</v>
      </c>
      <c r="AH69" s="1367">
        <v>65</v>
      </c>
      <c r="AI69" s="1379"/>
      <c r="AJ69" s="1386"/>
      <c r="AK69" s="1391"/>
      <c r="AL69" s="1391"/>
      <c r="AM69" s="1391"/>
      <c r="AN69" s="1391"/>
      <c r="AO69" s="1391"/>
      <c r="AP69" s="1391"/>
      <c r="AQ69" s="1391"/>
      <c r="AR69" s="1391"/>
      <c r="AS69" s="1391"/>
      <c r="AT69" s="1391"/>
      <c r="AU69" s="1391"/>
      <c r="AV69" s="1391"/>
      <c r="AW69" s="1391"/>
      <c r="AX69" s="1391"/>
      <c r="AY69" s="1391"/>
      <c r="AZ69" s="1391"/>
      <c r="BA69" s="1391"/>
      <c r="BB69" s="1391"/>
      <c r="BC69" s="1391"/>
      <c r="BD69" s="1391"/>
      <c r="BE69" s="1391"/>
      <c r="BF69" s="1391"/>
      <c r="BG69" s="1391"/>
      <c r="BH69" s="1391"/>
      <c r="BI69" s="1391"/>
      <c r="BJ69" s="1391"/>
      <c r="BK69" s="1391"/>
      <c r="BL69" s="1391"/>
      <c r="BM69" s="1391"/>
      <c r="BN69" s="1391"/>
      <c r="BO69" s="1391"/>
      <c r="BP69" s="1391"/>
      <c r="BQ69" s="1391"/>
      <c r="BR69" s="1391"/>
      <c r="BS69" s="1391"/>
      <c r="BT69" s="1391"/>
      <c r="BU69" s="1391"/>
      <c r="BV69" s="1391"/>
      <c r="BW69" s="1391"/>
      <c r="BX69" s="1391"/>
      <c r="BY69" s="1391"/>
      <c r="BZ69" s="1391"/>
      <c r="CA69" s="1391"/>
      <c r="CB69" s="1391"/>
      <c r="CC69" s="1391"/>
      <c r="CD69" s="1391"/>
      <c r="CE69" s="1391"/>
      <c r="CF69" s="1391"/>
      <c r="CG69" s="1391"/>
      <c r="CH69" s="1391"/>
      <c r="CI69" s="1391"/>
      <c r="CJ69" s="1391"/>
      <c r="CK69" s="1391"/>
      <c r="CL69" s="1391"/>
      <c r="CM69" s="1391"/>
      <c r="CN69" s="1391"/>
      <c r="CO69" s="1391"/>
      <c r="CP69" s="1391"/>
      <c r="CQ69" s="1386"/>
    </row>
    <row r="70" spans="1:95" s="751" customFormat="1" ht="20.100000000000001" customHeight="1">
      <c r="A70" s="765">
        <v>1</v>
      </c>
      <c r="B70" s="765">
        <v>1</v>
      </c>
      <c r="C70" s="808">
        <v>66</v>
      </c>
      <c r="D70" s="838" t="s">
        <v>1198</v>
      </c>
      <c r="E70" s="2099" t="s">
        <v>642</v>
      </c>
      <c r="F70" s="2100"/>
      <c r="G70" s="2100"/>
      <c r="H70" s="2100"/>
      <c r="I70" s="1195"/>
      <c r="J70" s="1299">
        <v>1000</v>
      </c>
      <c r="K70" s="1299">
        <v>0</v>
      </c>
      <c r="L70" s="1299">
        <v>0</v>
      </c>
      <c r="M70" s="1299">
        <v>0</v>
      </c>
      <c r="N70" s="1299">
        <v>0</v>
      </c>
      <c r="O70" s="1299">
        <v>0</v>
      </c>
      <c r="P70" s="1299">
        <v>0</v>
      </c>
      <c r="Q70" s="1299">
        <v>1000</v>
      </c>
      <c r="R70" s="1299">
        <v>0</v>
      </c>
      <c r="S70" s="1299">
        <v>1000</v>
      </c>
      <c r="T70" s="1299">
        <v>1000</v>
      </c>
      <c r="U70" s="1299">
        <v>0</v>
      </c>
      <c r="V70" s="1299">
        <v>0</v>
      </c>
      <c r="W70" s="1299">
        <v>0</v>
      </c>
      <c r="X70" s="1299">
        <v>0</v>
      </c>
      <c r="Y70" s="1299">
        <v>0</v>
      </c>
      <c r="Z70" s="1299">
        <v>0</v>
      </c>
      <c r="AA70" s="1299">
        <v>0</v>
      </c>
      <c r="AB70" s="1299">
        <v>0</v>
      </c>
      <c r="AC70" s="1299">
        <v>0</v>
      </c>
      <c r="AD70" s="1299">
        <v>0</v>
      </c>
      <c r="AE70" s="1346">
        <v>0</v>
      </c>
      <c r="AF70" s="1365">
        <v>0</v>
      </c>
      <c r="AG70" s="765">
        <v>1</v>
      </c>
      <c r="AH70" s="1377">
        <v>66</v>
      </c>
      <c r="AI70" s="1379"/>
      <c r="AJ70" s="1386"/>
      <c r="AK70" s="1391"/>
      <c r="AL70" s="1391"/>
      <c r="AM70" s="1391"/>
      <c r="AN70" s="1391"/>
      <c r="AO70" s="1391"/>
      <c r="AP70" s="1391"/>
      <c r="AQ70" s="1391"/>
      <c r="AR70" s="1391"/>
      <c r="AS70" s="1391"/>
      <c r="AT70" s="1391"/>
      <c r="AU70" s="1391"/>
      <c r="AV70" s="1391"/>
      <c r="AW70" s="1391"/>
      <c r="AX70" s="1391"/>
      <c r="AY70" s="1391"/>
      <c r="AZ70" s="1391"/>
      <c r="BA70" s="1391"/>
      <c r="BB70" s="1391"/>
      <c r="BC70" s="1391"/>
      <c r="BD70" s="1391"/>
      <c r="BE70" s="1391"/>
      <c r="BF70" s="1391"/>
      <c r="BG70" s="1391"/>
      <c r="BH70" s="1391"/>
      <c r="BI70" s="1391"/>
      <c r="BJ70" s="1391"/>
      <c r="BK70" s="1391"/>
      <c r="BL70" s="1391"/>
      <c r="BM70" s="1391"/>
      <c r="BN70" s="1391"/>
      <c r="BO70" s="1391"/>
      <c r="BP70" s="1391"/>
      <c r="BQ70" s="1391"/>
      <c r="BR70" s="1391"/>
      <c r="BS70" s="1391"/>
      <c r="BT70" s="1391"/>
      <c r="BU70" s="1391"/>
      <c r="BV70" s="1391"/>
      <c r="BW70" s="1391"/>
      <c r="BX70" s="1391"/>
      <c r="BY70" s="1391"/>
      <c r="BZ70" s="1391"/>
      <c r="CA70" s="1391"/>
      <c r="CB70" s="1391"/>
      <c r="CC70" s="1391"/>
      <c r="CD70" s="1391"/>
      <c r="CE70" s="1391"/>
      <c r="CF70" s="1391"/>
      <c r="CG70" s="1391"/>
      <c r="CH70" s="1391"/>
      <c r="CI70" s="1391"/>
      <c r="CJ70" s="1391"/>
      <c r="CK70" s="1391"/>
      <c r="CL70" s="1391"/>
      <c r="CM70" s="1391"/>
      <c r="CN70" s="1391"/>
      <c r="CO70" s="1391"/>
      <c r="CP70" s="1391"/>
      <c r="CQ70" s="1386"/>
    </row>
    <row r="71" spans="1:95" s="751" customFormat="1" ht="20.100000000000001" customHeight="1">
      <c r="A71" s="766">
        <v>1</v>
      </c>
      <c r="B71" s="766">
        <v>1</v>
      </c>
      <c r="C71" s="778">
        <v>67</v>
      </c>
      <c r="D71" s="2324" t="s">
        <v>1373</v>
      </c>
      <c r="E71" s="2325"/>
      <c r="F71" s="2101" t="s">
        <v>1370</v>
      </c>
      <c r="G71" s="2102"/>
      <c r="H71" s="2103"/>
      <c r="I71" s="1195"/>
      <c r="J71" s="1299">
        <v>96</v>
      </c>
      <c r="K71" s="1299">
        <v>4</v>
      </c>
      <c r="L71" s="1299">
        <v>21</v>
      </c>
      <c r="M71" s="1299">
        <v>24</v>
      </c>
      <c r="N71" s="1299">
        <v>10</v>
      </c>
      <c r="O71" s="1299">
        <v>7</v>
      </c>
      <c r="P71" s="1299">
        <v>6</v>
      </c>
      <c r="Q71" s="1299">
        <v>29</v>
      </c>
      <c r="R71" s="1299">
        <v>7</v>
      </c>
      <c r="S71" s="1299">
        <v>14</v>
      </c>
      <c r="T71" s="1299">
        <v>8</v>
      </c>
      <c r="U71" s="1299">
        <v>10</v>
      </c>
      <c r="V71" s="1299">
        <v>7</v>
      </c>
      <c r="W71" s="1299">
        <v>7</v>
      </c>
      <c r="X71" s="1299">
        <v>1</v>
      </c>
      <c r="Y71" s="1299">
        <v>1</v>
      </c>
      <c r="Z71" s="1299">
        <v>3</v>
      </c>
      <c r="AA71" s="1299">
        <v>2</v>
      </c>
      <c r="AB71" s="1299">
        <v>2</v>
      </c>
      <c r="AC71" s="1299">
        <v>3</v>
      </c>
      <c r="AD71" s="1299">
        <v>3</v>
      </c>
      <c r="AE71" s="1346">
        <v>4</v>
      </c>
      <c r="AF71" s="1365">
        <v>6</v>
      </c>
      <c r="AG71" s="766">
        <v>1</v>
      </c>
      <c r="AH71" s="1378">
        <v>67</v>
      </c>
      <c r="AI71" s="1379"/>
      <c r="AJ71" s="1386"/>
      <c r="AK71" s="1391"/>
      <c r="AL71" s="1391"/>
      <c r="AM71" s="1391"/>
      <c r="AN71" s="1391"/>
      <c r="AO71" s="1391"/>
      <c r="AP71" s="1391"/>
      <c r="AQ71" s="1391"/>
      <c r="AR71" s="1391"/>
      <c r="AS71" s="1391"/>
      <c r="AT71" s="1391"/>
      <c r="AU71" s="1391"/>
      <c r="AV71" s="1391"/>
      <c r="AW71" s="1391"/>
      <c r="AX71" s="1391"/>
      <c r="AY71" s="1391"/>
      <c r="AZ71" s="1391"/>
      <c r="BA71" s="1391"/>
      <c r="BB71" s="1391"/>
      <c r="BC71" s="1391"/>
      <c r="BD71" s="1391"/>
      <c r="BE71" s="1391"/>
      <c r="BF71" s="1391"/>
      <c r="BG71" s="1391"/>
      <c r="BH71" s="1391"/>
      <c r="BI71" s="1391"/>
      <c r="BJ71" s="1391"/>
      <c r="BK71" s="1391"/>
      <c r="BL71" s="1391"/>
      <c r="BM71" s="1391"/>
      <c r="BN71" s="1391"/>
      <c r="BO71" s="1391"/>
      <c r="BP71" s="1391"/>
      <c r="BQ71" s="1391"/>
      <c r="BR71" s="1391"/>
      <c r="BS71" s="1391"/>
      <c r="BT71" s="1391"/>
      <c r="BU71" s="1391"/>
      <c r="BV71" s="1391"/>
      <c r="BW71" s="1391"/>
      <c r="BX71" s="1391"/>
      <c r="BY71" s="1391"/>
      <c r="BZ71" s="1391"/>
      <c r="CA71" s="1391"/>
      <c r="CB71" s="1391"/>
      <c r="CC71" s="1391"/>
      <c r="CD71" s="1391"/>
      <c r="CE71" s="1391"/>
      <c r="CF71" s="1391"/>
      <c r="CG71" s="1391"/>
      <c r="CH71" s="1391"/>
      <c r="CI71" s="1391"/>
      <c r="CJ71" s="1391"/>
      <c r="CK71" s="1391"/>
      <c r="CL71" s="1391"/>
      <c r="CM71" s="1391"/>
      <c r="CN71" s="1391"/>
      <c r="CO71" s="1391"/>
      <c r="CP71" s="1391"/>
      <c r="CQ71" s="1386"/>
    </row>
    <row r="72" spans="1:95" s="751" customFormat="1" ht="20.100000000000001" customHeight="1">
      <c r="A72" s="766">
        <v>1</v>
      </c>
      <c r="B72" s="766">
        <v>1</v>
      </c>
      <c r="C72" s="778">
        <v>68</v>
      </c>
      <c r="D72" s="2326"/>
      <c r="E72" s="2327"/>
      <c r="F72" s="2104" t="s">
        <v>1375</v>
      </c>
      <c r="G72" s="2105"/>
      <c r="H72" s="2106"/>
      <c r="I72" s="1195"/>
      <c r="J72" s="1299">
        <v>0</v>
      </c>
      <c r="K72" s="1299">
        <v>0</v>
      </c>
      <c r="L72" s="1299">
        <v>0</v>
      </c>
      <c r="M72" s="1299">
        <v>0</v>
      </c>
      <c r="N72" s="1299">
        <v>0</v>
      </c>
      <c r="O72" s="1299">
        <v>1</v>
      </c>
      <c r="P72" s="1299">
        <v>0</v>
      </c>
      <c r="Q72" s="1299">
        <v>0</v>
      </c>
      <c r="R72" s="1299">
        <v>0</v>
      </c>
      <c r="S72" s="1299">
        <v>0</v>
      </c>
      <c r="T72" s="1299">
        <v>0</v>
      </c>
      <c r="U72" s="1299">
        <v>4</v>
      </c>
      <c r="V72" s="1299">
        <v>0</v>
      </c>
      <c r="W72" s="1299">
        <v>0</v>
      </c>
      <c r="X72" s="1299">
        <v>0</v>
      </c>
      <c r="Y72" s="1299">
        <v>0</v>
      </c>
      <c r="Z72" s="1299">
        <v>0</v>
      </c>
      <c r="AA72" s="1299">
        <v>1</v>
      </c>
      <c r="AB72" s="1299">
        <v>0</v>
      </c>
      <c r="AC72" s="1299">
        <v>5</v>
      </c>
      <c r="AD72" s="1299">
        <v>1</v>
      </c>
      <c r="AE72" s="1346">
        <v>0</v>
      </c>
      <c r="AF72" s="1365">
        <v>1</v>
      </c>
      <c r="AG72" s="766">
        <v>1</v>
      </c>
      <c r="AH72" s="1378">
        <v>68</v>
      </c>
      <c r="AI72" s="1379"/>
      <c r="AJ72" s="1386"/>
      <c r="AK72" s="1391"/>
      <c r="AL72" s="1391"/>
      <c r="AM72" s="1391"/>
      <c r="AN72" s="1391"/>
      <c r="AO72" s="1391"/>
      <c r="AP72" s="1391"/>
      <c r="AQ72" s="1391"/>
      <c r="AR72" s="1391"/>
      <c r="AS72" s="1391"/>
      <c r="AT72" s="1391"/>
      <c r="AU72" s="1391"/>
      <c r="AV72" s="1391"/>
      <c r="AW72" s="1391"/>
      <c r="AX72" s="1391"/>
      <c r="AY72" s="1391"/>
      <c r="AZ72" s="1391"/>
      <c r="BA72" s="1391"/>
      <c r="BB72" s="1391"/>
      <c r="BC72" s="1391"/>
      <c r="BD72" s="1391"/>
      <c r="BE72" s="1391"/>
      <c r="BF72" s="1391"/>
      <c r="BG72" s="1391"/>
      <c r="BH72" s="1391"/>
      <c r="BI72" s="1391"/>
      <c r="BJ72" s="1391"/>
      <c r="BK72" s="1391"/>
      <c r="BL72" s="1391"/>
      <c r="BM72" s="1391"/>
      <c r="BN72" s="1391"/>
      <c r="BO72" s="1391"/>
      <c r="BP72" s="1391"/>
      <c r="BQ72" s="1391"/>
      <c r="BR72" s="1391"/>
      <c r="BS72" s="1391"/>
      <c r="BT72" s="1391"/>
      <c r="BU72" s="1391"/>
      <c r="BV72" s="1391"/>
      <c r="BW72" s="1391"/>
      <c r="BX72" s="1391"/>
      <c r="BY72" s="1391"/>
      <c r="BZ72" s="1391"/>
      <c r="CA72" s="1391"/>
      <c r="CB72" s="1391"/>
      <c r="CC72" s="1391"/>
      <c r="CD72" s="1391"/>
      <c r="CE72" s="1391"/>
      <c r="CF72" s="1391"/>
      <c r="CG72" s="1391"/>
      <c r="CH72" s="1391"/>
      <c r="CI72" s="1391"/>
      <c r="CJ72" s="1391"/>
      <c r="CK72" s="1391"/>
      <c r="CL72" s="1391"/>
      <c r="CM72" s="1391"/>
      <c r="CN72" s="1391"/>
      <c r="CO72" s="1391"/>
      <c r="CP72" s="1391"/>
      <c r="CQ72" s="1386"/>
    </row>
    <row r="73" spans="1:95" s="751" customFormat="1" ht="20.100000000000001" customHeight="1">
      <c r="A73" s="766">
        <v>1</v>
      </c>
      <c r="B73" s="766">
        <v>1</v>
      </c>
      <c r="C73" s="778">
        <v>69</v>
      </c>
      <c r="D73" s="2328"/>
      <c r="E73" s="2329"/>
      <c r="F73" s="2107" t="s">
        <v>1376</v>
      </c>
      <c r="G73" s="2108"/>
      <c r="H73" s="2106"/>
      <c r="I73" s="1195"/>
      <c r="J73" s="1299">
        <v>9</v>
      </c>
      <c r="K73" s="1299">
        <v>0</v>
      </c>
      <c r="L73" s="1299">
        <v>16</v>
      </c>
      <c r="M73" s="1299">
        <v>8</v>
      </c>
      <c r="N73" s="1299">
        <v>0</v>
      </c>
      <c r="O73" s="1299">
        <v>0</v>
      </c>
      <c r="P73" s="1299">
        <v>0</v>
      </c>
      <c r="Q73" s="1299">
        <v>0</v>
      </c>
      <c r="R73" s="1299">
        <v>1</v>
      </c>
      <c r="S73" s="1299">
        <v>11</v>
      </c>
      <c r="T73" s="1299">
        <v>0</v>
      </c>
      <c r="U73" s="1299">
        <v>0</v>
      </c>
      <c r="V73" s="1299">
        <v>0</v>
      </c>
      <c r="W73" s="1299">
        <v>1</v>
      </c>
      <c r="X73" s="1299">
        <v>0</v>
      </c>
      <c r="Y73" s="1299">
        <v>0</v>
      </c>
      <c r="Z73" s="1299">
        <v>0</v>
      </c>
      <c r="AA73" s="1299">
        <v>0</v>
      </c>
      <c r="AB73" s="1299">
        <v>0</v>
      </c>
      <c r="AC73" s="1299">
        <v>0</v>
      </c>
      <c r="AD73" s="1299">
        <v>0</v>
      </c>
      <c r="AE73" s="1346">
        <v>0</v>
      </c>
      <c r="AF73" s="1365">
        <v>1</v>
      </c>
      <c r="AG73" s="766">
        <v>1</v>
      </c>
      <c r="AH73" s="1378">
        <v>69</v>
      </c>
      <c r="AI73" s="1379"/>
      <c r="AJ73" s="1386"/>
      <c r="AK73" s="1391"/>
      <c r="AL73" s="1391"/>
      <c r="AM73" s="1391"/>
      <c r="AN73" s="1391"/>
      <c r="AO73" s="1391"/>
      <c r="AP73" s="1391"/>
      <c r="AQ73" s="1391"/>
      <c r="AR73" s="1391"/>
      <c r="AS73" s="1391"/>
      <c r="AT73" s="1391"/>
      <c r="AU73" s="1391"/>
      <c r="AV73" s="1391"/>
      <c r="AW73" s="1391"/>
      <c r="AX73" s="1391"/>
      <c r="AY73" s="1391"/>
      <c r="AZ73" s="1391"/>
      <c r="BA73" s="1391"/>
      <c r="BB73" s="1391"/>
      <c r="BC73" s="1391"/>
      <c r="BD73" s="1391"/>
      <c r="BE73" s="1391"/>
      <c r="BF73" s="1391"/>
      <c r="BG73" s="1391"/>
      <c r="BH73" s="1391"/>
      <c r="BI73" s="1391"/>
      <c r="BJ73" s="1391"/>
      <c r="BK73" s="1391"/>
      <c r="BL73" s="1391"/>
      <c r="BM73" s="1391"/>
      <c r="BN73" s="1391"/>
      <c r="BO73" s="1391"/>
      <c r="BP73" s="1391"/>
      <c r="BQ73" s="1391"/>
      <c r="BR73" s="1391"/>
      <c r="BS73" s="1391"/>
      <c r="BT73" s="1391"/>
      <c r="BU73" s="1391"/>
      <c r="BV73" s="1391"/>
      <c r="BW73" s="1391"/>
      <c r="BX73" s="1391"/>
      <c r="BY73" s="1391"/>
      <c r="BZ73" s="1391"/>
      <c r="CA73" s="1391"/>
      <c r="CB73" s="1391"/>
      <c r="CC73" s="1391"/>
      <c r="CD73" s="1391"/>
      <c r="CE73" s="1391"/>
      <c r="CF73" s="1391"/>
      <c r="CG73" s="1391"/>
      <c r="CH73" s="1391"/>
      <c r="CI73" s="1391"/>
      <c r="CJ73" s="1391"/>
      <c r="CK73" s="1391"/>
      <c r="CL73" s="1391"/>
      <c r="CM73" s="1391"/>
      <c r="CN73" s="1391"/>
      <c r="CO73" s="1391"/>
      <c r="CP73" s="1391"/>
      <c r="CQ73" s="1386"/>
    </row>
    <row r="74" spans="1:95" s="751" customFormat="1" ht="20.100000000000001" customHeight="1">
      <c r="A74" s="766">
        <v>1</v>
      </c>
      <c r="B74" s="766">
        <v>1</v>
      </c>
      <c r="C74" s="778">
        <v>70</v>
      </c>
      <c r="D74" s="2324" t="s">
        <v>1374</v>
      </c>
      <c r="E74" s="2330"/>
      <c r="F74" s="2101" t="s">
        <v>1370</v>
      </c>
      <c r="G74" s="2102"/>
      <c r="H74" s="2103"/>
      <c r="I74" s="1195"/>
      <c r="J74" s="1299">
        <v>23</v>
      </c>
      <c r="K74" s="1299">
        <v>5</v>
      </c>
      <c r="L74" s="1299">
        <v>0</v>
      </c>
      <c r="M74" s="1299">
        <v>2</v>
      </c>
      <c r="N74" s="1299">
        <v>2</v>
      </c>
      <c r="O74" s="1299">
        <v>3</v>
      </c>
      <c r="P74" s="1299">
        <v>1</v>
      </c>
      <c r="Q74" s="1299">
        <v>5</v>
      </c>
      <c r="R74" s="1299">
        <v>0</v>
      </c>
      <c r="S74" s="1299">
        <v>0</v>
      </c>
      <c r="T74" s="1299">
        <v>0</v>
      </c>
      <c r="U74" s="1299">
        <v>0</v>
      </c>
      <c r="V74" s="1299">
        <v>1</v>
      </c>
      <c r="W74" s="1299">
        <v>0</v>
      </c>
      <c r="X74" s="1299">
        <v>0</v>
      </c>
      <c r="Y74" s="1299">
        <v>0</v>
      </c>
      <c r="Z74" s="1299">
        <v>0</v>
      </c>
      <c r="AA74" s="1299">
        <v>0</v>
      </c>
      <c r="AB74" s="1299">
        <v>0</v>
      </c>
      <c r="AC74" s="1299">
        <v>0</v>
      </c>
      <c r="AD74" s="1299">
        <v>0</v>
      </c>
      <c r="AE74" s="1346">
        <v>0</v>
      </c>
      <c r="AF74" s="1365">
        <v>0</v>
      </c>
      <c r="AG74" s="766">
        <v>1</v>
      </c>
      <c r="AH74" s="1378">
        <v>70</v>
      </c>
      <c r="AI74" s="1379"/>
      <c r="AJ74" s="1386"/>
      <c r="AK74" s="1391"/>
      <c r="AL74" s="1391"/>
      <c r="AM74" s="1391"/>
      <c r="AN74" s="1391"/>
      <c r="AO74" s="1391"/>
      <c r="AP74" s="1391"/>
      <c r="AQ74" s="1391"/>
      <c r="AR74" s="1391"/>
      <c r="AS74" s="1391"/>
      <c r="AT74" s="1391"/>
      <c r="AU74" s="1391"/>
      <c r="AV74" s="1391"/>
      <c r="AW74" s="1391"/>
      <c r="AX74" s="1391"/>
      <c r="AY74" s="1391"/>
      <c r="AZ74" s="1391"/>
      <c r="BA74" s="1391"/>
      <c r="BB74" s="1391"/>
      <c r="BC74" s="1391"/>
      <c r="BD74" s="1391"/>
      <c r="BE74" s="1391"/>
      <c r="BF74" s="1391"/>
      <c r="BG74" s="1391"/>
      <c r="BH74" s="1391"/>
      <c r="BI74" s="1391"/>
      <c r="BJ74" s="1391"/>
      <c r="BK74" s="1391"/>
      <c r="BL74" s="1391"/>
      <c r="BM74" s="1391"/>
      <c r="BN74" s="1391"/>
      <c r="BO74" s="1391"/>
      <c r="BP74" s="1391"/>
      <c r="BQ74" s="1391"/>
      <c r="BR74" s="1391"/>
      <c r="BS74" s="1391"/>
      <c r="BT74" s="1391"/>
      <c r="BU74" s="1391"/>
      <c r="BV74" s="1391"/>
      <c r="BW74" s="1391"/>
      <c r="BX74" s="1391"/>
      <c r="BY74" s="1391"/>
      <c r="BZ74" s="1391"/>
      <c r="CA74" s="1391"/>
      <c r="CB74" s="1391"/>
      <c r="CC74" s="1391"/>
      <c r="CD74" s="1391"/>
      <c r="CE74" s="1391"/>
      <c r="CF74" s="1391"/>
      <c r="CG74" s="1391"/>
      <c r="CH74" s="1391"/>
      <c r="CI74" s="1391"/>
      <c r="CJ74" s="1391"/>
      <c r="CK74" s="1391"/>
      <c r="CL74" s="1391"/>
      <c r="CM74" s="1391"/>
      <c r="CN74" s="1391"/>
      <c r="CO74" s="1391"/>
      <c r="CP74" s="1391"/>
      <c r="CQ74" s="1386"/>
    </row>
    <row r="75" spans="1:95" s="751" customFormat="1" ht="20.100000000000001" customHeight="1">
      <c r="A75" s="766">
        <v>1</v>
      </c>
      <c r="B75" s="766">
        <v>1</v>
      </c>
      <c r="C75" s="778">
        <v>71</v>
      </c>
      <c r="D75" s="2331"/>
      <c r="E75" s="2332"/>
      <c r="F75" s="2104" t="s">
        <v>1375</v>
      </c>
      <c r="G75" s="2105"/>
      <c r="H75" s="2106"/>
      <c r="I75" s="1195"/>
      <c r="J75" s="1299">
        <v>0</v>
      </c>
      <c r="K75" s="1299">
        <v>0</v>
      </c>
      <c r="L75" s="1299">
        <v>0</v>
      </c>
      <c r="M75" s="1299">
        <v>0</v>
      </c>
      <c r="N75" s="1299">
        <v>0</v>
      </c>
      <c r="O75" s="1299">
        <v>0</v>
      </c>
      <c r="P75" s="1299">
        <v>0</v>
      </c>
      <c r="Q75" s="1299">
        <v>0</v>
      </c>
      <c r="R75" s="1299">
        <v>0</v>
      </c>
      <c r="S75" s="1299">
        <v>0</v>
      </c>
      <c r="T75" s="1299">
        <v>0</v>
      </c>
      <c r="U75" s="1299">
        <v>0</v>
      </c>
      <c r="V75" s="1299">
        <v>0</v>
      </c>
      <c r="W75" s="1299">
        <v>0</v>
      </c>
      <c r="X75" s="1299">
        <v>0</v>
      </c>
      <c r="Y75" s="1299">
        <v>0</v>
      </c>
      <c r="Z75" s="1299">
        <v>0</v>
      </c>
      <c r="AA75" s="1299">
        <v>0</v>
      </c>
      <c r="AB75" s="1299">
        <v>0</v>
      </c>
      <c r="AC75" s="1299">
        <v>0</v>
      </c>
      <c r="AD75" s="1299">
        <v>0</v>
      </c>
      <c r="AE75" s="1346">
        <v>0</v>
      </c>
      <c r="AF75" s="1365">
        <v>0</v>
      </c>
      <c r="AG75" s="766">
        <v>1</v>
      </c>
      <c r="AH75" s="1378">
        <v>71</v>
      </c>
      <c r="AI75" s="1379"/>
      <c r="AJ75" s="1386"/>
      <c r="AK75" s="1391"/>
      <c r="AL75" s="1391"/>
      <c r="AM75" s="1391"/>
      <c r="AN75" s="1391"/>
      <c r="AO75" s="1391"/>
      <c r="AP75" s="1391"/>
      <c r="AQ75" s="1391"/>
      <c r="AR75" s="1391"/>
      <c r="AS75" s="1391"/>
      <c r="AT75" s="1391"/>
      <c r="AU75" s="1391"/>
      <c r="AV75" s="1391"/>
      <c r="AW75" s="1391"/>
      <c r="AX75" s="1391"/>
      <c r="AY75" s="1391"/>
      <c r="AZ75" s="1391"/>
      <c r="BA75" s="1391"/>
      <c r="BB75" s="1391"/>
      <c r="BC75" s="1391"/>
      <c r="BD75" s="1391"/>
      <c r="BE75" s="1391"/>
      <c r="BF75" s="1391"/>
      <c r="BG75" s="1391"/>
      <c r="BH75" s="1391"/>
      <c r="BI75" s="1391"/>
      <c r="BJ75" s="1391"/>
      <c r="BK75" s="1391"/>
      <c r="BL75" s="1391"/>
      <c r="BM75" s="1391"/>
      <c r="BN75" s="1391"/>
      <c r="BO75" s="1391"/>
      <c r="BP75" s="1391"/>
      <c r="BQ75" s="1391"/>
      <c r="BR75" s="1391"/>
      <c r="BS75" s="1391"/>
      <c r="BT75" s="1391"/>
      <c r="BU75" s="1391"/>
      <c r="BV75" s="1391"/>
      <c r="BW75" s="1391"/>
      <c r="BX75" s="1391"/>
      <c r="BY75" s="1391"/>
      <c r="BZ75" s="1391"/>
      <c r="CA75" s="1391"/>
      <c r="CB75" s="1391"/>
      <c r="CC75" s="1391"/>
      <c r="CD75" s="1391"/>
      <c r="CE75" s="1391"/>
      <c r="CF75" s="1391"/>
      <c r="CG75" s="1391"/>
      <c r="CH75" s="1391"/>
      <c r="CI75" s="1391"/>
      <c r="CJ75" s="1391"/>
      <c r="CK75" s="1391"/>
      <c r="CL75" s="1391"/>
      <c r="CM75" s="1391"/>
      <c r="CN75" s="1391"/>
      <c r="CO75" s="1391"/>
      <c r="CP75" s="1391"/>
      <c r="CQ75" s="1386"/>
    </row>
    <row r="76" spans="1:95" s="751" customFormat="1" ht="20.100000000000001" customHeight="1">
      <c r="A76" s="766">
        <v>1</v>
      </c>
      <c r="B76" s="766">
        <v>1</v>
      </c>
      <c r="C76" s="778">
        <v>72</v>
      </c>
      <c r="D76" s="2333"/>
      <c r="E76" s="2334"/>
      <c r="F76" s="2109" t="s">
        <v>1376</v>
      </c>
      <c r="G76" s="2110"/>
      <c r="H76" s="2111"/>
      <c r="I76" s="1196"/>
      <c r="J76" s="1300">
        <v>0</v>
      </c>
      <c r="K76" s="1300">
        <v>0</v>
      </c>
      <c r="L76" s="1300">
        <v>0</v>
      </c>
      <c r="M76" s="1300">
        <v>1</v>
      </c>
      <c r="N76" s="1300">
        <v>0</v>
      </c>
      <c r="O76" s="1300">
        <v>0</v>
      </c>
      <c r="P76" s="1300">
        <v>0</v>
      </c>
      <c r="Q76" s="1300">
        <v>0</v>
      </c>
      <c r="R76" s="1300">
        <v>0</v>
      </c>
      <c r="S76" s="1300">
        <v>0</v>
      </c>
      <c r="T76" s="1300">
        <v>0</v>
      </c>
      <c r="U76" s="1300">
        <v>0</v>
      </c>
      <c r="V76" s="1300">
        <v>0</v>
      </c>
      <c r="W76" s="1300">
        <v>0</v>
      </c>
      <c r="X76" s="1300">
        <v>0</v>
      </c>
      <c r="Y76" s="1300">
        <v>0</v>
      </c>
      <c r="Z76" s="1300">
        <v>0</v>
      </c>
      <c r="AA76" s="1300">
        <v>0</v>
      </c>
      <c r="AB76" s="1300">
        <v>0</v>
      </c>
      <c r="AC76" s="1300">
        <v>0</v>
      </c>
      <c r="AD76" s="1300">
        <v>0</v>
      </c>
      <c r="AE76" s="1347">
        <v>0</v>
      </c>
      <c r="AF76" s="1366">
        <v>0</v>
      </c>
      <c r="AG76" s="766">
        <v>1</v>
      </c>
      <c r="AH76" s="1378">
        <v>72</v>
      </c>
      <c r="AI76" s="1379"/>
      <c r="AJ76" s="1386"/>
      <c r="AK76" s="1391"/>
      <c r="AL76" s="1391"/>
      <c r="AM76" s="1391"/>
      <c r="AN76" s="1391"/>
      <c r="AO76" s="1391"/>
      <c r="AP76" s="1391"/>
      <c r="AQ76" s="1391"/>
      <c r="AR76" s="1391"/>
      <c r="AS76" s="1391"/>
      <c r="AT76" s="1391"/>
      <c r="AU76" s="1391"/>
      <c r="AV76" s="1391"/>
      <c r="AW76" s="1391"/>
      <c r="AX76" s="1391"/>
      <c r="AY76" s="1391"/>
      <c r="AZ76" s="1391"/>
      <c r="BA76" s="1391"/>
      <c r="BB76" s="1391"/>
      <c r="BC76" s="1391"/>
      <c r="BD76" s="1391"/>
      <c r="BE76" s="1391"/>
      <c r="BF76" s="1391"/>
      <c r="BG76" s="1391"/>
      <c r="BH76" s="1391"/>
      <c r="BI76" s="1391"/>
      <c r="BJ76" s="1391"/>
      <c r="BK76" s="1391"/>
      <c r="BL76" s="1391"/>
      <c r="BM76" s="1391"/>
      <c r="BN76" s="1391"/>
      <c r="BO76" s="1391"/>
      <c r="BP76" s="1391"/>
      <c r="BQ76" s="1391"/>
      <c r="BR76" s="1391"/>
      <c r="BS76" s="1391"/>
      <c r="BT76" s="1391"/>
      <c r="BU76" s="1391"/>
      <c r="BV76" s="1391"/>
      <c r="BW76" s="1391"/>
      <c r="BX76" s="1391"/>
      <c r="BY76" s="1391"/>
      <c r="BZ76" s="1391"/>
      <c r="CA76" s="1391"/>
      <c r="CB76" s="1391"/>
      <c r="CC76" s="1391"/>
      <c r="CD76" s="1391"/>
      <c r="CE76" s="1391"/>
      <c r="CF76" s="1391"/>
      <c r="CG76" s="1391"/>
      <c r="CH76" s="1391"/>
      <c r="CI76" s="1391"/>
      <c r="CJ76" s="1391"/>
      <c r="CK76" s="1391"/>
      <c r="CL76" s="1391"/>
      <c r="CM76" s="1391"/>
      <c r="CN76" s="1391"/>
      <c r="CO76" s="1391"/>
      <c r="CP76" s="1391"/>
      <c r="CQ76" s="1386"/>
    </row>
    <row r="77" spans="1:95" s="752" customFormat="1" ht="21.75" customHeight="1">
      <c r="A77" s="767">
        <v>20</v>
      </c>
      <c r="B77" s="792">
        <v>1</v>
      </c>
      <c r="C77" s="809">
        <v>1</v>
      </c>
      <c r="D77" s="839" t="s">
        <v>256</v>
      </c>
      <c r="E77" s="933" t="s">
        <v>649</v>
      </c>
      <c r="F77" s="1029"/>
      <c r="G77" s="1029"/>
      <c r="H77" s="1029" t="s">
        <v>439</v>
      </c>
      <c r="I77" s="1197" t="s">
        <v>145</v>
      </c>
      <c r="J77" s="1301">
        <v>7018556</v>
      </c>
      <c r="K77" s="1301">
        <v>1135845</v>
      </c>
      <c r="L77" s="1301">
        <v>1922296</v>
      </c>
      <c r="M77" s="1301">
        <v>1457210</v>
      </c>
      <c r="N77" s="1301">
        <v>574481</v>
      </c>
      <c r="O77" s="1301">
        <v>1287501</v>
      </c>
      <c r="P77" s="1301">
        <v>574541</v>
      </c>
      <c r="Q77" s="1301">
        <v>2578069</v>
      </c>
      <c r="R77" s="1301">
        <v>556206</v>
      </c>
      <c r="S77" s="1301">
        <v>820828</v>
      </c>
      <c r="T77" s="1301">
        <v>1206017</v>
      </c>
      <c r="U77" s="1301">
        <v>793771</v>
      </c>
      <c r="V77" s="1301">
        <v>565035</v>
      </c>
      <c r="W77" s="1301">
        <v>473886</v>
      </c>
      <c r="X77" s="1301">
        <v>245824</v>
      </c>
      <c r="Y77" s="1301">
        <v>90442</v>
      </c>
      <c r="Z77" s="1334">
        <v>276478</v>
      </c>
      <c r="AA77" s="1334">
        <v>239195</v>
      </c>
      <c r="AB77" s="1334">
        <v>208715</v>
      </c>
      <c r="AC77" s="1334">
        <v>152859</v>
      </c>
      <c r="AD77" s="1334">
        <v>112726</v>
      </c>
      <c r="AE77" s="1348">
        <v>392456</v>
      </c>
      <c r="AF77" s="1334">
        <v>215942</v>
      </c>
      <c r="AG77" s="1369">
        <v>1</v>
      </c>
      <c r="AH77" s="1369">
        <v>1</v>
      </c>
      <c r="AI77" s="1380"/>
      <c r="AJ77" s="1386"/>
      <c r="AK77" s="1386"/>
      <c r="AL77" s="1386"/>
      <c r="AM77" s="1386"/>
      <c r="AN77" s="1386"/>
      <c r="AO77" s="1386"/>
      <c r="AP77" s="1386"/>
      <c r="AQ77" s="1386"/>
      <c r="AR77" s="1386"/>
      <c r="AS77" s="1386"/>
      <c r="AT77" s="1386"/>
      <c r="AU77" s="1386"/>
      <c r="AV77" s="1386"/>
      <c r="AW77" s="1386"/>
      <c r="AX77" s="1386"/>
      <c r="AY77" s="1386"/>
      <c r="AZ77" s="1386"/>
      <c r="BA77" s="1386"/>
      <c r="BB77" s="1386"/>
      <c r="BC77" s="1386"/>
      <c r="BD77" s="1386"/>
      <c r="BE77" s="1386"/>
      <c r="BF77" s="1386"/>
      <c r="BG77" s="1386"/>
      <c r="BH77" s="1386"/>
      <c r="BI77" s="1386"/>
      <c r="BJ77" s="1386"/>
      <c r="BK77" s="1386"/>
      <c r="BL77" s="1386"/>
      <c r="BM77" s="1386"/>
      <c r="BN77" s="1386"/>
      <c r="BO77" s="1386"/>
      <c r="BP77" s="1386"/>
      <c r="BQ77" s="1386"/>
      <c r="BR77" s="1386"/>
      <c r="BS77" s="1386"/>
      <c r="BT77" s="1386"/>
      <c r="BU77" s="1386"/>
      <c r="BV77" s="1386"/>
      <c r="BW77" s="1386"/>
      <c r="BX77" s="1386"/>
      <c r="BY77" s="1386"/>
      <c r="BZ77" s="1386"/>
      <c r="CA77" s="1386"/>
      <c r="CB77" s="1386"/>
      <c r="CC77" s="1386"/>
      <c r="CD77" s="1386"/>
      <c r="CE77" s="1386"/>
      <c r="CF77" s="1386"/>
      <c r="CG77" s="1386"/>
      <c r="CH77" s="1386"/>
      <c r="CI77" s="1386"/>
      <c r="CJ77" s="1386"/>
      <c r="CK77" s="1386"/>
      <c r="CL77" s="1386"/>
      <c r="CM77" s="1386"/>
      <c r="CN77" s="1386"/>
      <c r="CO77" s="1386"/>
      <c r="CP77" s="1386"/>
      <c r="CQ77" s="1386"/>
    </row>
    <row r="78" spans="1:95" s="290" customFormat="1" ht="21.75" customHeight="1">
      <c r="A78" s="768">
        <v>20</v>
      </c>
      <c r="B78" s="777">
        <v>1</v>
      </c>
      <c r="C78" s="787">
        <v>2</v>
      </c>
      <c r="D78" s="840"/>
      <c r="E78" s="934" t="s">
        <v>306</v>
      </c>
      <c r="F78" s="2112" t="s">
        <v>394</v>
      </c>
      <c r="G78" s="2112"/>
      <c r="H78" s="2113"/>
      <c r="I78" s="1014" t="s">
        <v>753</v>
      </c>
      <c r="J78" s="1293">
        <v>6373901</v>
      </c>
      <c r="K78" s="1293">
        <v>975436</v>
      </c>
      <c r="L78" s="1293">
        <v>1621365</v>
      </c>
      <c r="M78" s="1293">
        <v>1282905</v>
      </c>
      <c r="N78" s="1293">
        <v>499631</v>
      </c>
      <c r="O78" s="1293">
        <v>823191</v>
      </c>
      <c r="P78" s="1293">
        <v>493885</v>
      </c>
      <c r="Q78" s="1293">
        <v>1890774</v>
      </c>
      <c r="R78" s="1293">
        <v>510129</v>
      </c>
      <c r="S78" s="1293">
        <v>759495</v>
      </c>
      <c r="T78" s="1293">
        <v>555411</v>
      </c>
      <c r="U78" s="1293">
        <v>601049</v>
      </c>
      <c r="V78" s="1293">
        <v>473302</v>
      </c>
      <c r="W78" s="1293">
        <v>339695</v>
      </c>
      <c r="X78" s="1293">
        <v>120599</v>
      </c>
      <c r="Y78" s="1293">
        <v>38083</v>
      </c>
      <c r="Z78" s="1312">
        <v>210740</v>
      </c>
      <c r="AA78" s="1312">
        <v>94678</v>
      </c>
      <c r="AB78" s="1312">
        <v>172027</v>
      </c>
      <c r="AC78" s="1312">
        <v>131457</v>
      </c>
      <c r="AD78" s="1312">
        <v>107021</v>
      </c>
      <c r="AE78" s="1349">
        <v>179555</v>
      </c>
      <c r="AF78" s="1312">
        <v>205525</v>
      </c>
      <c r="AG78" s="1367">
        <v>1</v>
      </c>
      <c r="AH78" s="1367">
        <v>2</v>
      </c>
      <c r="AI78" s="291"/>
      <c r="AJ78" s="1385"/>
      <c r="AK78" s="1385"/>
    </row>
    <row r="79" spans="1:95" s="290" customFormat="1" ht="21.75" customHeight="1">
      <c r="A79" s="768">
        <v>20</v>
      </c>
      <c r="B79" s="777">
        <v>1</v>
      </c>
      <c r="C79" s="787">
        <v>3</v>
      </c>
      <c r="D79" s="840"/>
      <c r="E79" s="935" t="s">
        <v>71</v>
      </c>
      <c r="F79" s="2112" t="s">
        <v>441</v>
      </c>
      <c r="G79" s="2112"/>
      <c r="H79" s="2113"/>
      <c r="I79" s="1198"/>
      <c r="J79" s="1293">
        <v>6079235</v>
      </c>
      <c r="K79" s="1293">
        <v>840361</v>
      </c>
      <c r="L79" s="1293">
        <v>1558523</v>
      </c>
      <c r="M79" s="1293">
        <v>1231478</v>
      </c>
      <c r="N79" s="1293">
        <v>490208</v>
      </c>
      <c r="O79" s="1293">
        <v>818243</v>
      </c>
      <c r="P79" s="1293">
        <v>489020</v>
      </c>
      <c r="Q79" s="1293">
        <v>1855835</v>
      </c>
      <c r="R79" s="1293">
        <v>488169</v>
      </c>
      <c r="S79" s="1293">
        <v>742387</v>
      </c>
      <c r="T79" s="1293">
        <v>537055</v>
      </c>
      <c r="U79" s="1293">
        <v>568442</v>
      </c>
      <c r="V79" s="1293">
        <v>455599</v>
      </c>
      <c r="W79" s="1293">
        <v>330468</v>
      </c>
      <c r="X79" s="1293">
        <v>120024</v>
      </c>
      <c r="Y79" s="1293">
        <v>34856</v>
      </c>
      <c r="Z79" s="1312">
        <v>204384</v>
      </c>
      <c r="AA79" s="1312">
        <v>93200</v>
      </c>
      <c r="AB79" s="1312">
        <v>170813</v>
      </c>
      <c r="AC79" s="1312">
        <v>131205</v>
      </c>
      <c r="AD79" s="1312">
        <v>106914</v>
      </c>
      <c r="AE79" s="1349">
        <v>179267</v>
      </c>
      <c r="AF79" s="1312">
        <v>203496</v>
      </c>
      <c r="AG79" s="1367">
        <v>1</v>
      </c>
      <c r="AH79" s="1367">
        <v>3</v>
      </c>
      <c r="AI79" s="291"/>
      <c r="AJ79" s="1385"/>
    </row>
    <row r="80" spans="1:95" s="290" customFormat="1" ht="21.75" customHeight="1">
      <c r="A80" s="769">
        <v>20</v>
      </c>
      <c r="B80" s="405">
        <v>1</v>
      </c>
      <c r="C80" s="785">
        <v>4</v>
      </c>
      <c r="D80" s="840"/>
      <c r="E80" s="935"/>
      <c r="F80" s="941" t="s">
        <v>891</v>
      </c>
      <c r="G80" s="941"/>
      <c r="H80" s="941"/>
      <c r="I80" s="1199"/>
      <c r="J80" s="1293">
        <v>0</v>
      </c>
      <c r="K80" s="1293">
        <v>0</v>
      </c>
      <c r="L80" s="1293">
        <v>0</v>
      </c>
      <c r="M80" s="1293">
        <v>0</v>
      </c>
      <c r="N80" s="1293">
        <v>0</v>
      </c>
      <c r="O80" s="1293">
        <v>192708</v>
      </c>
      <c r="P80" s="1293">
        <v>0</v>
      </c>
      <c r="Q80" s="1293">
        <v>0</v>
      </c>
      <c r="R80" s="1293">
        <v>0</v>
      </c>
      <c r="S80" s="1293">
        <v>0</v>
      </c>
      <c r="T80" s="1293">
        <v>537055</v>
      </c>
      <c r="U80" s="1293">
        <v>179295</v>
      </c>
      <c r="V80" s="1293">
        <v>0</v>
      </c>
      <c r="W80" s="1293">
        <v>0</v>
      </c>
      <c r="X80" s="1293">
        <v>0</v>
      </c>
      <c r="Y80" s="1293">
        <v>34856</v>
      </c>
      <c r="Z80" s="1312">
        <v>0</v>
      </c>
      <c r="AA80" s="1312">
        <v>93200</v>
      </c>
      <c r="AB80" s="1312">
        <v>0</v>
      </c>
      <c r="AC80" s="1312">
        <v>0</v>
      </c>
      <c r="AD80" s="1312">
        <v>0</v>
      </c>
      <c r="AE80" s="1349">
        <v>0</v>
      </c>
      <c r="AF80" s="1312">
        <v>0</v>
      </c>
      <c r="AG80" s="1368">
        <v>1</v>
      </c>
      <c r="AH80" s="1368">
        <v>4</v>
      </c>
      <c r="AI80" s="291"/>
      <c r="AJ80" s="1385"/>
    </row>
    <row r="81" spans="1:36" s="290" customFormat="1" ht="21.75" customHeight="1">
      <c r="A81" s="769">
        <v>20</v>
      </c>
      <c r="B81" s="405">
        <v>1</v>
      </c>
      <c r="C81" s="785">
        <v>5</v>
      </c>
      <c r="D81" s="840"/>
      <c r="E81" s="936"/>
      <c r="F81" s="1030"/>
      <c r="G81" s="1030"/>
      <c r="H81" s="1133"/>
      <c r="I81" s="1200"/>
      <c r="J81" s="1293">
        <v>0</v>
      </c>
      <c r="K81" s="1293">
        <v>0</v>
      </c>
      <c r="L81" s="1293">
        <v>0</v>
      </c>
      <c r="M81" s="1293">
        <v>0</v>
      </c>
      <c r="N81" s="1293">
        <v>0</v>
      </c>
      <c r="O81" s="1293">
        <v>0</v>
      </c>
      <c r="P81" s="1293">
        <v>0</v>
      </c>
      <c r="Q81" s="1293">
        <v>0</v>
      </c>
      <c r="R81" s="1293">
        <v>0</v>
      </c>
      <c r="S81" s="1293">
        <v>0</v>
      </c>
      <c r="T81" s="1293">
        <v>0</v>
      </c>
      <c r="U81" s="1293">
        <v>0</v>
      </c>
      <c r="V81" s="1293">
        <v>0</v>
      </c>
      <c r="W81" s="1293">
        <v>0</v>
      </c>
      <c r="X81" s="1293">
        <v>0</v>
      </c>
      <c r="Y81" s="1293">
        <v>0</v>
      </c>
      <c r="Z81" s="1312">
        <v>0</v>
      </c>
      <c r="AA81" s="1312">
        <v>0</v>
      </c>
      <c r="AB81" s="1312">
        <v>0</v>
      </c>
      <c r="AC81" s="1312">
        <v>0</v>
      </c>
      <c r="AD81" s="1312">
        <v>0</v>
      </c>
      <c r="AE81" s="1349">
        <v>0</v>
      </c>
      <c r="AF81" s="1312">
        <v>0</v>
      </c>
      <c r="AG81" s="1368">
        <v>1</v>
      </c>
      <c r="AH81" s="1368">
        <v>5</v>
      </c>
      <c r="AI81" s="291"/>
      <c r="AJ81" s="1385"/>
    </row>
    <row r="82" spans="1:36" s="290" customFormat="1" ht="21.75" customHeight="1">
      <c r="A82" s="769">
        <v>20</v>
      </c>
      <c r="B82" s="405">
        <v>1</v>
      </c>
      <c r="C82" s="785">
        <v>6</v>
      </c>
      <c r="D82" s="840"/>
      <c r="E82" s="936"/>
      <c r="F82" s="1030"/>
      <c r="G82" s="1030"/>
      <c r="H82" s="1133"/>
      <c r="I82" s="1200"/>
      <c r="J82" s="1293">
        <v>0</v>
      </c>
      <c r="K82" s="1293">
        <v>0</v>
      </c>
      <c r="L82" s="1293">
        <v>0</v>
      </c>
      <c r="M82" s="1293">
        <v>0</v>
      </c>
      <c r="N82" s="1293">
        <v>0</v>
      </c>
      <c r="O82" s="1293">
        <v>0</v>
      </c>
      <c r="P82" s="1293">
        <v>0</v>
      </c>
      <c r="Q82" s="1293">
        <v>0</v>
      </c>
      <c r="R82" s="1293">
        <v>0</v>
      </c>
      <c r="S82" s="1293">
        <v>0</v>
      </c>
      <c r="T82" s="1293">
        <v>0</v>
      </c>
      <c r="U82" s="1293">
        <v>0</v>
      </c>
      <c r="V82" s="1293">
        <v>0</v>
      </c>
      <c r="W82" s="1293">
        <v>0</v>
      </c>
      <c r="X82" s="1293">
        <v>0</v>
      </c>
      <c r="Y82" s="1293">
        <v>0</v>
      </c>
      <c r="Z82" s="1312">
        <v>0</v>
      </c>
      <c r="AA82" s="1312">
        <v>0</v>
      </c>
      <c r="AB82" s="1312">
        <v>0</v>
      </c>
      <c r="AC82" s="1312">
        <v>0</v>
      </c>
      <c r="AD82" s="1312">
        <v>0</v>
      </c>
      <c r="AE82" s="1349">
        <v>0</v>
      </c>
      <c r="AF82" s="1312">
        <v>0</v>
      </c>
      <c r="AG82" s="1368">
        <v>1</v>
      </c>
      <c r="AH82" s="1368">
        <v>6</v>
      </c>
      <c r="AI82" s="291"/>
      <c r="AJ82" s="1385"/>
    </row>
    <row r="83" spans="1:36" s="290" customFormat="1" ht="21.75" customHeight="1">
      <c r="A83" s="769">
        <v>20</v>
      </c>
      <c r="B83" s="405">
        <v>1</v>
      </c>
      <c r="C83" s="785">
        <v>7</v>
      </c>
      <c r="D83" s="840"/>
      <c r="E83" s="936"/>
      <c r="F83" s="1030"/>
      <c r="G83" s="1030"/>
      <c r="H83" s="1133"/>
      <c r="I83" s="1200"/>
      <c r="J83" s="1293">
        <v>0</v>
      </c>
      <c r="K83" s="1293">
        <v>0</v>
      </c>
      <c r="L83" s="1293">
        <v>0</v>
      </c>
      <c r="M83" s="1293">
        <v>0</v>
      </c>
      <c r="N83" s="1293">
        <v>0</v>
      </c>
      <c r="O83" s="1293">
        <v>0</v>
      </c>
      <c r="P83" s="1293">
        <v>0</v>
      </c>
      <c r="Q83" s="1293">
        <v>0</v>
      </c>
      <c r="R83" s="1293">
        <v>0</v>
      </c>
      <c r="S83" s="1293">
        <v>0</v>
      </c>
      <c r="T83" s="1293">
        <v>0</v>
      </c>
      <c r="U83" s="1293">
        <v>0</v>
      </c>
      <c r="V83" s="1293">
        <v>0</v>
      </c>
      <c r="W83" s="1293">
        <v>0</v>
      </c>
      <c r="X83" s="1293">
        <v>0</v>
      </c>
      <c r="Y83" s="1293">
        <v>0</v>
      </c>
      <c r="Z83" s="1312">
        <v>0</v>
      </c>
      <c r="AA83" s="1312">
        <v>0</v>
      </c>
      <c r="AB83" s="1312">
        <v>0</v>
      </c>
      <c r="AC83" s="1312">
        <v>0</v>
      </c>
      <c r="AD83" s="1312">
        <v>0</v>
      </c>
      <c r="AE83" s="1349">
        <v>0</v>
      </c>
      <c r="AF83" s="1312">
        <v>0</v>
      </c>
      <c r="AG83" s="1368">
        <v>1</v>
      </c>
      <c r="AH83" s="1368">
        <v>7</v>
      </c>
      <c r="AI83" s="291"/>
      <c r="AJ83" s="1385"/>
    </row>
    <row r="84" spans="1:36" s="290" customFormat="1" ht="21.75" customHeight="1">
      <c r="A84" s="769">
        <v>20</v>
      </c>
      <c r="B84" s="405">
        <v>1</v>
      </c>
      <c r="C84" s="785">
        <v>8</v>
      </c>
      <c r="D84" s="840"/>
      <c r="E84" s="936"/>
      <c r="F84" s="1030"/>
      <c r="G84" s="1030"/>
      <c r="H84" s="1133"/>
      <c r="I84" s="1200"/>
      <c r="J84" s="1293">
        <v>0</v>
      </c>
      <c r="K84" s="1293">
        <v>0</v>
      </c>
      <c r="L84" s="1293">
        <v>0</v>
      </c>
      <c r="M84" s="1293">
        <v>0</v>
      </c>
      <c r="N84" s="1293">
        <v>0</v>
      </c>
      <c r="O84" s="1293">
        <v>0</v>
      </c>
      <c r="P84" s="1293">
        <v>0</v>
      </c>
      <c r="Q84" s="1293">
        <v>0</v>
      </c>
      <c r="R84" s="1293">
        <v>0</v>
      </c>
      <c r="S84" s="1293">
        <v>0</v>
      </c>
      <c r="T84" s="1293">
        <v>0</v>
      </c>
      <c r="U84" s="1293">
        <v>0</v>
      </c>
      <c r="V84" s="1293">
        <v>0</v>
      </c>
      <c r="W84" s="1293">
        <v>0</v>
      </c>
      <c r="X84" s="1293">
        <v>0</v>
      </c>
      <c r="Y84" s="1293">
        <v>0</v>
      </c>
      <c r="Z84" s="1312">
        <v>0</v>
      </c>
      <c r="AA84" s="1312">
        <v>0</v>
      </c>
      <c r="AB84" s="1312">
        <v>0</v>
      </c>
      <c r="AC84" s="1312">
        <v>0</v>
      </c>
      <c r="AD84" s="1312">
        <v>0</v>
      </c>
      <c r="AE84" s="1349">
        <v>0</v>
      </c>
      <c r="AF84" s="1312">
        <v>0</v>
      </c>
      <c r="AG84" s="1368">
        <v>1</v>
      </c>
      <c r="AH84" s="1368">
        <v>8</v>
      </c>
      <c r="AI84" s="291"/>
      <c r="AJ84" s="1385"/>
    </row>
    <row r="85" spans="1:36" s="290" customFormat="1" ht="21.75" customHeight="1">
      <c r="A85" s="769">
        <v>20</v>
      </c>
      <c r="B85" s="405">
        <v>1</v>
      </c>
      <c r="C85" s="785">
        <v>9</v>
      </c>
      <c r="D85" s="840"/>
      <c r="E85" s="936"/>
      <c r="F85" s="1030"/>
      <c r="G85" s="1030"/>
      <c r="H85" s="1133"/>
      <c r="I85" s="1200"/>
      <c r="J85" s="1293">
        <v>0</v>
      </c>
      <c r="K85" s="1293">
        <v>0</v>
      </c>
      <c r="L85" s="1293">
        <v>0</v>
      </c>
      <c r="M85" s="1293">
        <v>0</v>
      </c>
      <c r="N85" s="1293">
        <v>0</v>
      </c>
      <c r="O85" s="1293">
        <v>0</v>
      </c>
      <c r="P85" s="1293">
        <v>0</v>
      </c>
      <c r="Q85" s="1293">
        <v>0</v>
      </c>
      <c r="R85" s="1293">
        <v>0</v>
      </c>
      <c r="S85" s="1293">
        <v>0</v>
      </c>
      <c r="T85" s="1293">
        <v>0</v>
      </c>
      <c r="U85" s="1293">
        <v>0</v>
      </c>
      <c r="V85" s="1293">
        <v>0</v>
      </c>
      <c r="W85" s="1293">
        <v>0</v>
      </c>
      <c r="X85" s="1293">
        <v>0</v>
      </c>
      <c r="Y85" s="1293">
        <v>0</v>
      </c>
      <c r="Z85" s="1312">
        <v>0</v>
      </c>
      <c r="AA85" s="1312">
        <v>0</v>
      </c>
      <c r="AB85" s="1312">
        <v>0</v>
      </c>
      <c r="AC85" s="1312">
        <v>0</v>
      </c>
      <c r="AD85" s="1312">
        <v>0</v>
      </c>
      <c r="AE85" s="1349">
        <v>0</v>
      </c>
      <c r="AF85" s="1312">
        <v>0</v>
      </c>
      <c r="AG85" s="1368">
        <v>1</v>
      </c>
      <c r="AH85" s="1368">
        <v>9</v>
      </c>
      <c r="AI85" s="291"/>
      <c r="AJ85" s="1385"/>
    </row>
    <row r="86" spans="1:36" s="290" customFormat="1" ht="21.75" customHeight="1">
      <c r="A86" s="769">
        <v>20</v>
      </c>
      <c r="B86" s="405">
        <v>1</v>
      </c>
      <c r="C86" s="785">
        <v>10</v>
      </c>
      <c r="D86" s="840"/>
      <c r="E86" s="936"/>
      <c r="F86" s="1030"/>
      <c r="G86" s="1030"/>
      <c r="H86" s="1133"/>
      <c r="I86" s="1200"/>
      <c r="J86" s="1293">
        <v>0</v>
      </c>
      <c r="K86" s="1293">
        <v>0</v>
      </c>
      <c r="L86" s="1293">
        <v>0</v>
      </c>
      <c r="M86" s="1293">
        <v>0</v>
      </c>
      <c r="N86" s="1293">
        <v>0</v>
      </c>
      <c r="O86" s="1293">
        <v>0</v>
      </c>
      <c r="P86" s="1293">
        <v>0</v>
      </c>
      <c r="Q86" s="1293">
        <v>0</v>
      </c>
      <c r="R86" s="1293">
        <v>0</v>
      </c>
      <c r="S86" s="1293">
        <v>0</v>
      </c>
      <c r="T86" s="1293">
        <v>0</v>
      </c>
      <c r="U86" s="1293">
        <v>0</v>
      </c>
      <c r="V86" s="1293">
        <v>0</v>
      </c>
      <c r="W86" s="1293">
        <v>0</v>
      </c>
      <c r="X86" s="1293">
        <v>0</v>
      </c>
      <c r="Y86" s="1293">
        <v>0</v>
      </c>
      <c r="Z86" s="1312">
        <v>0</v>
      </c>
      <c r="AA86" s="1312">
        <v>0</v>
      </c>
      <c r="AB86" s="1312">
        <v>0</v>
      </c>
      <c r="AC86" s="1312">
        <v>0</v>
      </c>
      <c r="AD86" s="1312">
        <v>0</v>
      </c>
      <c r="AE86" s="1349">
        <v>0</v>
      </c>
      <c r="AF86" s="1312">
        <v>0</v>
      </c>
      <c r="AG86" s="1368">
        <v>1</v>
      </c>
      <c r="AH86" s="1368">
        <v>10</v>
      </c>
      <c r="AI86" s="291"/>
      <c r="AJ86" s="1385"/>
    </row>
    <row r="87" spans="1:36" s="290" customFormat="1" ht="21.75" customHeight="1">
      <c r="A87" s="769">
        <v>20</v>
      </c>
      <c r="B87" s="405">
        <v>1</v>
      </c>
      <c r="C87" s="785">
        <v>11</v>
      </c>
      <c r="D87" s="840"/>
      <c r="E87" s="935" t="s">
        <v>106</v>
      </c>
      <c r="F87" s="2112" t="s">
        <v>446</v>
      </c>
      <c r="G87" s="2112"/>
      <c r="H87" s="2113"/>
      <c r="I87" s="1065"/>
      <c r="J87" s="1293">
        <v>82206</v>
      </c>
      <c r="K87" s="1293">
        <v>74042</v>
      </c>
      <c r="L87" s="1293">
        <v>156</v>
      </c>
      <c r="M87" s="1293">
        <v>0</v>
      </c>
      <c r="N87" s="1293">
        <v>74</v>
      </c>
      <c r="O87" s="1293">
        <v>0</v>
      </c>
      <c r="P87" s="1293">
        <v>484</v>
      </c>
      <c r="Q87" s="1293">
        <v>0</v>
      </c>
      <c r="R87" s="1293">
        <v>2994</v>
      </c>
      <c r="S87" s="1293">
        <v>0</v>
      </c>
      <c r="T87" s="1293">
        <v>0</v>
      </c>
      <c r="U87" s="1293">
        <v>0</v>
      </c>
      <c r="V87" s="1293">
        <v>0</v>
      </c>
      <c r="W87" s="1293">
        <v>0</v>
      </c>
      <c r="X87" s="1293">
        <v>0</v>
      </c>
      <c r="Y87" s="1293">
        <v>0</v>
      </c>
      <c r="Z87" s="1312">
        <v>0</v>
      </c>
      <c r="AA87" s="1312">
        <v>0</v>
      </c>
      <c r="AB87" s="1312">
        <v>0</v>
      </c>
      <c r="AC87" s="1312">
        <v>0</v>
      </c>
      <c r="AD87" s="1312">
        <v>0</v>
      </c>
      <c r="AE87" s="1349">
        <v>0</v>
      </c>
      <c r="AF87" s="1312">
        <v>39</v>
      </c>
      <c r="AG87" s="1368">
        <v>1</v>
      </c>
      <c r="AH87" s="1368">
        <v>11</v>
      </c>
      <c r="AI87" s="291"/>
      <c r="AJ87" s="1385"/>
    </row>
    <row r="88" spans="1:36" s="290" customFormat="1" ht="21.75" customHeight="1">
      <c r="A88" s="769">
        <v>20</v>
      </c>
      <c r="B88" s="405">
        <v>1</v>
      </c>
      <c r="C88" s="785">
        <v>12</v>
      </c>
      <c r="D88" s="840"/>
      <c r="E88" s="937" t="s">
        <v>144</v>
      </c>
      <c r="F88" s="2114" t="s">
        <v>450</v>
      </c>
      <c r="G88" s="2114"/>
      <c r="H88" s="2115"/>
      <c r="I88" s="1038"/>
      <c r="J88" s="1293">
        <v>212460</v>
      </c>
      <c r="K88" s="1293">
        <v>61033</v>
      </c>
      <c r="L88" s="1293">
        <v>62686</v>
      </c>
      <c r="M88" s="1293">
        <v>51427</v>
      </c>
      <c r="N88" s="1293">
        <v>9349</v>
      </c>
      <c r="O88" s="1293">
        <v>4948</v>
      </c>
      <c r="P88" s="1293">
        <v>4381</v>
      </c>
      <c r="Q88" s="1293">
        <v>34939</v>
      </c>
      <c r="R88" s="1293">
        <v>18966</v>
      </c>
      <c r="S88" s="1293">
        <v>17108</v>
      </c>
      <c r="T88" s="1293">
        <v>18356</v>
      </c>
      <c r="U88" s="1293">
        <v>32607</v>
      </c>
      <c r="V88" s="1293">
        <v>17703</v>
      </c>
      <c r="W88" s="1293">
        <v>9227</v>
      </c>
      <c r="X88" s="1293">
        <v>575</v>
      </c>
      <c r="Y88" s="1293">
        <v>3227</v>
      </c>
      <c r="Z88" s="1312">
        <v>6356</v>
      </c>
      <c r="AA88" s="1312">
        <v>1478</v>
      </c>
      <c r="AB88" s="1312">
        <v>1214</v>
      </c>
      <c r="AC88" s="1312">
        <v>252</v>
      </c>
      <c r="AD88" s="1312">
        <v>107</v>
      </c>
      <c r="AE88" s="1349">
        <v>288</v>
      </c>
      <c r="AF88" s="1312">
        <v>1990</v>
      </c>
      <c r="AG88" s="1368">
        <v>1</v>
      </c>
      <c r="AH88" s="1368">
        <v>12</v>
      </c>
      <c r="AI88" s="291"/>
      <c r="AJ88" s="1385"/>
    </row>
    <row r="89" spans="1:36" s="290" customFormat="1" ht="21.75" customHeight="1">
      <c r="A89" s="769">
        <v>20</v>
      </c>
      <c r="B89" s="405">
        <v>1</v>
      </c>
      <c r="C89" s="785">
        <v>13</v>
      </c>
      <c r="D89" s="840"/>
      <c r="E89" s="840"/>
      <c r="F89" s="1031" t="s">
        <v>364</v>
      </c>
      <c r="G89" s="1100"/>
      <c r="H89" s="1034" t="s">
        <v>24</v>
      </c>
      <c r="I89" s="1039"/>
      <c r="J89" s="1293">
        <v>0</v>
      </c>
      <c r="K89" s="1293">
        <v>578</v>
      </c>
      <c r="L89" s="1293">
        <v>5963</v>
      </c>
      <c r="M89" s="1293">
        <v>10038</v>
      </c>
      <c r="N89" s="1293">
        <v>290</v>
      </c>
      <c r="O89" s="1293">
        <v>2539</v>
      </c>
      <c r="P89" s="1293">
        <v>1825</v>
      </c>
      <c r="Q89" s="1293">
        <v>0</v>
      </c>
      <c r="R89" s="1293">
        <v>0</v>
      </c>
      <c r="S89" s="1293">
        <v>1238</v>
      </c>
      <c r="T89" s="1293">
        <v>0</v>
      </c>
      <c r="U89" s="1293">
        <v>2090</v>
      </c>
      <c r="V89" s="1293">
        <v>0</v>
      </c>
      <c r="W89" s="1293">
        <v>3485</v>
      </c>
      <c r="X89" s="1293">
        <v>0</v>
      </c>
      <c r="Y89" s="1293">
        <v>0</v>
      </c>
      <c r="Z89" s="1312">
        <v>187</v>
      </c>
      <c r="AA89" s="1312">
        <v>42</v>
      </c>
      <c r="AB89" s="1312">
        <v>500</v>
      </c>
      <c r="AC89" s="1312">
        <v>0</v>
      </c>
      <c r="AD89" s="1312">
        <v>0</v>
      </c>
      <c r="AE89" s="1349">
        <v>0</v>
      </c>
      <c r="AF89" s="1312">
        <v>1764</v>
      </c>
      <c r="AG89" s="1368">
        <v>1</v>
      </c>
      <c r="AH89" s="1368">
        <v>13</v>
      </c>
      <c r="AI89" s="291"/>
      <c r="AJ89" s="1385"/>
    </row>
    <row r="90" spans="1:36" s="290" customFormat="1" ht="21.75" customHeight="1">
      <c r="A90" s="769">
        <v>20</v>
      </c>
      <c r="B90" s="405">
        <v>1</v>
      </c>
      <c r="C90" s="785">
        <v>14</v>
      </c>
      <c r="D90" s="840"/>
      <c r="E90" s="840"/>
      <c r="F90" s="1031" t="s">
        <v>453</v>
      </c>
      <c r="G90" s="1100"/>
      <c r="H90" s="1034" t="s">
        <v>454</v>
      </c>
      <c r="I90" s="1015"/>
      <c r="J90" s="1293">
        <v>212460</v>
      </c>
      <c r="K90" s="1293">
        <v>60455</v>
      </c>
      <c r="L90" s="1293">
        <v>56723</v>
      </c>
      <c r="M90" s="1293">
        <v>41389</v>
      </c>
      <c r="N90" s="1293">
        <v>9059</v>
      </c>
      <c r="O90" s="1293">
        <v>2409</v>
      </c>
      <c r="P90" s="1293">
        <v>2556</v>
      </c>
      <c r="Q90" s="1293">
        <v>34939</v>
      </c>
      <c r="R90" s="1293">
        <v>18966</v>
      </c>
      <c r="S90" s="1293">
        <v>15870</v>
      </c>
      <c r="T90" s="1293">
        <v>18356</v>
      </c>
      <c r="U90" s="1293">
        <v>30517</v>
      </c>
      <c r="V90" s="1293">
        <v>17703</v>
      </c>
      <c r="W90" s="1293">
        <v>5742</v>
      </c>
      <c r="X90" s="1293">
        <v>575</v>
      </c>
      <c r="Y90" s="1293">
        <v>3227</v>
      </c>
      <c r="Z90" s="1312">
        <v>6169</v>
      </c>
      <c r="AA90" s="1312">
        <v>1436</v>
      </c>
      <c r="AB90" s="1312">
        <v>714</v>
      </c>
      <c r="AC90" s="1312">
        <v>252</v>
      </c>
      <c r="AD90" s="1312">
        <v>107</v>
      </c>
      <c r="AE90" s="1349">
        <v>288</v>
      </c>
      <c r="AF90" s="1312">
        <v>226</v>
      </c>
      <c r="AG90" s="1368">
        <v>1</v>
      </c>
      <c r="AH90" s="1368">
        <v>14</v>
      </c>
      <c r="AI90" s="291"/>
      <c r="AJ90" s="1385"/>
    </row>
    <row r="91" spans="1:36" s="290" customFormat="1" ht="21.75" customHeight="1">
      <c r="A91" s="769">
        <v>20</v>
      </c>
      <c r="B91" s="405">
        <v>1</v>
      </c>
      <c r="C91" s="785">
        <v>15</v>
      </c>
      <c r="D91" s="841"/>
      <c r="E91" s="934" t="s">
        <v>111</v>
      </c>
      <c r="F91" s="2112" t="s">
        <v>228</v>
      </c>
      <c r="G91" s="2112"/>
      <c r="H91" s="2113"/>
      <c r="I91" s="1014" t="s">
        <v>499</v>
      </c>
      <c r="J91" s="1293">
        <v>644655</v>
      </c>
      <c r="K91" s="1293">
        <v>160409</v>
      </c>
      <c r="L91" s="1293">
        <v>300930</v>
      </c>
      <c r="M91" s="1293">
        <v>174305</v>
      </c>
      <c r="N91" s="1293">
        <v>73425</v>
      </c>
      <c r="O91" s="1293">
        <v>450916</v>
      </c>
      <c r="P91" s="1293">
        <v>78031</v>
      </c>
      <c r="Q91" s="1293">
        <v>687295</v>
      </c>
      <c r="R91" s="1293">
        <v>46074</v>
      </c>
      <c r="S91" s="1293">
        <v>61333</v>
      </c>
      <c r="T91" s="1293">
        <v>650606</v>
      </c>
      <c r="U91" s="1293">
        <v>192653</v>
      </c>
      <c r="V91" s="1293">
        <v>91126</v>
      </c>
      <c r="W91" s="1293">
        <v>134191</v>
      </c>
      <c r="X91" s="1293">
        <v>125213</v>
      </c>
      <c r="Y91" s="1293">
        <v>52359</v>
      </c>
      <c r="Z91" s="1312">
        <v>63571</v>
      </c>
      <c r="AA91" s="1312">
        <v>144517</v>
      </c>
      <c r="AB91" s="1312">
        <v>36435</v>
      </c>
      <c r="AC91" s="1312">
        <v>21360</v>
      </c>
      <c r="AD91" s="1312">
        <v>5705</v>
      </c>
      <c r="AE91" s="1349">
        <v>212901</v>
      </c>
      <c r="AF91" s="1312">
        <v>10417</v>
      </c>
      <c r="AG91" s="1368">
        <v>1</v>
      </c>
      <c r="AH91" s="1368">
        <v>15</v>
      </c>
      <c r="AI91" s="291"/>
      <c r="AJ91" s="1385"/>
    </row>
    <row r="92" spans="1:36" s="290" customFormat="1" ht="21.75" customHeight="1">
      <c r="A92" s="769">
        <v>20</v>
      </c>
      <c r="B92" s="405">
        <v>1</v>
      </c>
      <c r="C92" s="785">
        <v>16</v>
      </c>
      <c r="D92" s="840"/>
      <c r="E92" s="937" t="s">
        <v>71</v>
      </c>
      <c r="F92" s="2116" t="s">
        <v>455</v>
      </c>
      <c r="G92" s="2116"/>
      <c r="H92" s="2117"/>
      <c r="I92" s="1014"/>
      <c r="J92" s="1293">
        <v>683</v>
      </c>
      <c r="K92" s="1293">
        <v>0</v>
      </c>
      <c r="L92" s="1293">
        <v>519</v>
      </c>
      <c r="M92" s="1293">
        <v>814</v>
      </c>
      <c r="N92" s="1293">
        <v>4</v>
      </c>
      <c r="O92" s="1293">
        <v>26</v>
      </c>
      <c r="P92" s="1293">
        <v>122</v>
      </c>
      <c r="Q92" s="1293">
        <v>55</v>
      </c>
      <c r="R92" s="1293">
        <v>32</v>
      </c>
      <c r="S92" s="1293">
        <v>40</v>
      </c>
      <c r="T92" s="1293">
        <v>0</v>
      </c>
      <c r="U92" s="1293">
        <v>252</v>
      </c>
      <c r="V92" s="1293">
        <v>7</v>
      </c>
      <c r="W92" s="1293">
        <v>36</v>
      </c>
      <c r="X92" s="1293">
        <v>24</v>
      </c>
      <c r="Y92" s="1293">
        <v>0</v>
      </c>
      <c r="Z92" s="1312">
        <v>6</v>
      </c>
      <c r="AA92" s="1312">
        <v>0</v>
      </c>
      <c r="AB92" s="1312">
        <v>298</v>
      </c>
      <c r="AC92" s="1312">
        <v>82</v>
      </c>
      <c r="AD92" s="1312">
        <v>5</v>
      </c>
      <c r="AE92" s="1349">
        <v>2</v>
      </c>
      <c r="AF92" s="1312">
        <v>60</v>
      </c>
      <c r="AG92" s="1368">
        <v>1</v>
      </c>
      <c r="AH92" s="1368">
        <v>16</v>
      </c>
      <c r="AI92" s="291"/>
      <c r="AJ92" s="1385"/>
    </row>
    <row r="93" spans="1:36" s="290" customFormat="1" ht="21.75" customHeight="1">
      <c r="A93" s="769">
        <v>20</v>
      </c>
      <c r="B93" s="405">
        <v>1</v>
      </c>
      <c r="C93" s="785">
        <v>17</v>
      </c>
      <c r="D93" s="840"/>
      <c r="E93" s="938" t="s">
        <v>106</v>
      </c>
      <c r="F93" s="2118" t="s">
        <v>446</v>
      </c>
      <c r="G93" s="2118"/>
      <c r="H93" s="2119"/>
      <c r="I93" s="1015"/>
      <c r="J93" s="1293">
        <v>0</v>
      </c>
      <c r="K93" s="1293">
        <v>0</v>
      </c>
      <c r="L93" s="1293">
        <v>0</v>
      </c>
      <c r="M93" s="1293">
        <v>0</v>
      </c>
      <c r="N93" s="1293">
        <v>0</v>
      </c>
      <c r="O93" s="1293">
        <v>0</v>
      </c>
      <c r="P93" s="1293">
        <v>0</v>
      </c>
      <c r="Q93" s="1293">
        <v>0</v>
      </c>
      <c r="R93" s="1293">
        <v>0</v>
      </c>
      <c r="S93" s="1293">
        <v>0</v>
      </c>
      <c r="T93" s="1293">
        <v>0</v>
      </c>
      <c r="U93" s="1293">
        <v>0</v>
      </c>
      <c r="V93" s="1293">
        <v>0</v>
      </c>
      <c r="W93" s="1293">
        <v>0</v>
      </c>
      <c r="X93" s="1293">
        <v>0</v>
      </c>
      <c r="Y93" s="1293">
        <v>0</v>
      </c>
      <c r="Z93" s="1312">
        <v>0</v>
      </c>
      <c r="AA93" s="1312">
        <v>0</v>
      </c>
      <c r="AB93" s="1312">
        <v>0</v>
      </c>
      <c r="AC93" s="1312">
        <v>0</v>
      </c>
      <c r="AD93" s="1312">
        <v>0</v>
      </c>
      <c r="AE93" s="1349">
        <v>0</v>
      </c>
      <c r="AF93" s="1312">
        <v>0</v>
      </c>
      <c r="AG93" s="1368">
        <v>1</v>
      </c>
      <c r="AH93" s="1368">
        <v>17</v>
      </c>
      <c r="AI93" s="291"/>
      <c r="AJ93" s="1385"/>
    </row>
    <row r="94" spans="1:36" s="290" customFormat="1" ht="21.75" customHeight="1">
      <c r="A94" s="769">
        <v>20</v>
      </c>
      <c r="B94" s="405">
        <v>1</v>
      </c>
      <c r="C94" s="785">
        <v>18</v>
      </c>
      <c r="D94" s="840"/>
      <c r="E94" s="938" t="s">
        <v>144</v>
      </c>
      <c r="F94" s="2118" t="s">
        <v>456</v>
      </c>
      <c r="G94" s="2118"/>
      <c r="H94" s="2119"/>
      <c r="I94" s="1015"/>
      <c r="J94" s="1293">
        <v>0</v>
      </c>
      <c r="K94" s="1293">
        <v>0</v>
      </c>
      <c r="L94" s="1293">
        <v>0</v>
      </c>
      <c r="M94" s="1293">
        <v>0</v>
      </c>
      <c r="N94" s="1293">
        <v>13461</v>
      </c>
      <c r="O94" s="1293">
        <v>0</v>
      </c>
      <c r="P94" s="1293">
        <v>0</v>
      </c>
      <c r="Q94" s="1293">
        <v>0</v>
      </c>
      <c r="R94" s="1293">
        <v>0</v>
      </c>
      <c r="S94" s="1293">
        <v>0</v>
      </c>
      <c r="T94" s="1293">
        <v>0</v>
      </c>
      <c r="U94" s="1293">
        <v>0</v>
      </c>
      <c r="V94" s="1293">
        <v>0</v>
      </c>
      <c r="W94" s="1293">
        <v>23279</v>
      </c>
      <c r="X94" s="1293">
        <v>752</v>
      </c>
      <c r="Y94" s="1293">
        <v>0</v>
      </c>
      <c r="Z94" s="1312">
        <v>0</v>
      </c>
      <c r="AA94" s="1312">
        <v>0</v>
      </c>
      <c r="AB94" s="1312">
        <v>0</v>
      </c>
      <c r="AC94" s="1312">
        <v>0</v>
      </c>
      <c r="AD94" s="1312">
        <v>0</v>
      </c>
      <c r="AE94" s="1349">
        <v>0</v>
      </c>
      <c r="AF94" s="1312">
        <v>0</v>
      </c>
      <c r="AG94" s="1368">
        <v>1</v>
      </c>
      <c r="AH94" s="1368">
        <v>18</v>
      </c>
      <c r="AI94" s="291"/>
      <c r="AJ94" s="1385"/>
    </row>
    <row r="95" spans="1:36" s="290" customFormat="1" ht="21.75" customHeight="1">
      <c r="A95" s="769">
        <v>20</v>
      </c>
      <c r="B95" s="405">
        <v>1</v>
      </c>
      <c r="C95" s="785">
        <v>19</v>
      </c>
      <c r="D95" s="840"/>
      <c r="E95" s="938" t="s">
        <v>147</v>
      </c>
      <c r="F95" s="2118" t="s">
        <v>458</v>
      </c>
      <c r="G95" s="2118"/>
      <c r="H95" s="2119"/>
      <c r="I95" s="1015"/>
      <c r="J95" s="1293">
        <v>0</v>
      </c>
      <c r="K95" s="1293">
        <v>0</v>
      </c>
      <c r="L95" s="1293">
        <v>0</v>
      </c>
      <c r="M95" s="1293">
        <v>0</v>
      </c>
      <c r="N95" s="1293">
        <v>0</v>
      </c>
      <c r="O95" s="1293">
        <v>0</v>
      </c>
      <c r="P95" s="1293">
        <v>0</v>
      </c>
      <c r="Q95" s="1293">
        <v>0</v>
      </c>
      <c r="R95" s="1293">
        <v>0</v>
      </c>
      <c r="S95" s="1293">
        <v>0</v>
      </c>
      <c r="T95" s="1293">
        <v>0</v>
      </c>
      <c r="U95" s="1293">
        <v>0</v>
      </c>
      <c r="V95" s="1293">
        <v>0</v>
      </c>
      <c r="W95" s="1293">
        <v>0</v>
      </c>
      <c r="X95" s="1293">
        <v>0</v>
      </c>
      <c r="Y95" s="1293">
        <v>0</v>
      </c>
      <c r="Z95" s="1312">
        <v>0</v>
      </c>
      <c r="AA95" s="1312">
        <v>0</v>
      </c>
      <c r="AB95" s="1312">
        <v>0</v>
      </c>
      <c r="AC95" s="1312">
        <v>0</v>
      </c>
      <c r="AD95" s="1312">
        <v>0</v>
      </c>
      <c r="AE95" s="1349">
        <v>0</v>
      </c>
      <c r="AF95" s="1312">
        <v>0</v>
      </c>
      <c r="AG95" s="1368">
        <v>1</v>
      </c>
      <c r="AH95" s="1368">
        <v>19</v>
      </c>
      <c r="AI95" s="291"/>
      <c r="AJ95" s="1385"/>
    </row>
    <row r="96" spans="1:36" s="290" customFormat="1" ht="21.75" customHeight="1">
      <c r="A96" s="769">
        <v>20</v>
      </c>
      <c r="B96" s="405">
        <v>1</v>
      </c>
      <c r="C96" s="785">
        <v>20</v>
      </c>
      <c r="D96" s="840"/>
      <c r="E96" s="938" t="s">
        <v>155</v>
      </c>
      <c r="F96" s="2118" t="s">
        <v>305</v>
      </c>
      <c r="G96" s="2118"/>
      <c r="H96" s="2119"/>
      <c r="I96" s="1015"/>
      <c r="J96" s="1293">
        <v>22470</v>
      </c>
      <c r="K96" s="1293">
        <v>2544</v>
      </c>
      <c r="L96" s="1293">
        <v>96241</v>
      </c>
      <c r="M96" s="1293">
        <v>22841</v>
      </c>
      <c r="N96" s="1293">
        <v>6955</v>
      </c>
      <c r="O96" s="1293">
        <v>222911</v>
      </c>
      <c r="P96" s="1293">
        <v>2354</v>
      </c>
      <c r="Q96" s="1293">
        <v>380015</v>
      </c>
      <c r="R96" s="1293">
        <v>9193</v>
      </c>
      <c r="S96" s="1293">
        <v>1932</v>
      </c>
      <c r="T96" s="1293">
        <v>189700</v>
      </c>
      <c r="U96" s="1293">
        <v>102001</v>
      </c>
      <c r="V96" s="1293">
        <v>5566</v>
      </c>
      <c r="W96" s="1293">
        <v>14116</v>
      </c>
      <c r="X96" s="1293">
        <v>103846</v>
      </c>
      <c r="Y96" s="1293">
        <v>17083</v>
      </c>
      <c r="Z96" s="1312">
        <v>10165</v>
      </c>
      <c r="AA96" s="1312">
        <v>80530</v>
      </c>
      <c r="AB96" s="1312">
        <v>5045</v>
      </c>
      <c r="AC96" s="1312">
        <v>8709</v>
      </c>
      <c r="AD96" s="1312">
        <v>0</v>
      </c>
      <c r="AE96" s="1349">
        <v>132951</v>
      </c>
      <c r="AF96" s="1312">
        <v>134</v>
      </c>
      <c r="AG96" s="1368">
        <v>1</v>
      </c>
      <c r="AH96" s="1368">
        <v>20</v>
      </c>
      <c r="AI96" s="291"/>
      <c r="AJ96" s="1385"/>
    </row>
    <row r="97" spans="1:36" s="290" customFormat="1" ht="21.75" customHeight="1">
      <c r="A97" s="769">
        <v>20</v>
      </c>
      <c r="B97" s="405">
        <v>1</v>
      </c>
      <c r="C97" s="785">
        <v>21</v>
      </c>
      <c r="D97" s="840"/>
      <c r="E97" s="938"/>
      <c r="F97" s="2118"/>
      <c r="G97" s="2118"/>
      <c r="H97" s="2119"/>
      <c r="I97" s="1201"/>
      <c r="J97" s="1293">
        <v>0</v>
      </c>
      <c r="K97" s="1293">
        <v>0</v>
      </c>
      <c r="L97" s="1293">
        <v>0</v>
      </c>
      <c r="M97" s="1293">
        <v>0</v>
      </c>
      <c r="N97" s="1293">
        <v>0</v>
      </c>
      <c r="O97" s="1293">
        <v>0</v>
      </c>
      <c r="P97" s="1293">
        <v>0</v>
      </c>
      <c r="Q97" s="1293">
        <v>0</v>
      </c>
      <c r="R97" s="1293">
        <v>0</v>
      </c>
      <c r="S97" s="1293">
        <v>0</v>
      </c>
      <c r="T97" s="1293">
        <v>0</v>
      </c>
      <c r="U97" s="1293">
        <v>0</v>
      </c>
      <c r="V97" s="1293">
        <v>0</v>
      </c>
      <c r="W97" s="1293">
        <v>0</v>
      </c>
      <c r="X97" s="1293">
        <v>0</v>
      </c>
      <c r="Y97" s="1293">
        <v>0</v>
      </c>
      <c r="Z97" s="1312">
        <v>0</v>
      </c>
      <c r="AA97" s="1312">
        <v>0</v>
      </c>
      <c r="AB97" s="1312">
        <v>0</v>
      </c>
      <c r="AC97" s="1312">
        <v>0</v>
      </c>
      <c r="AD97" s="1312">
        <v>0</v>
      </c>
      <c r="AE97" s="1349">
        <v>0</v>
      </c>
      <c r="AF97" s="1312">
        <v>0</v>
      </c>
      <c r="AG97" s="1368">
        <v>1</v>
      </c>
      <c r="AH97" s="1368">
        <v>21</v>
      </c>
      <c r="AI97" s="291"/>
      <c r="AJ97" s="1385"/>
    </row>
    <row r="98" spans="1:36" s="290" customFormat="1" ht="21.75" customHeight="1">
      <c r="A98" s="769">
        <v>20</v>
      </c>
      <c r="B98" s="405">
        <v>1</v>
      </c>
      <c r="C98" s="785">
        <v>22</v>
      </c>
      <c r="D98" s="840"/>
      <c r="E98" s="938" t="s">
        <v>160</v>
      </c>
      <c r="F98" s="2118" t="s">
        <v>1143</v>
      </c>
      <c r="G98" s="2118"/>
      <c r="H98" s="2119"/>
      <c r="I98" s="1201"/>
      <c r="J98" s="1293">
        <v>577829</v>
      </c>
      <c r="K98" s="1293">
        <v>156561</v>
      </c>
      <c r="L98" s="1293">
        <v>200076</v>
      </c>
      <c r="M98" s="1293">
        <v>148383</v>
      </c>
      <c r="N98" s="1293">
        <v>52106</v>
      </c>
      <c r="O98" s="1293">
        <v>227009</v>
      </c>
      <c r="P98" s="1293">
        <v>55280</v>
      </c>
      <c r="Q98" s="1293">
        <v>302611</v>
      </c>
      <c r="R98" s="1293">
        <v>16692</v>
      </c>
      <c r="S98" s="1293">
        <v>57911</v>
      </c>
      <c r="T98" s="1293">
        <v>457275</v>
      </c>
      <c r="U98" s="1293">
        <v>90384</v>
      </c>
      <c r="V98" s="1293">
        <v>85217</v>
      </c>
      <c r="W98" s="1293">
        <v>96310</v>
      </c>
      <c r="X98" s="1293">
        <v>20591</v>
      </c>
      <c r="Y98" s="1293">
        <v>35276</v>
      </c>
      <c r="Z98" s="1312">
        <v>52145</v>
      </c>
      <c r="AA98" s="1312">
        <v>63549</v>
      </c>
      <c r="AB98" s="1312">
        <v>23492</v>
      </c>
      <c r="AC98" s="1312">
        <v>8419</v>
      </c>
      <c r="AD98" s="1312">
        <v>3899</v>
      </c>
      <c r="AE98" s="1349">
        <v>77455</v>
      </c>
      <c r="AF98" s="1312">
        <v>8213</v>
      </c>
      <c r="AG98" s="1368">
        <v>1</v>
      </c>
      <c r="AH98" s="1368">
        <v>22</v>
      </c>
      <c r="AI98" s="291"/>
      <c r="AJ98" s="1385"/>
    </row>
    <row r="99" spans="1:36" s="290" customFormat="1" ht="21.75" customHeight="1">
      <c r="A99" s="769">
        <v>20</v>
      </c>
      <c r="B99" s="405">
        <v>1</v>
      </c>
      <c r="C99" s="785">
        <v>23</v>
      </c>
      <c r="D99" s="840"/>
      <c r="E99" s="939" t="s">
        <v>162</v>
      </c>
      <c r="F99" s="2120" t="s">
        <v>1174</v>
      </c>
      <c r="G99" s="2120"/>
      <c r="H99" s="2120"/>
      <c r="I99" s="1201"/>
      <c r="J99" s="1293">
        <v>0</v>
      </c>
      <c r="K99" s="1293">
        <v>0</v>
      </c>
      <c r="L99" s="1293">
        <v>0</v>
      </c>
      <c r="M99" s="1293">
        <v>0</v>
      </c>
      <c r="N99" s="1293">
        <v>0</v>
      </c>
      <c r="O99" s="1293">
        <v>0</v>
      </c>
      <c r="P99" s="1293">
        <v>0</v>
      </c>
      <c r="Q99" s="1293">
        <v>0</v>
      </c>
      <c r="R99" s="1293">
        <v>367</v>
      </c>
      <c r="S99" s="1293">
        <v>0</v>
      </c>
      <c r="T99" s="1293">
        <v>0</v>
      </c>
      <c r="U99" s="1293">
        <v>0</v>
      </c>
      <c r="V99" s="1293">
        <v>0</v>
      </c>
      <c r="W99" s="1293">
        <v>0</v>
      </c>
      <c r="X99" s="1293">
        <v>0</v>
      </c>
      <c r="Y99" s="1293">
        <v>0</v>
      </c>
      <c r="Z99" s="1312">
        <v>0</v>
      </c>
      <c r="AA99" s="1312">
        <v>0</v>
      </c>
      <c r="AB99" s="1312">
        <v>0</v>
      </c>
      <c r="AC99" s="1312">
        <v>0</v>
      </c>
      <c r="AD99" s="1312">
        <v>0</v>
      </c>
      <c r="AE99" s="1349">
        <v>0</v>
      </c>
      <c r="AF99" s="1312">
        <v>0</v>
      </c>
      <c r="AG99" s="1368">
        <v>1</v>
      </c>
      <c r="AH99" s="1368">
        <v>23</v>
      </c>
      <c r="AI99" s="291"/>
      <c r="AJ99" s="1385"/>
    </row>
    <row r="100" spans="1:36" s="290" customFormat="1" ht="21.75" customHeight="1">
      <c r="A100" s="769">
        <v>20</v>
      </c>
      <c r="B100" s="405">
        <v>1</v>
      </c>
      <c r="C100" s="785">
        <v>24</v>
      </c>
      <c r="D100" s="842"/>
      <c r="E100" s="940" t="s">
        <v>165</v>
      </c>
      <c r="F100" s="2121" t="s">
        <v>1046</v>
      </c>
      <c r="G100" s="2121"/>
      <c r="H100" s="2122"/>
      <c r="I100" s="1065"/>
      <c r="J100" s="1293">
        <v>43673</v>
      </c>
      <c r="K100" s="1293">
        <v>1304</v>
      </c>
      <c r="L100" s="1293">
        <v>4094</v>
      </c>
      <c r="M100" s="1293">
        <v>2267</v>
      </c>
      <c r="N100" s="1293">
        <v>899</v>
      </c>
      <c r="O100" s="1293">
        <v>970</v>
      </c>
      <c r="P100" s="1293">
        <v>20275</v>
      </c>
      <c r="Q100" s="1293">
        <v>4614</v>
      </c>
      <c r="R100" s="1293">
        <v>19790</v>
      </c>
      <c r="S100" s="1293">
        <v>1450</v>
      </c>
      <c r="T100" s="1293">
        <v>3631</v>
      </c>
      <c r="U100" s="1293">
        <v>16</v>
      </c>
      <c r="V100" s="1293">
        <v>336</v>
      </c>
      <c r="W100" s="1293">
        <v>450</v>
      </c>
      <c r="X100" s="1293">
        <v>0</v>
      </c>
      <c r="Y100" s="1293">
        <v>0</v>
      </c>
      <c r="Z100" s="1312">
        <v>1255</v>
      </c>
      <c r="AA100" s="1312">
        <v>438</v>
      </c>
      <c r="AB100" s="1312">
        <v>7600</v>
      </c>
      <c r="AC100" s="1312">
        <v>4150</v>
      </c>
      <c r="AD100" s="1312">
        <v>1801</v>
      </c>
      <c r="AE100" s="1349">
        <v>2493</v>
      </c>
      <c r="AF100" s="1312">
        <v>2010</v>
      </c>
      <c r="AG100" s="1368">
        <v>1</v>
      </c>
      <c r="AH100" s="1368">
        <v>24</v>
      </c>
      <c r="AI100" s="291"/>
      <c r="AJ100" s="1385"/>
    </row>
    <row r="101" spans="1:36" s="290" customFormat="1" ht="21.75" customHeight="1">
      <c r="A101" s="769">
        <v>20</v>
      </c>
      <c r="B101" s="405">
        <v>1</v>
      </c>
      <c r="C101" s="785">
        <v>25</v>
      </c>
      <c r="D101" s="843" t="s">
        <v>333</v>
      </c>
      <c r="E101" s="941" t="s">
        <v>1049</v>
      </c>
      <c r="F101" s="1033"/>
      <c r="G101" s="1033"/>
      <c r="H101" s="1033" t="s">
        <v>460</v>
      </c>
      <c r="I101" s="1198" t="s">
        <v>617</v>
      </c>
      <c r="J101" s="1293">
        <v>6093470</v>
      </c>
      <c r="K101" s="1293">
        <v>1015447</v>
      </c>
      <c r="L101" s="1293">
        <v>1847650</v>
      </c>
      <c r="M101" s="1293">
        <v>1325385</v>
      </c>
      <c r="N101" s="1293">
        <v>584361</v>
      </c>
      <c r="O101" s="1293">
        <v>1176883</v>
      </c>
      <c r="P101" s="1293">
        <v>603411</v>
      </c>
      <c r="Q101" s="1293">
        <v>2277457</v>
      </c>
      <c r="R101" s="1293">
        <v>496323</v>
      </c>
      <c r="S101" s="1293">
        <v>674101</v>
      </c>
      <c r="T101" s="1293">
        <v>1119424</v>
      </c>
      <c r="U101" s="1293">
        <v>821658</v>
      </c>
      <c r="V101" s="1293">
        <v>570471</v>
      </c>
      <c r="W101" s="1293">
        <v>585026</v>
      </c>
      <c r="X101" s="1293">
        <v>241061</v>
      </c>
      <c r="Y101" s="1293">
        <v>89108</v>
      </c>
      <c r="Z101" s="1312">
        <v>268944</v>
      </c>
      <c r="AA101" s="1312">
        <v>247808</v>
      </c>
      <c r="AB101" s="1312">
        <v>215401</v>
      </c>
      <c r="AC101" s="1312">
        <v>146316</v>
      </c>
      <c r="AD101" s="1312">
        <v>101837</v>
      </c>
      <c r="AE101" s="1349">
        <v>383680</v>
      </c>
      <c r="AF101" s="1312">
        <v>169505</v>
      </c>
      <c r="AG101" s="1368">
        <v>1</v>
      </c>
      <c r="AH101" s="1368">
        <v>25</v>
      </c>
      <c r="AI101" s="291"/>
      <c r="AJ101" s="1385"/>
    </row>
    <row r="102" spans="1:36" s="290" customFormat="1" ht="21.75" customHeight="1">
      <c r="A102" s="769">
        <v>20</v>
      </c>
      <c r="B102" s="405">
        <v>1</v>
      </c>
      <c r="C102" s="785">
        <v>26</v>
      </c>
      <c r="D102" s="841"/>
      <c r="E102" s="934" t="s">
        <v>306</v>
      </c>
      <c r="F102" s="2112" t="s">
        <v>461</v>
      </c>
      <c r="G102" s="2112"/>
      <c r="H102" s="2113"/>
      <c r="I102" s="1014" t="s">
        <v>146</v>
      </c>
      <c r="J102" s="1293">
        <v>5773123</v>
      </c>
      <c r="K102" s="1293">
        <v>868341</v>
      </c>
      <c r="L102" s="1293">
        <v>1642130</v>
      </c>
      <c r="M102" s="1293">
        <v>1226249</v>
      </c>
      <c r="N102" s="1293">
        <v>542997</v>
      </c>
      <c r="O102" s="1293">
        <v>1040674</v>
      </c>
      <c r="P102" s="1293">
        <v>521239</v>
      </c>
      <c r="Q102" s="1293">
        <v>2040822</v>
      </c>
      <c r="R102" s="1293">
        <v>445309</v>
      </c>
      <c r="S102" s="1293">
        <v>644441</v>
      </c>
      <c r="T102" s="1293">
        <v>981698</v>
      </c>
      <c r="U102" s="1293">
        <v>766745</v>
      </c>
      <c r="V102" s="1293">
        <v>534027</v>
      </c>
      <c r="W102" s="1293">
        <v>534840</v>
      </c>
      <c r="X102" s="1293">
        <v>199097</v>
      </c>
      <c r="Y102" s="1293">
        <v>79709</v>
      </c>
      <c r="Z102" s="1312">
        <v>248602</v>
      </c>
      <c r="AA102" s="1312">
        <v>224887</v>
      </c>
      <c r="AB102" s="1312">
        <v>193419</v>
      </c>
      <c r="AC102" s="1312">
        <v>140368</v>
      </c>
      <c r="AD102" s="1312">
        <v>95155</v>
      </c>
      <c r="AE102" s="1349">
        <v>346048</v>
      </c>
      <c r="AF102" s="1312">
        <v>162749</v>
      </c>
      <c r="AG102" s="1368">
        <v>1</v>
      </c>
      <c r="AH102" s="1368">
        <v>26</v>
      </c>
      <c r="AI102" s="291"/>
      <c r="AJ102" s="1385"/>
    </row>
    <row r="103" spans="1:36" s="290" customFormat="1" ht="21.75" customHeight="1">
      <c r="A103" s="769">
        <v>20</v>
      </c>
      <c r="B103" s="405">
        <v>1</v>
      </c>
      <c r="C103" s="785">
        <v>27</v>
      </c>
      <c r="D103" s="840"/>
      <c r="E103" s="937" t="s">
        <v>71</v>
      </c>
      <c r="F103" s="2116" t="s">
        <v>260</v>
      </c>
      <c r="G103" s="2116"/>
      <c r="H103" s="2117"/>
      <c r="I103" s="1014"/>
      <c r="J103" s="1293">
        <v>912353</v>
      </c>
      <c r="K103" s="1293">
        <v>163085</v>
      </c>
      <c r="L103" s="1293">
        <v>263336</v>
      </c>
      <c r="M103" s="1293">
        <v>222920</v>
      </c>
      <c r="N103" s="1293">
        <v>113987</v>
      </c>
      <c r="O103" s="1293">
        <v>178444</v>
      </c>
      <c r="P103" s="1293">
        <v>96804</v>
      </c>
      <c r="Q103" s="1293">
        <v>346165</v>
      </c>
      <c r="R103" s="1293">
        <v>98787</v>
      </c>
      <c r="S103" s="1293">
        <v>104379</v>
      </c>
      <c r="T103" s="1293">
        <v>149110</v>
      </c>
      <c r="U103" s="1293">
        <v>73412</v>
      </c>
      <c r="V103" s="1293">
        <v>117675</v>
      </c>
      <c r="W103" s="1293">
        <v>118012</v>
      </c>
      <c r="X103" s="1293">
        <v>19794</v>
      </c>
      <c r="Y103" s="1293">
        <v>15504</v>
      </c>
      <c r="Z103" s="1312">
        <v>46755</v>
      </c>
      <c r="AA103" s="1312">
        <v>21334</v>
      </c>
      <c r="AB103" s="1312">
        <v>51060</v>
      </c>
      <c r="AC103" s="1312">
        <v>40463</v>
      </c>
      <c r="AD103" s="1312">
        <v>16929</v>
      </c>
      <c r="AE103" s="1349">
        <v>44032</v>
      </c>
      <c r="AF103" s="1312">
        <v>34409</v>
      </c>
      <c r="AG103" s="1368">
        <v>1</v>
      </c>
      <c r="AH103" s="1368">
        <v>27</v>
      </c>
      <c r="AI103" s="291"/>
      <c r="AJ103" s="1385"/>
    </row>
    <row r="104" spans="1:36" s="290" customFormat="1" ht="21.75" customHeight="1">
      <c r="A104" s="769">
        <v>20</v>
      </c>
      <c r="B104" s="405">
        <v>1</v>
      </c>
      <c r="C104" s="785">
        <v>28</v>
      </c>
      <c r="D104" s="840"/>
      <c r="E104" s="938" t="s">
        <v>106</v>
      </c>
      <c r="F104" s="2118" t="s">
        <v>377</v>
      </c>
      <c r="G104" s="2118"/>
      <c r="H104" s="2119"/>
      <c r="I104" s="1015"/>
      <c r="J104" s="1293">
        <v>1370018</v>
      </c>
      <c r="K104" s="1293">
        <v>70708</v>
      </c>
      <c r="L104" s="1293">
        <v>189960</v>
      </c>
      <c r="M104" s="1293">
        <v>195291</v>
      </c>
      <c r="N104" s="1293">
        <v>70193</v>
      </c>
      <c r="O104" s="1293">
        <v>33997</v>
      </c>
      <c r="P104" s="1293">
        <v>70382</v>
      </c>
      <c r="Q104" s="1293">
        <v>193900</v>
      </c>
      <c r="R104" s="1293">
        <v>53669</v>
      </c>
      <c r="S104" s="1293">
        <v>50004</v>
      </c>
      <c r="T104" s="1293">
        <v>37671</v>
      </c>
      <c r="U104" s="1293">
        <v>127532</v>
      </c>
      <c r="V104" s="1293">
        <v>41173</v>
      </c>
      <c r="W104" s="1293">
        <v>42311</v>
      </c>
      <c r="X104" s="1293">
        <v>23629</v>
      </c>
      <c r="Y104" s="1293">
        <v>12472</v>
      </c>
      <c r="Z104" s="1312">
        <v>15423</v>
      </c>
      <c r="AA104" s="1312">
        <v>10664</v>
      </c>
      <c r="AB104" s="1312">
        <v>13219</v>
      </c>
      <c r="AC104" s="1312">
        <v>9293</v>
      </c>
      <c r="AD104" s="1312">
        <v>13858</v>
      </c>
      <c r="AE104" s="1349">
        <v>12283</v>
      </c>
      <c r="AF104" s="1312">
        <v>20646</v>
      </c>
      <c r="AG104" s="1368">
        <v>1</v>
      </c>
      <c r="AH104" s="1368">
        <v>28</v>
      </c>
      <c r="AI104" s="291"/>
      <c r="AJ104" s="1385"/>
    </row>
    <row r="105" spans="1:36" s="290" customFormat="1" ht="21.75" customHeight="1">
      <c r="A105" s="769">
        <v>20</v>
      </c>
      <c r="B105" s="405">
        <v>1</v>
      </c>
      <c r="C105" s="785">
        <v>29</v>
      </c>
      <c r="D105" s="840"/>
      <c r="E105" s="938" t="s">
        <v>144</v>
      </c>
      <c r="F105" s="2118" t="s">
        <v>463</v>
      </c>
      <c r="G105" s="2118"/>
      <c r="H105" s="2119"/>
      <c r="I105" s="1015"/>
      <c r="J105" s="1293">
        <v>102340</v>
      </c>
      <c r="K105" s="1293">
        <v>67311</v>
      </c>
      <c r="L105" s="1293">
        <v>5481</v>
      </c>
      <c r="M105" s="1293">
        <v>0</v>
      </c>
      <c r="N105" s="1293">
        <v>70</v>
      </c>
      <c r="O105" s="1293">
        <v>0</v>
      </c>
      <c r="P105" s="1293">
        <v>767</v>
      </c>
      <c r="Q105" s="1293">
        <v>0</v>
      </c>
      <c r="R105" s="1293">
        <v>2722</v>
      </c>
      <c r="S105" s="1293">
        <v>0</v>
      </c>
      <c r="T105" s="1293">
        <v>0</v>
      </c>
      <c r="U105" s="1293">
        <v>0</v>
      </c>
      <c r="V105" s="1293">
        <v>0</v>
      </c>
      <c r="W105" s="1293">
        <v>0</v>
      </c>
      <c r="X105" s="1293">
        <v>0</v>
      </c>
      <c r="Y105" s="1293">
        <v>0</v>
      </c>
      <c r="Z105" s="1312">
        <v>0</v>
      </c>
      <c r="AA105" s="1312">
        <v>0</v>
      </c>
      <c r="AB105" s="1312">
        <v>0</v>
      </c>
      <c r="AC105" s="1312">
        <v>0</v>
      </c>
      <c r="AD105" s="1312">
        <v>0</v>
      </c>
      <c r="AE105" s="1349">
        <v>0</v>
      </c>
      <c r="AF105" s="1312">
        <v>1553</v>
      </c>
      <c r="AG105" s="1368">
        <v>1</v>
      </c>
      <c r="AH105" s="1368">
        <v>29</v>
      </c>
      <c r="AI105" s="291"/>
      <c r="AJ105" s="1385"/>
    </row>
    <row r="106" spans="1:36" s="290" customFormat="1" ht="21.75" customHeight="1">
      <c r="A106" s="769">
        <v>20</v>
      </c>
      <c r="B106" s="405">
        <v>1</v>
      </c>
      <c r="C106" s="785">
        <v>30</v>
      </c>
      <c r="D106" s="840"/>
      <c r="E106" s="939"/>
      <c r="F106" s="1032"/>
      <c r="G106" s="1032"/>
      <c r="H106" s="1134"/>
      <c r="I106" s="1201"/>
      <c r="J106" s="1293">
        <v>0</v>
      </c>
      <c r="K106" s="1293">
        <v>0</v>
      </c>
      <c r="L106" s="1293">
        <v>0</v>
      </c>
      <c r="M106" s="1293">
        <v>0</v>
      </c>
      <c r="N106" s="1293">
        <v>0</v>
      </c>
      <c r="O106" s="1293">
        <v>0</v>
      </c>
      <c r="P106" s="1293">
        <v>0</v>
      </c>
      <c r="Q106" s="1293">
        <v>0</v>
      </c>
      <c r="R106" s="1293">
        <v>0</v>
      </c>
      <c r="S106" s="1293">
        <v>0</v>
      </c>
      <c r="T106" s="1293">
        <v>0</v>
      </c>
      <c r="U106" s="1293">
        <v>0</v>
      </c>
      <c r="V106" s="1293">
        <v>0</v>
      </c>
      <c r="W106" s="1293">
        <v>0</v>
      </c>
      <c r="X106" s="1293">
        <v>0</v>
      </c>
      <c r="Y106" s="1293">
        <v>0</v>
      </c>
      <c r="Z106" s="1312">
        <v>0</v>
      </c>
      <c r="AA106" s="1312">
        <v>0</v>
      </c>
      <c r="AB106" s="1312">
        <v>0</v>
      </c>
      <c r="AC106" s="1312">
        <v>0</v>
      </c>
      <c r="AD106" s="1312">
        <v>0</v>
      </c>
      <c r="AE106" s="1349">
        <v>0</v>
      </c>
      <c r="AF106" s="1312">
        <v>0</v>
      </c>
      <c r="AG106" s="1368">
        <v>1</v>
      </c>
      <c r="AH106" s="1368">
        <v>30</v>
      </c>
      <c r="AI106" s="291"/>
      <c r="AJ106" s="1385"/>
    </row>
    <row r="107" spans="1:36" s="290" customFormat="1" ht="21.75" customHeight="1">
      <c r="A107" s="769">
        <v>20</v>
      </c>
      <c r="B107" s="405">
        <v>1</v>
      </c>
      <c r="C107" s="785">
        <v>31</v>
      </c>
      <c r="D107" s="840"/>
      <c r="E107" s="939"/>
      <c r="F107" s="1032"/>
      <c r="G107" s="1032"/>
      <c r="H107" s="1134"/>
      <c r="I107" s="1201"/>
      <c r="J107" s="1293">
        <v>0</v>
      </c>
      <c r="K107" s="1293">
        <v>0</v>
      </c>
      <c r="L107" s="1293">
        <v>0</v>
      </c>
      <c r="M107" s="1293">
        <v>0</v>
      </c>
      <c r="N107" s="1293">
        <v>0</v>
      </c>
      <c r="O107" s="1293">
        <v>0</v>
      </c>
      <c r="P107" s="1293">
        <v>0</v>
      </c>
      <c r="Q107" s="1293">
        <v>0</v>
      </c>
      <c r="R107" s="1293">
        <v>0</v>
      </c>
      <c r="S107" s="1293">
        <v>0</v>
      </c>
      <c r="T107" s="1293">
        <v>0</v>
      </c>
      <c r="U107" s="1293">
        <v>0</v>
      </c>
      <c r="V107" s="1293">
        <v>0</v>
      </c>
      <c r="W107" s="1293">
        <v>0</v>
      </c>
      <c r="X107" s="1293">
        <v>0</v>
      </c>
      <c r="Y107" s="1293">
        <v>0</v>
      </c>
      <c r="Z107" s="1312">
        <v>0</v>
      </c>
      <c r="AA107" s="1312">
        <v>0</v>
      </c>
      <c r="AB107" s="1312">
        <v>0</v>
      </c>
      <c r="AC107" s="1312">
        <v>0</v>
      </c>
      <c r="AD107" s="1312">
        <v>0</v>
      </c>
      <c r="AE107" s="1349">
        <v>0</v>
      </c>
      <c r="AF107" s="1312">
        <v>0</v>
      </c>
      <c r="AG107" s="1368">
        <v>1</v>
      </c>
      <c r="AH107" s="1368">
        <v>31</v>
      </c>
      <c r="AI107" s="291"/>
      <c r="AJ107" s="1385"/>
    </row>
    <row r="108" spans="1:36" s="290" customFormat="1" ht="21.75" customHeight="1">
      <c r="A108" s="769">
        <v>20</v>
      </c>
      <c r="B108" s="405">
        <v>1</v>
      </c>
      <c r="C108" s="785">
        <v>32</v>
      </c>
      <c r="D108" s="840"/>
      <c r="E108" s="939"/>
      <c r="F108" s="1032"/>
      <c r="G108" s="1032"/>
      <c r="H108" s="1134"/>
      <c r="I108" s="1201"/>
      <c r="J108" s="1293">
        <v>0</v>
      </c>
      <c r="K108" s="1293">
        <v>0</v>
      </c>
      <c r="L108" s="1293">
        <v>0</v>
      </c>
      <c r="M108" s="1293">
        <v>0</v>
      </c>
      <c r="N108" s="1293">
        <v>0</v>
      </c>
      <c r="O108" s="1293">
        <v>0</v>
      </c>
      <c r="P108" s="1293">
        <v>0</v>
      </c>
      <c r="Q108" s="1293">
        <v>0</v>
      </c>
      <c r="R108" s="1293">
        <v>0</v>
      </c>
      <c r="S108" s="1293">
        <v>0</v>
      </c>
      <c r="T108" s="1293">
        <v>0</v>
      </c>
      <c r="U108" s="1293">
        <v>0</v>
      </c>
      <c r="V108" s="1293">
        <v>0</v>
      </c>
      <c r="W108" s="1293">
        <v>0</v>
      </c>
      <c r="X108" s="1293">
        <v>0</v>
      </c>
      <c r="Y108" s="1293">
        <v>0</v>
      </c>
      <c r="Z108" s="1312">
        <v>0</v>
      </c>
      <c r="AA108" s="1312">
        <v>0</v>
      </c>
      <c r="AB108" s="1312">
        <v>0</v>
      </c>
      <c r="AC108" s="1312">
        <v>0</v>
      </c>
      <c r="AD108" s="1312">
        <v>0</v>
      </c>
      <c r="AE108" s="1349">
        <v>0</v>
      </c>
      <c r="AF108" s="1312">
        <v>0</v>
      </c>
      <c r="AG108" s="1368">
        <v>1</v>
      </c>
      <c r="AH108" s="1368">
        <v>32</v>
      </c>
      <c r="AI108" s="291"/>
      <c r="AJ108" s="1385"/>
    </row>
    <row r="109" spans="1:36" s="290" customFormat="1" ht="21.75" customHeight="1">
      <c r="A109" s="769">
        <v>20</v>
      </c>
      <c r="B109" s="405">
        <v>1</v>
      </c>
      <c r="C109" s="785">
        <v>33</v>
      </c>
      <c r="D109" s="840"/>
      <c r="E109" s="938" t="s">
        <v>147</v>
      </c>
      <c r="F109" s="2118" t="s">
        <v>465</v>
      </c>
      <c r="G109" s="2118"/>
      <c r="H109" s="2119"/>
      <c r="I109" s="1015"/>
      <c r="J109" s="1293">
        <v>445256</v>
      </c>
      <c r="K109" s="1293">
        <v>95009</v>
      </c>
      <c r="L109" s="1293">
        <v>0</v>
      </c>
      <c r="M109" s="1293">
        <v>87235</v>
      </c>
      <c r="N109" s="1293">
        <v>56381</v>
      </c>
      <c r="O109" s="1293">
        <v>68146</v>
      </c>
      <c r="P109" s="1293">
        <v>0</v>
      </c>
      <c r="Q109" s="1293">
        <v>94564</v>
      </c>
      <c r="R109" s="1293">
        <v>59863</v>
      </c>
      <c r="S109" s="1293">
        <v>0</v>
      </c>
      <c r="T109" s="1293">
        <v>0</v>
      </c>
      <c r="U109" s="1293">
        <v>0</v>
      </c>
      <c r="V109" s="1293">
        <v>12150</v>
      </c>
      <c r="W109" s="1293">
        <v>0</v>
      </c>
      <c r="X109" s="1293">
        <v>0</v>
      </c>
      <c r="Y109" s="1293">
        <v>0</v>
      </c>
      <c r="Z109" s="1312">
        <v>6909</v>
      </c>
      <c r="AA109" s="1312">
        <v>0</v>
      </c>
      <c r="AB109" s="1312">
        <v>0</v>
      </c>
      <c r="AC109" s="1312">
        <v>0</v>
      </c>
      <c r="AD109" s="1312">
        <v>0</v>
      </c>
      <c r="AE109" s="1349">
        <v>0</v>
      </c>
      <c r="AF109" s="1312">
        <v>21255</v>
      </c>
      <c r="AG109" s="1368">
        <v>1</v>
      </c>
      <c r="AH109" s="1368">
        <v>33</v>
      </c>
      <c r="AI109" s="291"/>
      <c r="AJ109" s="1385"/>
    </row>
    <row r="110" spans="1:36" s="290" customFormat="1" ht="21.75" customHeight="1">
      <c r="A110" s="769">
        <v>20</v>
      </c>
      <c r="B110" s="405">
        <v>1</v>
      </c>
      <c r="C110" s="785">
        <v>34</v>
      </c>
      <c r="D110" s="840"/>
      <c r="E110" s="938" t="s">
        <v>155</v>
      </c>
      <c r="F110" s="2118" t="s">
        <v>466</v>
      </c>
      <c r="G110" s="2118"/>
      <c r="H110" s="2119"/>
      <c r="I110" s="1015"/>
      <c r="J110" s="1293">
        <v>357011</v>
      </c>
      <c r="K110" s="1293">
        <v>31211</v>
      </c>
      <c r="L110" s="1293">
        <v>222250</v>
      </c>
      <c r="M110" s="1293">
        <v>78886</v>
      </c>
      <c r="N110" s="1293">
        <v>0</v>
      </c>
      <c r="O110" s="1293">
        <v>79950</v>
      </c>
      <c r="P110" s="1293">
        <v>86377</v>
      </c>
      <c r="Q110" s="1293">
        <v>148025</v>
      </c>
      <c r="R110" s="1293">
        <v>1037</v>
      </c>
      <c r="S110" s="1293">
        <v>129042</v>
      </c>
      <c r="T110" s="1293">
        <v>69077</v>
      </c>
      <c r="U110" s="1293">
        <v>118396</v>
      </c>
      <c r="V110" s="1293">
        <v>65092</v>
      </c>
      <c r="W110" s="1293">
        <v>89931</v>
      </c>
      <c r="X110" s="1293">
        <v>7075</v>
      </c>
      <c r="Y110" s="1293">
        <v>9481</v>
      </c>
      <c r="Z110" s="1312">
        <v>27845</v>
      </c>
      <c r="AA110" s="1312">
        <v>21565</v>
      </c>
      <c r="AB110" s="1312">
        <v>9484</v>
      </c>
      <c r="AC110" s="1312">
        <v>20207</v>
      </c>
      <c r="AD110" s="1312">
        <v>11421</v>
      </c>
      <c r="AE110" s="1349">
        <v>36146</v>
      </c>
      <c r="AF110" s="1312">
        <v>12673</v>
      </c>
      <c r="AG110" s="1368">
        <v>1</v>
      </c>
      <c r="AH110" s="1368">
        <v>34</v>
      </c>
      <c r="AI110" s="291"/>
      <c r="AJ110" s="1385"/>
    </row>
    <row r="111" spans="1:36" s="290" customFormat="1" ht="21.75" customHeight="1">
      <c r="A111" s="769">
        <v>20</v>
      </c>
      <c r="B111" s="405">
        <v>1</v>
      </c>
      <c r="C111" s="785">
        <v>35</v>
      </c>
      <c r="D111" s="840"/>
      <c r="E111" s="938" t="s">
        <v>160</v>
      </c>
      <c r="F111" s="2118" t="s">
        <v>4</v>
      </c>
      <c r="G111" s="2118"/>
      <c r="H111" s="2119"/>
      <c r="I111" s="1015"/>
      <c r="J111" s="1293">
        <v>2523517</v>
      </c>
      <c r="K111" s="1293">
        <v>434960</v>
      </c>
      <c r="L111" s="1293">
        <v>934221</v>
      </c>
      <c r="M111" s="1293">
        <v>621079</v>
      </c>
      <c r="N111" s="1293">
        <v>286022</v>
      </c>
      <c r="O111" s="1293">
        <v>653825</v>
      </c>
      <c r="P111" s="1293">
        <v>245431</v>
      </c>
      <c r="Q111" s="1293">
        <v>1198171</v>
      </c>
      <c r="R111" s="1293">
        <v>229061</v>
      </c>
      <c r="S111" s="1293">
        <v>360119</v>
      </c>
      <c r="T111" s="1293">
        <v>725840</v>
      </c>
      <c r="U111" s="1293">
        <v>441090</v>
      </c>
      <c r="V111" s="1293">
        <v>294966</v>
      </c>
      <c r="W111" s="1293">
        <v>276973</v>
      </c>
      <c r="X111" s="1293">
        <v>143808</v>
      </c>
      <c r="Y111" s="1293">
        <v>42184</v>
      </c>
      <c r="Z111" s="1312">
        <v>145346</v>
      </c>
      <c r="AA111" s="1312">
        <v>170789</v>
      </c>
      <c r="AB111" s="1312">
        <v>119230</v>
      </c>
      <c r="AC111" s="1312">
        <v>54408</v>
      </c>
      <c r="AD111" s="1312">
        <v>52947</v>
      </c>
      <c r="AE111" s="1349">
        <v>251387</v>
      </c>
      <c r="AF111" s="1312">
        <v>72127</v>
      </c>
      <c r="AG111" s="1368">
        <v>1</v>
      </c>
      <c r="AH111" s="1368">
        <v>35</v>
      </c>
      <c r="AI111" s="291"/>
      <c r="AJ111" s="1385"/>
    </row>
    <row r="112" spans="1:36" s="290" customFormat="1" ht="21.75" customHeight="1">
      <c r="A112" s="769">
        <v>20</v>
      </c>
      <c r="B112" s="405">
        <v>1</v>
      </c>
      <c r="C112" s="785">
        <v>36</v>
      </c>
      <c r="D112" s="840"/>
      <c r="E112" s="938" t="s">
        <v>162</v>
      </c>
      <c r="F112" s="2118" t="s">
        <v>248</v>
      </c>
      <c r="G112" s="2118"/>
      <c r="H112" s="2119"/>
      <c r="I112" s="1015"/>
      <c r="J112" s="1293">
        <v>62628</v>
      </c>
      <c r="K112" s="1293">
        <v>6057</v>
      </c>
      <c r="L112" s="1293">
        <v>26782</v>
      </c>
      <c r="M112" s="1293">
        <v>20838</v>
      </c>
      <c r="N112" s="1293">
        <v>16344</v>
      </c>
      <c r="O112" s="1293">
        <v>26312</v>
      </c>
      <c r="P112" s="1293">
        <v>21478</v>
      </c>
      <c r="Q112" s="1293">
        <v>59919</v>
      </c>
      <c r="R112" s="1293">
        <v>170</v>
      </c>
      <c r="S112" s="1293">
        <v>897</v>
      </c>
      <c r="T112" s="1293">
        <v>0</v>
      </c>
      <c r="U112" s="1293">
        <v>6315</v>
      </c>
      <c r="V112" s="1293">
        <v>2971</v>
      </c>
      <c r="W112" s="1293">
        <v>7508</v>
      </c>
      <c r="X112" s="1293">
        <v>4791</v>
      </c>
      <c r="Y112" s="1293">
        <v>68</v>
      </c>
      <c r="Z112" s="1312">
        <v>6324</v>
      </c>
      <c r="AA112" s="1312">
        <v>525</v>
      </c>
      <c r="AB112" s="1312">
        <v>426</v>
      </c>
      <c r="AC112" s="1312">
        <v>15997</v>
      </c>
      <c r="AD112" s="1312">
        <v>0</v>
      </c>
      <c r="AE112" s="1349">
        <v>2200</v>
      </c>
      <c r="AF112" s="1312">
        <v>48</v>
      </c>
      <c r="AG112" s="1368">
        <v>1</v>
      </c>
      <c r="AH112" s="1368">
        <v>36</v>
      </c>
      <c r="AI112" s="291"/>
      <c r="AJ112" s="1385"/>
    </row>
    <row r="113" spans="1:36" s="290" customFormat="1" ht="21.75" customHeight="1">
      <c r="A113" s="769">
        <v>20</v>
      </c>
      <c r="B113" s="405">
        <v>1</v>
      </c>
      <c r="C113" s="785">
        <v>37</v>
      </c>
      <c r="D113" s="840"/>
      <c r="E113" s="938" t="s">
        <v>165</v>
      </c>
      <c r="F113" s="2123" t="s">
        <v>448</v>
      </c>
      <c r="G113" s="2123"/>
      <c r="H113" s="2124"/>
      <c r="I113" s="1015"/>
      <c r="J113" s="1293">
        <v>0</v>
      </c>
      <c r="K113" s="1293">
        <v>0</v>
      </c>
      <c r="L113" s="1293">
        <v>100</v>
      </c>
      <c r="M113" s="1293">
        <v>0</v>
      </c>
      <c r="N113" s="1293">
        <v>0</v>
      </c>
      <c r="O113" s="1293">
        <v>0</v>
      </c>
      <c r="P113" s="1293">
        <v>0</v>
      </c>
      <c r="Q113" s="1293">
        <v>78</v>
      </c>
      <c r="R113" s="1293">
        <v>0</v>
      </c>
      <c r="S113" s="1293">
        <v>0</v>
      </c>
      <c r="T113" s="1293">
        <v>0</v>
      </c>
      <c r="U113" s="1293">
        <v>0</v>
      </c>
      <c r="V113" s="1293">
        <v>0</v>
      </c>
      <c r="W113" s="1293">
        <v>105</v>
      </c>
      <c r="X113" s="1293">
        <v>0</v>
      </c>
      <c r="Y113" s="1293">
        <v>0</v>
      </c>
      <c r="Z113" s="1312">
        <v>0</v>
      </c>
      <c r="AA113" s="1312">
        <v>10</v>
      </c>
      <c r="AB113" s="1312">
        <v>0</v>
      </c>
      <c r="AC113" s="1312">
        <v>0</v>
      </c>
      <c r="AD113" s="1312">
        <v>0</v>
      </c>
      <c r="AE113" s="1349">
        <v>0</v>
      </c>
      <c r="AF113" s="1312">
        <v>38</v>
      </c>
      <c r="AG113" s="1368">
        <v>1</v>
      </c>
      <c r="AH113" s="1368">
        <v>37</v>
      </c>
      <c r="AI113" s="291"/>
      <c r="AJ113" s="1385"/>
    </row>
    <row r="114" spans="1:36" s="290" customFormat="1" ht="21.75" customHeight="1">
      <c r="A114" s="769">
        <v>20</v>
      </c>
      <c r="B114" s="405">
        <v>1</v>
      </c>
      <c r="C114" s="785">
        <v>38</v>
      </c>
      <c r="D114" s="840"/>
      <c r="E114" s="936"/>
      <c r="F114" s="2125"/>
      <c r="G114" s="2126"/>
      <c r="H114" s="2127"/>
      <c r="I114" s="1202"/>
      <c r="J114" s="1293">
        <v>0</v>
      </c>
      <c r="K114" s="1293">
        <v>0</v>
      </c>
      <c r="L114" s="1293">
        <v>0</v>
      </c>
      <c r="M114" s="1293">
        <v>0</v>
      </c>
      <c r="N114" s="1293">
        <v>0</v>
      </c>
      <c r="O114" s="1293">
        <v>0</v>
      </c>
      <c r="P114" s="1293">
        <v>0</v>
      </c>
      <c r="Q114" s="1293">
        <v>0</v>
      </c>
      <c r="R114" s="1293">
        <v>0</v>
      </c>
      <c r="S114" s="1293">
        <v>0</v>
      </c>
      <c r="T114" s="1293">
        <v>0</v>
      </c>
      <c r="U114" s="1293">
        <v>0</v>
      </c>
      <c r="V114" s="1293">
        <v>0</v>
      </c>
      <c r="W114" s="1293">
        <v>0</v>
      </c>
      <c r="X114" s="1293">
        <v>0</v>
      </c>
      <c r="Y114" s="1293">
        <v>0</v>
      </c>
      <c r="Z114" s="1312">
        <v>0</v>
      </c>
      <c r="AA114" s="1312">
        <v>0</v>
      </c>
      <c r="AB114" s="1312">
        <v>0</v>
      </c>
      <c r="AC114" s="1312">
        <v>0</v>
      </c>
      <c r="AD114" s="1312">
        <v>0</v>
      </c>
      <c r="AE114" s="1349">
        <v>0</v>
      </c>
      <c r="AF114" s="1312">
        <v>0</v>
      </c>
      <c r="AG114" s="1368">
        <v>1</v>
      </c>
      <c r="AH114" s="1368">
        <v>38</v>
      </c>
      <c r="AI114" s="291"/>
      <c r="AJ114" s="1385"/>
    </row>
    <row r="115" spans="1:36" s="290" customFormat="1" ht="21.75" customHeight="1">
      <c r="A115" s="769">
        <v>20</v>
      </c>
      <c r="B115" s="405">
        <v>1</v>
      </c>
      <c r="C115" s="785">
        <v>39</v>
      </c>
      <c r="D115" s="840"/>
      <c r="E115" s="936"/>
      <c r="F115" s="2125"/>
      <c r="G115" s="2126"/>
      <c r="H115" s="2127"/>
      <c r="I115" s="1201"/>
      <c r="J115" s="1293">
        <v>0</v>
      </c>
      <c r="K115" s="1293">
        <v>0</v>
      </c>
      <c r="L115" s="1293">
        <v>0</v>
      </c>
      <c r="M115" s="1293">
        <v>0</v>
      </c>
      <c r="N115" s="1293">
        <v>0</v>
      </c>
      <c r="O115" s="1293">
        <v>0</v>
      </c>
      <c r="P115" s="1293">
        <v>0</v>
      </c>
      <c r="Q115" s="1293">
        <v>0</v>
      </c>
      <c r="R115" s="1293">
        <v>0</v>
      </c>
      <c r="S115" s="1293">
        <v>0</v>
      </c>
      <c r="T115" s="1293">
        <v>0</v>
      </c>
      <c r="U115" s="1293">
        <v>0</v>
      </c>
      <c r="V115" s="1293">
        <v>0</v>
      </c>
      <c r="W115" s="1293">
        <v>0</v>
      </c>
      <c r="X115" s="1293">
        <v>0</v>
      </c>
      <c r="Y115" s="1293">
        <v>0</v>
      </c>
      <c r="Z115" s="1312">
        <v>0</v>
      </c>
      <c r="AA115" s="1312">
        <v>0</v>
      </c>
      <c r="AB115" s="1312">
        <v>0</v>
      </c>
      <c r="AC115" s="1312">
        <v>0</v>
      </c>
      <c r="AD115" s="1312">
        <v>0</v>
      </c>
      <c r="AE115" s="1349">
        <v>0</v>
      </c>
      <c r="AF115" s="1312">
        <v>0</v>
      </c>
      <c r="AG115" s="1368">
        <v>1</v>
      </c>
      <c r="AH115" s="1368">
        <v>39</v>
      </c>
      <c r="AI115" s="291"/>
      <c r="AJ115" s="1385"/>
    </row>
    <row r="116" spans="1:36" s="290" customFormat="1" ht="21.75" customHeight="1">
      <c r="A116" s="769">
        <v>20</v>
      </c>
      <c r="B116" s="405">
        <v>1</v>
      </c>
      <c r="C116" s="785">
        <v>40</v>
      </c>
      <c r="D116" s="841"/>
      <c r="E116" s="934" t="s">
        <v>111</v>
      </c>
      <c r="F116" s="2128" t="s">
        <v>314</v>
      </c>
      <c r="G116" s="2128"/>
      <c r="H116" s="2129"/>
      <c r="I116" s="1014" t="s">
        <v>755</v>
      </c>
      <c r="J116" s="1293">
        <v>319983</v>
      </c>
      <c r="K116" s="1293">
        <v>100648</v>
      </c>
      <c r="L116" s="1293">
        <v>205518</v>
      </c>
      <c r="M116" s="1293">
        <v>98178</v>
      </c>
      <c r="N116" s="1293">
        <v>41364</v>
      </c>
      <c r="O116" s="1293">
        <v>118179</v>
      </c>
      <c r="P116" s="1293">
        <v>56012</v>
      </c>
      <c r="Q116" s="1293">
        <v>236318</v>
      </c>
      <c r="R116" s="1293">
        <v>50836</v>
      </c>
      <c r="S116" s="1293">
        <v>29565</v>
      </c>
      <c r="T116" s="1293">
        <v>137177</v>
      </c>
      <c r="U116" s="1293">
        <v>41263</v>
      </c>
      <c r="V116" s="1293">
        <v>30521</v>
      </c>
      <c r="W116" s="1293">
        <v>50186</v>
      </c>
      <c r="X116" s="1293">
        <v>41964</v>
      </c>
      <c r="Y116" s="1293">
        <v>9399</v>
      </c>
      <c r="Z116" s="1312">
        <v>20330</v>
      </c>
      <c r="AA116" s="1312">
        <v>18142</v>
      </c>
      <c r="AB116" s="1312">
        <v>21982</v>
      </c>
      <c r="AC116" s="1312">
        <v>5894</v>
      </c>
      <c r="AD116" s="1312">
        <v>6682</v>
      </c>
      <c r="AE116" s="1349">
        <v>37267</v>
      </c>
      <c r="AF116" s="1312">
        <v>6229</v>
      </c>
      <c r="AG116" s="1368">
        <v>1</v>
      </c>
      <c r="AH116" s="1368">
        <v>40</v>
      </c>
      <c r="AI116" s="291"/>
      <c r="AJ116" s="1385"/>
    </row>
    <row r="117" spans="1:36" s="290" customFormat="1" ht="21.75" customHeight="1">
      <c r="A117" s="769">
        <v>20</v>
      </c>
      <c r="B117" s="405">
        <v>1</v>
      </c>
      <c r="C117" s="785">
        <v>41</v>
      </c>
      <c r="D117" s="840"/>
      <c r="E117" s="937" t="s">
        <v>71</v>
      </c>
      <c r="F117" s="2116" t="s">
        <v>467</v>
      </c>
      <c r="G117" s="2116"/>
      <c r="H117" s="2117"/>
      <c r="I117" s="1014"/>
      <c r="J117" s="1293">
        <v>318680</v>
      </c>
      <c r="K117" s="1293">
        <v>93205</v>
      </c>
      <c r="L117" s="1293">
        <v>203882</v>
      </c>
      <c r="M117" s="1293">
        <v>96630</v>
      </c>
      <c r="N117" s="1293">
        <v>40064</v>
      </c>
      <c r="O117" s="1293">
        <v>116415</v>
      </c>
      <c r="P117" s="1293">
        <v>48211</v>
      </c>
      <c r="Q117" s="1293">
        <v>235712</v>
      </c>
      <c r="R117" s="1293">
        <v>50711</v>
      </c>
      <c r="S117" s="1293">
        <v>29565</v>
      </c>
      <c r="T117" s="1293">
        <v>137177</v>
      </c>
      <c r="U117" s="1293">
        <v>41226</v>
      </c>
      <c r="V117" s="1293">
        <v>30521</v>
      </c>
      <c r="W117" s="1293">
        <v>47700</v>
      </c>
      <c r="X117" s="1293">
        <v>41964</v>
      </c>
      <c r="Y117" s="1293">
        <v>8666</v>
      </c>
      <c r="Z117" s="1312">
        <v>20330</v>
      </c>
      <c r="AA117" s="1312">
        <v>18142</v>
      </c>
      <c r="AB117" s="1312">
        <v>21982</v>
      </c>
      <c r="AC117" s="1312">
        <v>5799</v>
      </c>
      <c r="AD117" s="1312">
        <v>6682</v>
      </c>
      <c r="AE117" s="1349">
        <v>37267</v>
      </c>
      <c r="AF117" s="1312">
        <v>6229</v>
      </c>
      <c r="AG117" s="1368">
        <v>1</v>
      </c>
      <c r="AH117" s="1368">
        <v>41</v>
      </c>
      <c r="AI117" s="291"/>
      <c r="AJ117" s="1385"/>
    </row>
    <row r="118" spans="1:36" s="290" customFormat="1" ht="21.75" customHeight="1">
      <c r="A118" s="769">
        <v>20</v>
      </c>
      <c r="B118" s="405">
        <v>1</v>
      </c>
      <c r="C118" s="785">
        <v>42</v>
      </c>
      <c r="D118" s="840"/>
      <c r="E118" s="938" t="s">
        <v>106</v>
      </c>
      <c r="F118" s="2118" t="s">
        <v>175</v>
      </c>
      <c r="G118" s="2118"/>
      <c r="H118" s="2119"/>
      <c r="I118" s="1015"/>
      <c r="J118" s="1293">
        <v>0</v>
      </c>
      <c r="K118" s="1293">
        <v>0</v>
      </c>
      <c r="L118" s="1293">
        <v>0</v>
      </c>
      <c r="M118" s="1293">
        <v>0</v>
      </c>
      <c r="N118" s="1293">
        <v>0</v>
      </c>
      <c r="O118" s="1293">
        <v>0</v>
      </c>
      <c r="P118" s="1293">
        <v>0</v>
      </c>
      <c r="Q118" s="1293">
        <v>0</v>
      </c>
      <c r="R118" s="1293">
        <v>0</v>
      </c>
      <c r="S118" s="1293">
        <v>0</v>
      </c>
      <c r="T118" s="1293">
        <v>0</v>
      </c>
      <c r="U118" s="1293">
        <v>0</v>
      </c>
      <c r="V118" s="1293">
        <v>0</v>
      </c>
      <c r="W118" s="1293">
        <v>0</v>
      </c>
      <c r="X118" s="1293">
        <v>0</v>
      </c>
      <c r="Y118" s="1293">
        <v>0</v>
      </c>
      <c r="Z118" s="1312">
        <v>0</v>
      </c>
      <c r="AA118" s="1312">
        <v>0</v>
      </c>
      <c r="AB118" s="1312">
        <v>0</v>
      </c>
      <c r="AC118" s="1312">
        <v>0</v>
      </c>
      <c r="AD118" s="1312">
        <v>0</v>
      </c>
      <c r="AE118" s="1349">
        <v>0</v>
      </c>
      <c r="AF118" s="1312">
        <v>0</v>
      </c>
      <c r="AG118" s="1368">
        <v>1</v>
      </c>
      <c r="AH118" s="1368">
        <v>42</v>
      </c>
      <c r="AI118" s="291"/>
      <c r="AJ118" s="1385"/>
    </row>
    <row r="119" spans="1:36" s="290" customFormat="1" ht="21.75" customHeight="1">
      <c r="A119" s="769">
        <v>20</v>
      </c>
      <c r="B119" s="405">
        <v>1</v>
      </c>
      <c r="C119" s="785">
        <v>43</v>
      </c>
      <c r="D119" s="840"/>
      <c r="E119" s="938" t="s">
        <v>144</v>
      </c>
      <c r="F119" s="2118" t="s">
        <v>463</v>
      </c>
      <c r="G119" s="2118"/>
      <c r="H119" s="2119"/>
      <c r="I119" s="1015"/>
      <c r="J119" s="1293">
        <v>0</v>
      </c>
      <c r="K119" s="1293">
        <v>0</v>
      </c>
      <c r="L119" s="1293">
        <v>0</v>
      </c>
      <c r="M119" s="1293">
        <v>0</v>
      </c>
      <c r="N119" s="1293">
        <v>0</v>
      </c>
      <c r="O119" s="1293">
        <v>0</v>
      </c>
      <c r="P119" s="1293">
        <v>0</v>
      </c>
      <c r="Q119" s="1293">
        <v>0</v>
      </c>
      <c r="R119" s="1293">
        <v>0</v>
      </c>
      <c r="S119" s="1293">
        <v>0</v>
      </c>
      <c r="T119" s="1293">
        <v>0</v>
      </c>
      <c r="U119" s="1293">
        <v>0</v>
      </c>
      <c r="V119" s="1293">
        <v>0</v>
      </c>
      <c r="W119" s="1293">
        <v>0</v>
      </c>
      <c r="X119" s="1293">
        <v>0</v>
      </c>
      <c r="Y119" s="1293">
        <v>0</v>
      </c>
      <c r="Z119" s="1312">
        <v>0</v>
      </c>
      <c r="AA119" s="1312">
        <v>0</v>
      </c>
      <c r="AB119" s="1312">
        <v>0</v>
      </c>
      <c r="AC119" s="1312">
        <v>0</v>
      </c>
      <c r="AD119" s="1312">
        <v>0</v>
      </c>
      <c r="AE119" s="1349">
        <v>0</v>
      </c>
      <c r="AF119" s="1312">
        <v>0</v>
      </c>
      <c r="AG119" s="1368">
        <v>1</v>
      </c>
      <c r="AH119" s="1368">
        <v>43</v>
      </c>
      <c r="AI119" s="291"/>
      <c r="AJ119" s="1385"/>
    </row>
    <row r="120" spans="1:36" s="290" customFormat="1" ht="21.75" customHeight="1">
      <c r="A120" s="769">
        <v>20</v>
      </c>
      <c r="B120" s="405">
        <v>1</v>
      </c>
      <c r="C120" s="785">
        <v>44</v>
      </c>
      <c r="D120" s="840"/>
      <c r="E120" s="938" t="s">
        <v>147</v>
      </c>
      <c r="F120" s="2130" t="s">
        <v>472</v>
      </c>
      <c r="G120" s="2130"/>
      <c r="H120" s="2131"/>
      <c r="I120" s="1015"/>
      <c r="J120" s="1293">
        <v>0</v>
      </c>
      <c r="K120" s="1293">
        <v>0</v>
      </c>
      <c r="L120" s="1293">
        <v>0</v>
      </c>
      <c r="M120" s="1293">
        <v>0</v>
      </c>
      <c r="N120" s="1293">
        <v>0</v>
      </c>
      <c r="O120" s="1293">
        <v>0</v>
      </c>
      <c r="P120" s="1293">
        <v>0</v>
      </c>
      <c r="Q120" s="1293">
        <v>0</v>
      </c>
      <c r="R120" s="1293">
        <v>0</v>
      </c>
      <c r="S120" s="1293">
        <v>0</v>
      </c>
      <c r="T120" s="1293">
        <v>0</v>
      </c>
      <c r="U120" s="1293">
        <v>0</v>
      </c>
      <c r="V120" s="1293">
        <v>0</v>
      </c>
      <c r="W120" s="1293">
        <v>0</v>
      </c>
      <c r="X120" s="1293">
        <v>0</v>
      </c>
      <c r="Y120" s="1293">
        <v>0</v>
      </c>
      <c r="Z120" s="1312">
        <v>0</v>
      </c>
      <c r="AA120" s="1312">
        <v>0</v>
      </c>
      <c r="AB120" s="1312">
        <v>0</v>
      </c>
      <c r="AC120" s="1312">
        <v>0</v>
      </c>
      <c r="AD120" s="1312">
        <v>0</v>
      </c>
      <c r="AE120" s="1349">
        <v>0</v>
      </c>
      <c r="AF120" s="1312">
        <v>0</v>
      </c>
      <c r="AG120" s="1368">
        <v>1</v>
      </c>
      <c r="AH120" s="1368">
        <v>44</v>
      </c>
      <c r="AI120" s="291"/>
      <c r="AJ120" s="1385"/>
    </row>
    <row r="121" spans="1:36" s="290" customFormat="1" ht="21.75" customHeight="1">
      <c r="A121" s="769">
        <v>20</v>
      </c>
      <c r="B121" s="405">
        <v>1</v>
      </c>
      <c r="C121" s="785">
        <v>45</v>
      </c>
      <c r="D121" s="844"/>
      <c r="E121" s="940" t="s">
        <v>155</v>
      </c>
      <c r="F121" s="2121" t="s">
        <v>422</v>
      </c>
      <c r="G121" s="2121"/>
      <c r="H121" s="2122"/>
      <c r="I121" s="1065"/>
      <c r="J121" s="1293">
        <v>1303</v>
      </c>
      <c r="K121" s="1293">
        <v>7443</v>
      </c>
      <c r="L121" s="1293">
        <v>1636</v>
      </c>
      <c r="M121" s="1293">
        <v>1548</v>
      </c>
      <c r="N121" s="1293">
        <v>1300</v>
      </c>
      <c r="O121" s="1293">
        <v>1764</v>
      </c>
      <c r="P121" s="1293">
        <v>7801</v>
      </c>
      <c r="Q121" s="1293">
        <v>606</v>
      </c>
      <c r="R121" s="1293">
        <v>125</v>
      </c>
      <c r="S121" s="1293">
        <v>0</v>
      </c>
      <c r="T121" s="1293">
        <v>0</v>
      </c>
      <c r="U121" s="1293">
        <v>37</v>
      </c>
      <c r="V121" s="1293">
        <v>0</v>
      </c>
      <c r="W121" s="1293">
        <v>2486</v>
      </c>
      <c r="X121" s="1293">
        <v>0</v>
      </c>
      <c r="Y121" s="1293">
        <v>733</v>
      </c>
      <c r="Z121" s="1312">
        <v>0</v>
      </c>
      <c r="AA121" s="1312">
        <v>0</v>
      </c>
      <c r="AB121" s="1312">
        <v>0</v>
      </c>
      <c r="AC121" s="1312">
        <v>95</v>
      </c>
      <c r="AD121" s="1312">
        <v>0</v>
      </c>
      <c r="AE121" s="1349">
        <v>0</v>
      </c>
      <c r="AF121" s="1312">
        <v>0</v>
      </c>
      <c r="AG121" s="1368">
        <v>1</v>
      </c>
      <c r="AH121" s="1368">
        <v>45</v>
      </c>
      <c r="AI121" s="291"/>
      <c r="AJ121" s="1385"/>
    </row>
    <row r="122" spans="1:36" s="290" customFormat="1" ht="21.75" customHeight="1">
      <c r="A122" s="769">
        <v>20</v>
      </c>
      <c r="B122" s="405">
        <v>1</v>
      </c>
      <c r="C122" s="785">
        <v>46</v>
      </c>
      <c r="D122" s="841" t="s">
        <v>337</v>
      </c>
      <c r="E122" s="942" t="s">
        <v>474</v>
      </c>
      <c r="F122" s="942"/>
      <c r="G122" s="942"/>
      <c r="H122" s="942" t="s">
        <v>379</v>
      </c>
      <c r="I122" s="1014"/>
      <c r="J122" s="1293">
        <v>925450</v>
      </c>
      <c r="K122" s="1293">
        <v>166856</v>
      </c>
      <c r="L122" s="1293">
        <v>74647</v>
      </c>
      <c r="M122" s="1293">
        <v>132783</v>
      </c>
      <c r="N122" s="1293">
        <v>0</v>
      </c>
      <c r="O122" s="1293">
        <v>115254</v>
      </c>
      <c r="P122" s="1293">
        <v>0</v>
      </c>
      <c r="Q122" s="1293">
        <v>300929</v>
      </c>
      <c r="R122" s="1293">
        <v>60058</v>
      </c>
      <c r="S122" s="1293">
        <v>146822</v>
      </c>
      <c r="T122" s="1293">
        <v>87142</v>
      </c>
      <c r="U122" s="1293">
        <v>0</v>
      </c>
      <c r="V122" s="1293">
        <v>0</v>
      </c>
      <c r="W122" s="1293">
        <v>0</v>
      </c>
      <c r="X122" s="1293">
        <v>4751</v>
      </c>
      <c r="Y122" s="1293">
        <v>1334</v>
      </c>
      <c r="Z122" s="1312">
        <v>5379</v>
      </c>
      <c r="AA122" s="1312">
        <v>0</v>
      </c>
      <c r="AB122" s="1312">
        <v>0</v>
      </c>
      <c r="AC122" s="1312">
        <v>6555</v>
      </c>
      <c r="AD122" s="1312">
        <v>10889</v>
      </c>
      <c r="AE122" s="1349">
        <v>9141</v>
      </c>
      <c r="AF122" s="1312">
        <v>46964</v>
      </c>
      <c r="AG122" s="1368">
        <v>1</v>
      </c>
      <c r="AH122" s="1368">
        <v>46</v>
      </c>
      <c r="AI122" s="291"/>
      <c r="AJ122" s="1385"/>
    </row>
    <row r="123" spans="1:36" s="290" customFormat="1" ht="21.75" customHeight="1">
      <c r="A123" s="769">
        <v>20</v>
      </c>
      <c r="B123" s="405">
        <v>1</v>
      </c>
      <c r="C123" s="785">
        <v>47</v>
      </c>
      <c r="D123" s="845" t="s">
        <v>353</v>
      </c>
      <c r="E123" s="943" t="s">
        <v>1051</v>
      </c>
      <c r="F123" s="943"/>
      <c r="G123" s="954"/>
      <c r="H123" s="954" t="s">
        <v>78</v>
      </c>
      <c r="I123" s="1065"/>
      <c r="J123" s="1293">
        <v>0</v>
      </c>
      <c r="K123" s="1293">
        <v>0</v>
      </c>
      <c r="L123" s="1293">
        <v>0</v>
      </c>
      <c r="M123" s="1293">
        <v>0</v>
      </c>
      <c r="N123" s="1293">
        <v>11305</v>
      </c>
      <c r="O123" s="1293">
        <v>0</v>
      </c>
      <c r="P123" s="1293">
        <v>5335</v>
      </c>
      <c r="Q123" s="1293">
        <v>0</v>
      </c>
      <c r="R123" s="1293">
        <v>0</v>
      </c>
      <c r="S123" s="1293">
        <v>0</v>
      </c>
      <c r="T123" s="1293">
        <v>0</v>
      </c>
      <c r="U123" s="1293">
        <v>14306</v>
      </c>
      <c r="V123" s="1293">
        <v>120</v>
      </c>
      <c r="W123" s="1293">
        <v>111140</v>
      </c>
      <c r="X123" s="1293">
        <v>0</v>
      </c>
      <c r="Y123" s="1293">
        <v>0</v>
      </c>
      <c r="Z123" s="1312">
        <v>0</v>
      </c>
      <c r="AA123" s="1312">
        <v>3834</v>
      </c>
      <c r="AB123" s="1312">
        <v>6939</v>
      </c>
      <c r="AC123" s="1312">
        <v>0</v>
      </c>
      <c r="AD123" s="1312">
        <v>0</v>
      </c>
      <c r="AE123" s="1349">
        <v>0</v>
      </c>
      <c r="AF123" s="1312">
        <v>0</v>
      </c>
      <c r="AG123" s="1368">
        <v>1</v>
      </c>
      <c r="AH123" s="1368">
        <v>47</v>
      </c>
      <c r="AI123" s="291"/>
      <c r="AJ123" s="1385"/>
    </row>
    <row r="124" spans="1:36" s="290" customFormat="1" ht="21.75" customHeight="1">
      <c r="A124" s="769">
        <v>20</v>
      </c>
      <c r="B124" s="405">
        <v>1</v>
      </c>
      <c r="C124" s="785">
        <v>48</v>
      </c>
      <c r="D124" s="841" t="s">
        <v>476</v>
      </c>
      <c r="E124" s="2112" t="s">
        <v>574</v>
      </c>
      <c r="F124" s="2113"/>
      <c r="G124" s="2113"/>
      <c r="H124" s="2113"/>
      <c r="I124" s="1014" t="s">
        <v>756</v>
      </c>
      <c r="J124" s="1293">
        <v>0</v>
      </c>
      <c r="K124" s="1293">
        <v>0</v>
      </c>
      <c r="L124" s="1293">
        <v>1</v>
      </c>
      <c r="M124" s="1293">
        <v>0</v>
      </c>
      <c r="N124" s="1293">
        <v>1425</v>
      </c>
      <c r="O124" s="1293">
        <v>13394</v>
      </c>
      <c r="P124" s="1293">
        <v>2625</v>
      </c>
      <c r="Q124" s="1293">
        <v>0</v>
      </c>
      <c r="R124" s="1293">
        <v>3</v>
      </c>
      <c r="S124" s="1293">
        <v>0</v>
      </c>
      <c r="T124" s="1293">
        <v>0</v>
      </c>
      <c r="U124" s="1293">
        <v>69</v>
      </c>
      <c r="V124" s="1293">
        <v>607</v>
      </c>
      <c r="W124" s="1293">
        <v>0</v>
      </c>
      <c r="X124" s="1293">
        <v>12</v>
      </c>
      <c r="Y124" s="1293">
        <v>0</v>
      </c>
      <c r="Z124" s="1312">
        <v>2167</v>
      </c>
      <c r="AA124" s="1312">
        <v>0</v>
      </c>
      <c r="AB124" s="1312">
        <v>253</v>
      </c>
      <c r="AC124" s="1312">
        <v>42</v>
      </c>
      <c r="AD124" s="1312">
        <v>0</v>
      </c>
      <c r="AE124" s="1349">
        <v>0</v>
      </c>
      <c r="AF124" s="1312">
        <v>0</v>
      </c>
      <c r="AG124" s="1368">
        <v>1</v>
      </c>
      <c r="AH124" s="1368">
        <v>48</v>
      </c>
      <c r="AI124" s="291"/>
      <c r="AJ124" s="1385"/>
    </row>
    <row r="125" spans="1:36" s="290" customFormat="1" ht="21.75" customHeight="1">
      <c r="A125" s="769">
        <v>20</v>
      </c>
      <c r="B125" s="405">
        <v>1</v>
      </c>
      <c r="C125" s="785">
        <v>49</v>
      </c>
      <c r="D125" s="846"/>
      <c r="E125" s="858" t="s">
        <v>346</v>
      </c>
      <c r="F125" s="2116" t="s">
        <v>480</v>
      </c>
      <c r="G125" s="2116"/>
      <c r="H125" s="2117"/>
      <c r="I125" s="1014"/>
      <c r="J125" s="1293">
        <v>0</v>
      </c>
      <c r="K125" s="1293">
        <v>0</v>
      </c>
      <c r="L125" s="1293">
        <v>0</v>
      </c>
      <c r="M125" s="1293">
        <v>0</v>
      </c>
      <c r="N125" s="1293">
        <v>0</v>
      </c>
      <c r="O125" s="1293">
        <v>0</v>
      </c>
      <c r="P125" s="1293">
        <v>0</v>
      </c>
      <c r="Q125" s="1293">
        <v>0</v>
      </c>
      <c r="R125" s="1293">
        <v>0</v>
      </c>
      <c r="S125" s="1293">
        <v>0</v>
      </c>
      <c r="T125" s="1293">
        <v>0</v>
      </c>
      <c r="U125" s="1293">
        <v>0</v>
      </c>
      <c r="V125" s="1293">
        <v>0</v>
      </c>
      <c r="W125" s="1293">
        <v>0</v>
      </c>
      <c r="X125" s="1293">
        <v>0</v>
      </c>
      <c r="Y125" s="1293">
        <v>0</v>
      </c>
      <c r="Z125" s="1312">
        <v>0</v>
      </c>
      <c r="AA125" s="1312">
        <v>0</v>
      </c>
      <c r="AB125" s="1312">
        <v>0</v>
      </c>
      <c r="AC125" s="1312">
        <v>0</v>
      </c>
      <c r="AD125" s="1312">
        <v>0</v>
      </c>
      <c r="AE125" s="1349">
        <v>0</v>
      </c>
      <c r="AF125" s="1312">
        <v>0</v>
      </c>
      <c r="AG125" s="1368">
        <v>1</v>
      </c>
      <c r="AH125" s="1368">
        <v>49</v>
      </c>
      <c r="AI125" s="291"/>
      <c r="AJ125" s="1385"/>
    </row>
    <row r="126" spans="1:36" s="290" customFormat="1" ht="21.75" customHeight="1">
      <c r="A126" s="769">
        <v>20</v>
      </c>
      <c r="B126" s="405">
        <v>1</v>
      </c>
      <c r="C126" s="785">
        <v>50</v>
      </c>
      <c r="D126" s="846"/>
      <c r="E126" s="857" t="s">
        <v>757</v>
      </c>
      <c r="F126" s="2118" t="s">
        <v>114</v>
      </c>
      <c r="G126" s="2118"/>
      <c r="H126" s="2119"/>
      <c r="I126" s="1015"/>
      <c r="J126" s="1293">
        <v>0</v>
      </c>
      <c r="K126" s="1293">
        <v>0</v>
      </c>
      <c r="L126" s="1293">
        <v>0</v>
      </c>
      <c r="M126" s="1293">
        <v>0</v>
      </c>
      <c r="N126" s="1293">
        <v>954</v>
      </c>
      <c r="O126" s="1293">
        <v>0</v>
      </c>
      <c r="P126" s="1293">
        <v>0</v>
      </c>
      <c r="Q126" s="1293">
        <v>0</v>
      </c>
      <c r="R126" s="1293">
        <v>0</v>
      </c>
      <c r="S126" s="1293">
        <v>0</v>
      </c>
      <c r="T126" s="1293">
        <v>0</v>
      </c>
      <c r="U126" s="1293">
        <v>0</v>
      </c>
      <c r="V126" s="1293">
        <v>534</v>
      </c>
      <c r="W126" s="1293">
        <v>0</v>
      </c>
      <c r="X126" s="1293">
        <v>0</v>
      </c>
      <c r="Y126" s="1293">
        <v>0</v>
      </c>
      <c r="Z126" s="1312">
        <v>0</v>
      </c>
      <c r="AA126" s="1312">
        <v>0</v>
      </c>
      <c r="AB126" s="1312">
        <v>0</v>
      </c>
      <c r="AC126" s="1312">
        <v>0</v>
      </c>
      <c r="AD126" s="1312">
        <v>0</v>
      </c>
      <c r="AE126" s="1349">
        <v>0</v>
      </c>
      <c r="AF126" s="1312">
        <v>0</v>
      </c>
      <c r="AG126" s="1368">
        <v>1</v>
      </c>
      <c r="AH126" s="1368">
        <v>50</v>
      </c>
      <c r="AI126" s="291"/>
      <c r="AJ126" s="1385"/>
    </row>
    <row r="127" spans="1:36" s="290" customFormat="1" ht="21.75" customHeight="1">
      <c r="A127" s="769">
        <v>20</v>
      </c>
      <c r="B127" s="405">
        <v>1</v>
      </c>
      <c r="C127" s="785">
        <v>51</v>
      </c>
      <c r="D127" s="842"/>
      <c r="E127" s="857" t="s">
        <v>654</v>
      </c>
      <c r="F127" s="2121" t="s">
        <v>1052</v>
      </c>
      <c r="G127" s="2121"/>
      <c r="H127" s="2122"/>
      <c r="I127" s="1065"/>
      <c r="J127" s="1293">
        <v>0</v>
      </c>
      <c r="K127" s="1293">
        <v>0</v>
      </c>
      <c r="L127" s="1293">
        <v>1</v>
      </c>
      <c r="M127" s="1293">
        <v>0</v>
      </c>
      <c r="N127" s="1293">
        <v>471</v>
      </c>
      <c r="O127" s="1293">
        <v>13394</v>
      </c>
      <c r="P127" s="1293">
        <v>2625</v>
      </c>
      <c r="Q127" s="1293">
        <v>0</v>
      </c>
      <c r="R127" s="1293">
        <v>3</v>
      </c>
      <c r="S127" s="1293">
        <v>0</v>
      </c>
      <c r="T127" s="1293">
        <v>0</v>
      </c>
      <c r="U127" s="1293">
        <v>69</v>
      </c>
      <c r="V127" s="1293">
        <v>73</v>
      </c>
      <c r="W127" s="1293">
        <v>0</v>
      </c>
      <c r="X127" s="1293">
        <v>12</v>
      </c>
      <c r="Y127" s="1293">
        <v>0</v>
      </c>
      <c r="Z127" s="1312">
        <v>2167</v>
      </c>
      <c r="AA127" s="1312">
        <v>0</v>
      </c>
      <c r="AB127" s="1312">
        <v>253</v>
      </c>
      <c r="AC127" s="1312">
        <v>42</v>
      </c>
      <c r="AD127" s="1312">
        <v>0</v>
      </c>
      <c r="AE127" s="1349">
        <v>0</v>
      </c>
      <c r="AF127" s="1312">
        <v>0</v>
      </c>
      <c r="AG127" s="1368">
        <v>1</v>
      </c>
      <c r="AH127" s="1368">
        <v>51</v>
      </c>
      <c r="AI127" s="291"/>
      <c r="AJ127" s="1385"/>
    </row>
    <row r="128" spans="1:36" s="290" customFormat="1" ht="21.75" customHeight="1">
      <c r="A128" s="769">
        <v>20</v>
      </c>
      <c r="B128" s="405">
        <v>1</v>
      </c>
      <c r="C128" s="785">
        <v>52</v>
      </c>
      <c r="D128" s="841" t="s">
        <v>384</v>
      </c>
      <c r="E128" s="2112" t="s">
        <v>72</v>
      </c>
      <c r="F128" s="2112"/>
      <c r="G128" s="2112"/>
      <c r="H128" s="2112"/>
      <c r="I128" s="1014" t="s">
        <v>748</v>
      </c>
      <c r="J128" s="1293">
        <v>364</v>
      </c>
      <c r="K128" s="1293">
        <v>46458</v>
      </c>
      <c r="L128" s="1293">
        <v>2</v>
      </c>
      <c r="M128" s="1293">
        <v>958</v>
      </c>
      <c r="N128" s="1293">
        <v>0</v>
      </c>
      <c r="O128" s="1293">
        <v>18030</v>
      </c>
      <c r="P128" s="1293">
        <v>26160</v>
      </c>
      <c r="Q128" s="1293">
        <v>317</v>
      </c>
      <c r="R128" s="1293">
        <v>178</v>
      </c>
      <c r="S128" s="1293">
        <v>95</v>
      </c>
      <c r="T128" s="1293">
        <v>549</v>
      </c>
      <c r="U128" s="1293">
        <v>13650</v>
      </c>
      <c r="V128" s="1293">
        <v>5923</v>
      </c>
      <c r="W128" s="1293">
        <v>0</v>
      </c>
      <c r="X128" s="1293">
        <v>0</v>
      </c>
      <c r="Y128" s="1293">
        <v>0</v>
      </c>
      <c r="Z128" s="1312">
        <v>12</v>
      </c>
      <c r="AA128" s="1312">
        <v>4779</v>
      </c>
      <c r="AB128" s="1312">
        <v>0</v>
      </c>
      <c r="AC128" s="1312">
        <v>54</v>
      </c>
      <c r="AD128" s="1312">
        <v>0</v>
      </c>
      <c r="AE128" s="1349">
        <v>365</v>
      </c>
      <c r="AF128" s="1312">
        <v>527</v>
      </c>
      <c r="AG128" s="1368">
        <v>1</v>
      </c>
      <c r="AH128" s="1368">
        <v>52</v>
      </c>
      <c r="AI128" s="291"/>
      <c r="AJ128" s="1385"/>
    </row>
    <row r="129" spans="1:36" s="290" customFormat="1" ht="21.75" customHeight="1">
      <c r="A129" s="769">
        <v>20</v>
      </c>
      <c r="B129" s="405">
        <v>1</v>
      </c>
      <c r="C129" s="785">
        <v>53</v>
      </c>
      <c r="D129" s="840"/>
      <c r="E129" s="858" t="s">
        <v>346</v>
      </c>
      <c r="F129" s="2116" t="s">
        <v>484</v>
      </c>
      <c r="G129" s="2116"/>
      <c r="H129" s="2117"/>
      <c r="I129" s="1014"/>
      <c r="J129" s="1293">
        <v>0</v>
      </c>
      <c r="K129" s="1293">
        <v>0</v>
      </c>
      <c r="L129" s="1293">
        <v>0</v>
      </c>
      <c r="M129" s="1293">
        <v>0</v>
      </c>
      <c r="N129" s="1293">
        <v>0</v>
      </c>
      <c r="O129" s="1293">
        <v>0</v>
      </c>
      <c r="P129" s="1293">
        <v>0</v>
      </c>
      <c r="Q129" s="1293">
        <v>0</v>
      </c>
      <c r="R129" s="1293">
        <v>0</v>
      </c>
      <c r="S129" s="1293">
        <v>0</v>
      </c>
      <c r="T129" s="1293">
        <v>0</v>
      </c>
      <c r="U129" s="1293">
        <v>0</v>
      </c>
      <c r="V129" s="1293">
        <v>0</v>
      </c>
      <c r="W129" s="1293">
        <v>0</v>
      </c>
      <c r="X129" s="1293">
        <v>0</v>
      </c>
      <c r="Y129" s="1293">
        <v>0</v>
      </c>
      <c r="Z129" s="1312">
        <v>0</v>
      </c>
      <c r="AA129" s="1312">
        <v>1139</v>
      </c>
      <c r="AB129" s="1312">
        <v>0</v>
      </c>
      <c r="AC129" s="1312">
        <v>0</v>
      </c>
      <c r="AD129" s="1312">
        <v>0</v>
      </c>
      <c r="AE129" s="1349">
        <v>0</v>
      </c>
      <c r="AF129" s="1312">
        <v>0</v>
      </c>
      <c r="AG129" s="1368">
        <v>1</v>
      </c>
      <c r="AH129" s="1368">
        <v>53</v>
      </c>
      <c r="AI129" s="291"/>
      <c r="AJ129" s="1385"/>
    </row>
    <row r="130" spans="1:36" s="290" customFormat="1" ht="21.75" customHeight="1">
      <c r="A130" s="769">
        <v>20</v>
      </c>
      <c r="B130" s="405">
        <v>1</v>
      </c>
      <c r="C130" s="785">
        <v>54</v>
      </c>
      <c r="D130" s="844"/>
      <c r="E130" s="857" t="s">
        <v>757</v>
      </c>
      <c r="F130" s="2121" t="s">
        <v>1052</v>
      </c>
      <c r="G130" s="2121"/>
      <c r="H130" s="2122"/>
      <c r="I130" s="1065"/>
      <c r="J130" s="1293">
        <v>364</v>
      </c>
      <c r="K130" s="1293">
        <v>46458</v>
      </c>
      <c r="L130" s="1293">
        <v>2</v>
      </c>
      <c r="M130" s="1293">
        <v>958</v>
      </c>
      <c r="N130" s="1293">
        <v>0</v>
      </c>
      <c r="O130" s="1293">
        <v>18030</v>
      </c>
      <c r="P130" s="1293">
        <v>26160</v>
      </c>
      <c r="Q130" s="1293">
        <v>317</v>
      </c>
      <c r="R130" s="1293">
        <v>178</v>
      </c>
      <c r="S130" s="1293">
        <v>95</v>
      </c>
      <c r="T130" s="1293">
        <v>549</v>
      </c>
      <c r="U130" s="1293">
        <v>13650</v>
      </c>
      <c r="V130" s="1293">
        <v>5923</v>
      </c>
      <c r="W130" s="1293">
        <v>0</v>
      </c>
      <c r="X130" s="1293">
        <v>0</v>
      </c>
      <c r="Y130" s="1293">
        <v>0</v>
      </c>
      <c r="Z130" s="1312">
        <v>12</v>
      </c>
      <c r="AA130" s="1312">
        <v>3640</v>
      </c>
      <c r="AB130" s="1312">
        <v>0</v>
      </c>
      <c r="AC130" s="1312">
        <v>54</v>
      </c>
      <c r="AD130" s="1312">
        <v>0</v>
      </c>
      <c r="AE130" s="1349">
        <v>365</v>
      </c>
      <c r="AF130" s="1312">
        <v>527</v>
      </c>
      <c r="AG130" s="1368">
        <v>1</v>
      </c>
      <c r="AH130" s="1368">
        <v>54</v>
      </c>
      <c r="AI130" s="291"/>
      <c r="AJ130" s="1385"/>
    </row>
    <row r="131" spans="1:36" s="290" customFormat="1" ht="21.75" customHeight="1">
      <c r="A131" s="769">
        <v>20</v>
      </c>
      <c r="B131" s="405">
        <v>1</v>
      </c>
      <c r="C131" s="785">
        <v>55</v>
      </c>
      <c r="D131" s="847" t="s">
        <v>285</v>
      </c>
      <c r="E131" s="944" t="s">
        <v>650</v>
      </c>
      <c r="F131" s="944"/>
      <c r="G131" s="942"/>
      <c r="H131" s="942" t="s">
        <v>639</v>
      </c>
      <c r="I131" s="1014"/>
      <c r="J131" s="1293">
        <v>925086</v>
      </c>
      <c r="K131" s="1293">
        <v>120398</v>
      </c>
      <c r="L131" s="1293">
        <v>74646</v>
      </c>
      <c r="M131" s="1293">
        <v>131825</v>
      </c>
      <c r="N131" s="1293">
        <v>0</v>
      </c>
      <c r="O131" s="1293">
        <v>110618</v>
      </c>
      <c r="P131" s="1293">
        <v>0</v>
      </c>
      <c r="Q131" s="1293">
        <v>300612</v>
      </c>
      <c r="R131" s="1293">
        <v>59883</v>
      </c>
      <c r="S131" s="1293">
        <v>146727</v>
      </c>
      <c r="T131" s="1293">
        <v>86593</v>
      </c>
      <c r="U131" s="1293">
        <v>0</v>
      </c>
      <c r="V131" s="1293">
        <v>0</v>
      </c>
      <c r="W131" s="1293">
        <v>0</v>
      </c>
      <c r="X131" s="1293">
        <v>4763</v>
      </c>
      <c r="Y131" s="1293">
        <v>1334</v>
      </c>
      <c r="Z131" s="1312">
        <v>7534</v>
      </c>
      <c r="AA131" s="1312">
        <v>0</v>
      </c>
      <c r="AB131" s="1312">
        <v>0</v>
      </c>
      <c r="AC131" s="1312">
        <v>6543</v>
      </c>
      <c r="AD131" s="1312">
        <v>10889</v>
      </c>
      <c r="AE131" s="1349">
        <v>8776</v>
      </c>
      <c r="AF131" s="1312">
        <v>46437</v>
      </c>
      <c r="AG131" s="1368">
        <v>1</v>
      </c>
      <c r="AH131" s="1368">
        <v>55</v>
      </c>
      <c r="AI131" s="291"/>
      <c r="AJ131" s="1385"/>
    </row>
    <row r="132" spans="1:36" s="290" customFormat="1" ht="21.75" customHeight="1">
      <c r="A132" s="769">
        <v>20</v>
      </c>
      <c r="B132" s="405">
        <v>1</v>
      </c>
      <c r="C132" s="785">
        <v>56</v>
      </c>
      <c r="D132" s="845" t="s">
        <v>486</v>
      </c>
      <c r="E132" s="943" t="s">
        <v>664</v>
      </c>
      <c r="F132" s="943"/>
      <c r="G132" s="954"/>
      <c r="H132" s="954" t="s">
        <v>695</v>
      </c>
      <c r="I132" s="1065"/>
      <c r="J132" s="1293">
        <v>0</v>
      </c>
      <c r="K132" s="1293">
        <v>0</v>
      </c>
      <c r="L132" s="1293">
        <v>0</v>
      </c>
      <c r="M132" s="1293">
        <v>0</v>
      </c>
      <c r="N132" s="1293">
        <v>9880</v>
      </c>
      <c r="O132" s="1293">
        <v>0</v>
      </c>
      <c r="P132" s="1293">
        <v>28870</v>
      </c>
      <c r="Q132" s="1293">
        <v>0</v>
      </c>
      <c r="R132" s="1293">
        <v>0</v>
      </c>
      <c r="S132" s="1293">
        <v>0</v>
      </c>
      <c r="T132" s="1293">
        <v>0</v>
      </c>
      <c r="U132" s="1293">
        <v>27887</v>
      </c>
      <c r="V132" s="1293">
        <v>5436</v>
      </c>
      <c r="W132" s="1293">
        <v>111140</v>
      </c>
      <c r="X132" s="1293">
        <v>0</v>
      </c>
      <c r="Y132" s="1293">
        <v>0</v>
      </c>
      <c r="Z132" s="1312">
        <v>0</v>
      </c>
      <c r="AA132" s="1312">
        <v>8613</v>
      </c>
      <c r="AB132" s="1312">
        <v>6686</v>
      </c>
      <c r="AC132" s="1312">
        <v>0</v>
      </c>
      <c r="AD132" s="1312">
        <v>0</v>
      </c>
      <c r="AE132" s="1349">
        <v>0</v>
      </c>
      <c r="AF132" s="1312">
        <v>0</v>
      </c>
      <c r="AG132" s="1368">
        <v>1</v>
      </c>
      <c r="AH132" s="1368">
        <v>56</v>
      </c>
      <c r="AI132" s="291"/>
      <c r="AJ132" s="1385"/>
    </row>
    <row r="133" spans="1:36" s="290" customFormat="1" ht="21.75" customHeight="1">
      <c r="A133" s="769">
        <v>20</v>
      </c>
      <c r="B133" s="405">
        <v>1</v>
      </c>
      <c r="C133" s="785">
        <v>57</v>
      </c>
      <c r="D133" s="841" t="s">
        <v>488</v>
      </c>
      <c r="E133" s="2132" t="s">
        <v>491</v>
      </c>
      <c r="F133" s="2132"/>
      <c r="G133" s="2132"/>
      <c r="H133" s="2132"/>
      <c r="I133" s="1014"/>
      <c r="J133" s="1293">
        <v>0</v>
      </c>
      <c r="K133" s="1293">
        <v>80979</v>
      </c>
      <c r="L133" s="1293">
        <v>0</v>
      </c>
      <c r="M133" s="1293">
        <v>0</v>
      </c>
      <c r="N133" s="1293">
        <v>0</v>
      </c>
      <c r="O133" s="1293">
        <v>9664</v>
      </c>
      <c r="P133" s="1293">
        <v>0</v>
      </c>
      <c r="Q133" s="1293">
        <v>0</v>
      </c>
      <c r="R133" s="1293">
        <v>75138</v>
      </c>
      <c r="S133" s="1293">
        <v>20442</v>
      </c>
      <c r="T133" s="1293">
        <v>164442</v>
      </c>
      <c r="U133" s="1293">
        <v>1024342</v>
      </c>
      <c r="V133" s="1293">
        <v>230902</v>
      </c>
      <c r="W133" s="1293">
        <v>113082</v>
      </c>
      <c r="X133" s="1293">
        <v>42373</v>
      </c>
      <c r="Y133" s="1293">
        <v>6935</v>
      </c>
      <c r="Z133" s="1312">
        <v>-108980</v>
      </c>
      <c r="AA133" s="1312">
        <v>0</v>
      </c>
      <c r="AB133" s="1312">
        <v>88359</v>
      </c>
      <c r="AC133" s="1312">
        <v>126186</v>
      </c>
      <c r="AD133" s="1312">
        <v>145109</v>
      </c>
      <c r="AE133" s="1349">
        <v>27843</v>
      </c>
      <c r="AF133" s="1312">
        <v>91541</v>
      </c>
      <c r="AG133" s="1368">
        <v>1</v>
      </c>
      <c r="AH133" s="1368">
        <v>57</v>
      </c>
      <c r="AI133" s="291"/>
      <c r="AJ133" s="1385"/>
    </row>
    <row r="134" spans="1:36" s="290" customFormat="1" ht="21.75" customHeight="1">
      <c r="A134" s="769">
        <v>20</v>
      </c>
      <c r="B134" s="405">
        <v>1</v>
      </c>
      <c r="C134" s="785">
        <v>58</v>
      </c>
      <c r="D134" s="841" t="s">
        <v>496</v>
      </c>
      <c r="E134" s="2132" t="s">
        <v>1363</v>
      </c>
      <c r="F134" s="2132"/>
      <c r="G134" s="2132"/>
      <c r="H134" s="2132"/>
      <c r="I134" s="1014"/>
      <c r="J134" s="1293">
        <v>408526</v>
      </c>
      <c r="K134" s="1293">
        <v>136005</v>
      </c>
      <c r="L134" s="1293">
        <v>0</v>
      </c>
      <c r="M134" s="1293">
        <v>100908</v>
      </c>
      <c r="N134" s="1293">
        <v>7508</v>
      </c>
      <c r="O134" s="1293">
        <v>0</v>
      </c>
      <c r="P134" s="1293">
        <v>0</v>
      </c>
      <c r="Q134" s="1293">
        <v>335687</v>
      </c>
      <c r="R134" s="1293">
        <v>30000</v>
      </c>
      <c r="S134" s="1293">
        <v>100000</v>
      </c>
      <c r="T134" s="1293">
        <v>0</v>
      </c>
      <c r="U134" s="1293">
        <v>18697</v>
      </c>
      <c r="V134" s="1293">
        <v>0</v>
      </c>
      <c r="W134" s="1293">
        <v>0</v>
      </c>
      <c r="X134" s="1293">
        <v>0</v>
      </c>
      <c r="Y134" s="1293">
        <v>0</v>
      </c>
      <c r="Z134" s="1312">
        <v>0</v>
      </c>
      <c r="AA134" s="1312">
        <v>0</v>
      </c>
      <c r="AB134" s="1312">
        <v>0</v>
      </c>
      <c r="AC134" s="1312">
        <v>0</v>
      </c>
      <c r="AD134" s="1312">
        <v>5926</v>
      </c>
      <c r="AE134" s="1349">
        <v>0</v>
      </c>
      <c r="AF134" s="1312">
        <v>0</v>
      </c>
      <c r="AG134" s="1368">
        <v>1</v>
      </c>
      <c r="AH134" s="1368">
        <v>58</v>
      </c>
      <c r="AI134" s="291"/>
      <c r="AJ134" s="1385"/>
    </row>
    <row r="135" spans="1:36" s="290" customFormat="1" ht="21.75" customHeight="1">
      <c r="A135" s="769">
        <v>20</v>
      </c>
      <c r="B135" s="405">
        <v>1</v>
      </c>
      <c r="C135" s="785">
        <v>59</v>
      </c>
      <c r="D135" s="841" t="s">
        <v>329</v>
      </c>
      <c r="E135" s="2132" t="s">
        <v>70</v>
      </c>
      <c r="F135" s="2132"/>
      <c r="G135" s="2132"/>
      <c r="H135" s="2132"/>
      <c r="I135" s="1014"/>
      <c r="J135" s="1293">
        <v>1333612</v>
      </c>
      <c r="K135" s="1293">
        <v>337382</v>
      </c>
      <c r="L135" s="1293">
        <v>74646</v>
      </c>
      <c r="M135" s="1293">
        <v>232733</v>
      </c>
      <c r="N135" s="1293">
        <v>-2372</v>
      </c>
      <c r="O135" s="1293">
        <v>120282</v>
      </c>
      <c r="P135" s="1293">
        <v>-28870</v>
      </c>
      <c r="Q135" s="1293">
        <v>636299</v>
      </c>
      <c r="R135" s="1293">
        <v>165021</v>
      </c>
      <c r="S135" s="1293">
        <v>267169</v>
      </c>
      <c r="T135" s="1293">
        <v>251035</v>
      </c>
      <c r="U135" s="1293">
        <v>1015152</v>
      </c>
      <c r="V135" s="1293">
        <v>225466</v>
      </c>
      <c r="W135" s="1293">
        <v>1942</v>
      </c>
      <c r="X135" s="1293">
        <v>47136</v>
      </c>
      <c r="Y135" s="1293">
        <v>8269</v>
      </c>
      <c r="Z135" s="1312">
        <v>-101446</v>
      </c>
      <c r="AA135" s="1312">
        <v>-8613</v>
      </c>
      <c r="AB135" s="1312">
        <v>81673</v>
      </c>
      <c r="AC135" s="1312">
        <v>132729</v>
      </c>
      <c r="AD135" s="1312">
        <v>161924</v>
      </c>
      <c r="AE135" s="1349">
        <v>36619</v>
      </c>
      <c r="AF135" s="1312">
        <v>137978</v>
      </c>
      <c r="AG135" s="1368">
        <v>1</v>
      </c>
      <c r="AH135" s="1368">
        <v>59</v>
      </c>
      <c r="AI135" s="291"/>
      <c r="AJ135" s="1385"/>
    </row>
    <row r="136" spans="1:36" s="290" customFormat="1" ht="21.75" customHeight="1">
      <c r="A136" s="769">
        <v>20</v>
      </c>
      <c r="B136" s="405">
        <v>1</v>
      </c>
      <c r="C136" s="785">
        <v>60</v>
      </c>
      <c r="D136" s="843" t="s">
        <v>497</v>
      </c>
      <c r="E136" s="945"/>
      <c r="F136" s="945"/>
      <c r="G136" s="945"/>
      <c r="H136" s="945"/>
      <c r="I136" s="1203"/>
      <c r="J136" s="1293">
        <v>0</v>
      </c>
      <c r="K136" s="1293">
        <v>46000</v>
      </c>
      <c r="L136" s="1293">
        <v>0</v>
      </c>
      <c r="M136" s="1293">
        <v>0</v>
      </c>
      <c r="N136" s="1293">
        <v>0</v>
      </c>
      <c r="O136" s="1293">
        <v>0</v>
      </c>
      <c r="P136" s="1293">
        <v>0</v>
      </c>
      <c r="Q136" s="1293">
        <v>0</v>
      </c>
      <c r="R136" s="1293">
        <v>0</v>
      </c>
      <c r="S136" s="1293">
        <v>0</v>
      </c>
      <c r="T136" s="1293">
        <v>0</v>
      </c>
      <c r="U136" s="1293">
        <v>0</v>
      </c>
      <c r="V136" s="1293">
        <v>0</v>
      </c>
      <c r="W136" s="1293">
        <v>0</v>
      </c>
      <c r="X136" s="1293">
        <v>0</v>
      </c>
      <c r="Y136" s="1293">
        <v>0</v>
      </c>
      <c r="Z136" s="1312">
        <v>0</v>
      </c>
      <c r="AA136" s="1312">
        <v>0</v>
      </c>
      <c r="AB136" s="1312">
        <v>0</v>
      </c>
      <c r="AC136" s="1312">
        <v>0</v>
      </c>
      <c r="AD136" s="1312">
        <v>0</v>
      </c>
      <c r="AE136" s="1349">
        <v>0</v>
      </c>
      <c r="AF136" s="1312">
        <v>0</v>
      </c>
      <c r="AG136" s="1368">
        <v>1</v>
      </c>
      <c r="AH136" s="1368">
        <v>60</v>
      </c>
      <c r="AI136" s="291"/>
      <c r="AJ136" s="1385"/>
    </row>
    <row r="137" spans="1:36" s="290" customFormat="1" ht="21.75" customHeight="1">
      <c r="A137" s="769">
        <v>20</v>
      </c>
      <c r="B137" s="405">
        <v>1</v>
      </c>
      <c r="C137" s="785">
        <v>61</v>
      </c>
      <c r="D137" s="843" t="s">
        <v>883</v>
      </c>
      <c r="E137" s="945"/>
      <c r="F137" s="945"/>
      <c r="G137" s="945"/>
      <c r="H137" s="945"/>
      <c r="I137" s="1204"/>
      <c r="J137" s="1293">
        <v>0</v>
      </c>
      <c r="K137" s="1293">
        <v>0</v>
      </c>
      <c r="L137" s="1293">
        <v>0</v>
      </c>
      <c r="M137" s="1293">
        <v>0</v>
      </c>
      <c r="N137" s="1293">
        <v>0</v>
      </c>
      <c r="O137" s="1293">
        <v>0</v>
      </c>
      <c r="P137" s="1293">
        <v>0</v>
      </c>
      <c r="Q137" s="1293">
        <v>0</v>
      </c>
      <c r="R137" s="1293">
        <v>0</v>
      </c>
      <c r="S137" s="1293">
        <v>0</v>
      </c>
      <c r="T137" s="1293">
        <v>0</v>
      </c>
      <c r="U137" s="1293">
        <v>0</v>
      </c>
      <c r="V137" s="1293">
        <v>0</v>
      </c>
      <c r="W137" s="1293">
        <v>0</v>
      </c>
      <c r="X137" s="1293">
        <v>0</v>
      </c>
      <c r="Y137" s="1293">
        <v>0</v>
      </c>
      <c r="Z137" s="1312">
        <v>0</v>
      </c>
      <c r="AA137" s="1312">
        <v>0</v>
      </c>
      <c r="AB137" s="1312">
        <v>0</v>
      </c>
      <c r="AC137" s="1312">
        <v>0</v>
      </c>
      <c r="AD137" s="1312">
        <v>0</v>
      </c>
      <c r="AE137" s="1349">
        <v>0</v>
      </c>
      <c r="AF137" s="1312">
        <v>0</v>
      </c>
      <c r="AG137" s="1368">
        <v>1</v>
      </c>
      <c r="AH137" s="1368">
        <v>61</v>
      </c>
      <c r="AI137" s="291"/>
      <c r="AJ137" s="1385"/>
    </row>
    <row r="138" spans="1:36" s="290" customFormat="1" ht="21.75" customHeight="1">
      <c r="A138" s="769">
        <v>20</v>
      </c>
      <c r="B138" s="405">
        <v>1</v>
      </c>
      <c r="C138" s="785">
        <v>62</v>
      </c>
      <c r="D138" s="2133" t="s">
        <v>1282</v>
      </c>
      <c r="E138" s="2133"/>
      <c r="F138" s="2133"/>
      <c r="G138" s="2133"/>
      <c r="H138" s="2133"/>
      <c r="I138" s="2133"/>
      <c r="J138" s="1293">
        <v>0</v>
      </c>
      <c r="K138" s="1293">
        <v>0</v>
      </c>
      <c r="L138" s="1293">
        <v>0</v>
      </c>
      <c r="M138" s="1293">
        <v>0</v>
      </c>
      <c r="N138" s="1293">
        <v>0</v>
      </c>
      <c r="O138" s="1293">
        <v>0</v>
      </c>
      <c r="P138" s="1293">
        <v>0</v>
      </c>
      <c r="Q138" s="1293">
        <v>0</v>
      </c>
      <c r="R138" s="1293">
        <v>0</v>
      </c>
      <c r="S138" s="1293">
        <v>0</v>
      </c>
      <c r="T138" s="1293">
        <v>0</v>
      </c>
      <c r="U138" s="1293">
        <v>0</v>
      </c>
      <c r="V138" s="1293">
        <v>0</v>
      </c>
      <c r="W138" s="1293">
        <v>0</v>
      </c>
      <c r="X138" s="1293">
        <v>0</v>
      </c>
      <c r="Y138" s="1293">
        <v>0</v>
      </c>
      <c r="Z138" s="1312">
        <v>0</v>
      </c>
      <c r="AA138" s="1312">
        <v>0</v>
      </c>
      <c r="AB138" s="1312">
        <v>0</v>
      </c>
      <c r="AC138" s="1312">
        <v>0</v>
      </c>
      <c r="AD138" s="1312">
        <v>0</v>
      </c>
      <c r="AE138" s="1349">
        <v>0</v>
      </c>
      <c r="AF138" s="1312">
        <v>0</v>
      </c>
      <c r="AG138" s="1368">
        <v>1</v>
      </c>
      <c r="AH138" s="1368">
        <v>62</v>
      </c>
      <c r="AI138" s="291"/>
      <c r="AJ138" s="1385"/>
    </row>
    <row r="139" spans="1:36" s="290" customFormat="1" ht="21.75" customHeight="1">
      <c r="A139" s="769">
        <v>20</v>
      </c>
      <c r="B139" s="405">
        <v>1</v>
      </c>
      <c r="C139" s="785">
        <v>63</v>
      </c>
      <c r="D139" s="2133" t="s">
        <v>774</v>
      </c>
      <c r="E139" s="2133"/>
      <c r="F139" s="2133"/>
      <c r="G139" s="2133"/>
      <c r="H139" s="2133"/>
      <c r="I139" s="2133"/>
      <c r="J139" s="1302">
        <v>0</v>
      </c>
      <c r="K139" s="1302">
        <v>0</v>
      </c>
      <c r="L139" s="1302">
        <v>0</v>
      </c>
      <c r="M139" s="1302">
        <v>0</v>
      </c>
      <c r="N139" s="1302">
        <v>0</v>
      </c>
      <c r="O139" s="1302">
        <v>0</v>
      </c>
      <c r="P139" s="1302">
        <v>0</v>
      </c>
      <c r="Q139" s="1302">
        <v>0</v>
      </c>
      <c r="R139" s="1302">
        <v>0</v>
      </c>
      <c r="S139" s="1302">
        <v>0</v>
      </c>
      <c r="T139" s="1302">
        <v>0</v>
      </c>
      <c r="U139" s="1302">
        <v>0</v>
      </c>
      <c r="V139" s="1302">
        <v>0</v>
      </c>
      <c r="W139" s="1302">
        <v>0</v>
      </c>
      <c r="X139" s="1302">
        <v>0</v>
      </c>
      <c r="Y139" s="1302">
        <v>0</v>
      </c>
      <c r="Z139" s="1318">
        <v>0</v>
      </c>
      <c r="AA139" s="1318">
        <v>0</v>
      </c>
      <c r="AB139" s="1318">
        <v>0</v>
      </c>
      <c r="AC139" s="1318">
        <v>0</v>
      </c>
      <c r="AD139" s="1318">
        <v>0</v>
      </c>
      <c r="AE139" s="1350">
        <v>0</v>
      </c>
      <c r="AF139" s="1312">
        <v>0</v>
      </c>
      <c r="AG139" s="1368">
        <v>1</v>
      </c>
      <c r="AH139" s="1368">
        <v>63</v>
      </c>
      <c r="AI139" s="291"/>
      <c r="AJ139" s="1385"/>
    </row>
    <row r="140" spans="1:36" s="290" customFormat="1" ht="21.75" customHeight="1">
      <c r="A140" s="769">
        <v>20</v>
      </c>
      <c r="B140" s="405">
        <v>1</v>
      </c>
      <c r="C140" s="785">
        <v>64</v>
      </c>
      <c r="D140" s="2133" t="s">
        <v>1283</v>
      </c>
      <c r="E140" s="2133"/>
      <c r="F140" s="2133"/>
      <c r="G140" s="2133"/>
      <c r="H140" s="2133"/>
      <c r="I140" s="2133"/>
      <c r="J140" s="1302">
        <v>147500</v>
      </c>
      <c r="K140" s="1302">
        <v>1661</v>
      </c>
      <c r="L140" s="1302">
        <v>14101</v>
      </c>
      <c r="M140" s="1302">
        <v>17830</v>
      </c>
      <c r="N140" s="1302">
        <v>7867</v>
      </c>
      <c r="O140" s="1302">
        <v>4450</v>
      </c>
      <c r="P140" s="1302">
        <v>4378</v>
      </c>
      <c r="Q140" s="1302">
        <v>17702</v>
      </c>
      <c r="R140" s="1302">
        <v>4751</v>
      </c>
      <c r="S140" s="1302">
        <v>0</v>
      </c>
      <c r="T140" s="1302">
        <v>0</v>
      </c>
      <c r="U140" s="1302">
        <v>0</v>
      </c>
      <c r="V140" s="1302">
        <v>4015</v>
      </c>
      <c r="W140" s="1302">
        <v>4620</v>
      </c>
      <c r="X140" s="1302">
        <v>355</v>
      </c>
      <c r="Y140" s="1302">
        <v>272</v>
      </c>
      <c r="Z140" s="1318">
        <v>2700</v>
      </c>
      <c r="AA140" s="1318">
        <v>1482</v>
      </c>
      <c r="AB140" s="1318">
        <v>1133</v>
      </c>
      <c r="AC140" s="1318">
        <v>1958</v>
      </c>
      <c r="AD140" s="1318">
        <v>738</v>
      </c>
      <c r="AE140" s="1350">
        <v>2129</v>
      </c>
      <c r="AF140" s="1312">
        <v>3843</v>
      </c>
      <c r="AG140" s="1368">
        <v>1</v>
      </c>
      <c r="AH140" s="1368">
        <v>64</v>
      </c>
      <c r="AI140" s="291"/>
      <c r="AJ140" s="1385"/>
    </row>
    <row r="141" spans="1:36" s="290" customFormat="1" ht="21.75" customHeight="1">
      <c r="A141" s="769">
        <v>20</v>
      </c>
      <c r="B141" s="405">
        <v>1</v>
      </c>
      <c r="C141" s="785">
        <v>65</v>
      </c>
      <c r="D141" s="2335" t="s">
        <v>180</v>
      </c>
      <c r="E141" s="2335"/>
      <c r="F141" s="2133" t="s">
        <v>1135</v>
      </c>
      <c r="G141" s="2133"/>
      <c r="H141" s="2133"/>
      <c r="I141" s="2133"/>
      <c r="J141" s="1302">
        <v>84264</v>
      </c>
      <c r="K141" s="1302">
        <v>0</v>
      </c>
      <c r="L141" s="1302">
        <v>0</v>
      </c>
      <c r="M141" s="1302">
        <v>0</v>
      </c>
      <c r="N141" s="1302">
        <v>0</v>
      </c>
      <c r="O141" s="1302">
        <v>0</v>
      </c>
      <c r="P141" s="1302">
        <v>0</v>
      </c>
      <c r="Q141" s="1302">
        <v>0</v>
      </c>
      <c r="R141" s="1302">
        <v>0</v>
      </c>
      <c r="S141" s="1302">
        <v>0</v>
      </c>
      <c r="T141" s="1302">
        <v>0</v>
      </c>
      <c r="U141" s="1302">
        <v>0</v>
      </c>
      <c r="V141" s="1302">
        <v>0</v>
      </c>
      <c r="W141" s="1302">
        <v>0</v>
      </c>
      <c r="X141" s="1302">
        <v>0</v>
      </c>
      <c r="Y141" s="1302">
        <v>0</v>
      </c>
      <c r="Z141" s="1318">
        <v>0</v>
      </c>
      <c r="AA141" s="1318">
        <v>0</v>
      </c>
      <c r="AB141" s="1318">
        <v>0</v>
      </c>
      <c r="AC141" s="1318">
        <v>0</v>
      </c>
      <c r="AD141" s="1318">
        <v>0</v>
      </c>
      <c r="AE141" s="1350">
        <v>0</v>
      </c>
      <c r="AF141" s="1312">
        <v>0</v>
      </c>
      <c r="AG141" s="1368">
        <v>1</v>
      </c>
      <c r="AH141" s="1368">
        <v>65</v>
      </c>
      <c r="AI141" s="291"/>
      <c r="AJ141" s="1385"/>
    </row>
    <row r="142" spans="1:36" s="290" customFormat="1" ht="21.75" customHeight="1">
      <c r="A142" s="769">
        <v>20</v>
      </c>
      <c r="B142" s="405">
        <v>1</v>
      </c>
      <c r="C142" s="785">
        <v>66</v>
      </c>
      <c r="D142" s="2335"/>
      <c r="E142" s="2335"/>
      <c r="F142" s="2133" t="s">
        <v>1123</v>
      </c>
      <c r="G142" s="2133"/>
      <c r="H142" s="2133"/>
      <c r="I142" s="2133"/>
      <c r="J142" s="1302">
        <v>58333</v>
      </c>
      <c r="K142" s="1302">
        <v>1461</v>
      </c>
      <c r="L142" s="1302">
        <v>13755</v>
      </c>
      <c r="M142" s="1302">
        <v>16631</v>
      </c>
      <c r="N142" s="1302">
        <v>5597</v>
      </c>
      <c r="O142" s="1302">
        <v>3974</v>
      </c>
      <c r="P142" s="1302">
        <v>4214</v>
      </c>
      <c r="Q142" s="1302">
        <v>17290</v>
      </c>
      <c r="R142" s="1302">
        <v>3972</v>
      </c>
      <c r="S142" s="1302">
        <v>0</v>
      </c>
      <c r="T142" s="1302">
        <v>0</v>
      </c>
      <c r="U142" s="1302">
        <v>0</v>
      </c>
      <c r="V142" s="1302">
        <v>3915</v>
      </c>
      <c r="W142" s="1302">
        <v>4620</v>
      </c>
      <c r="X142" s="1302">
        <v>355</v>
      </c>
      <c r="Y142" s="1302">
        <v>272</v>
      </c>
      <c r="Z142" s="1318">
        <v>1575</v>
      </c>
      <c r="AA142" s="1318">
        <v>1482</v>
      </c>
      <c r="AB142" s="1318">
        <v>948</v>
      </c>
      <c r="AC142" s="1318">
        <v>1458</v>
      </c>
      <c r="AD142" s="1318">
        <v>575</v>
      </c>
      <c r="AE142" s="1350">
        <v>2129</v>
      </c>
      <c r="AF142" s="1312">
        <v>3843</v>
      </c>
      <c r="AG142" s="1368">
        <v>1</v>
      </c>
      <c r="AH142" s="1368">
        <v>66</v>
      </c>
      <c r="AI142" s="291"/>
      <c r="AJ142" s="1385"/>
    </row>
    <row r="143" spans="1:36" s="290" customFormat="1" ht="21.75" customHeight="1">
      <c r="A143" s="769">
        <v>20</v>
      </c>
      <c r="B143" s="405">
        <v>1</v>
      </c>
      <c r="C143" s="785">
        <v>67</v>
      </c>
      <c r="D143" s="2335"/>
      <c r="E143" s="2335"/>
      <c r="F143" s="2133" t="s">
        <v>1253</v>
      </c>
      <c r="G143" s="2133"/>
      <c r="H143" s="2133"/>
      <c r="I143" s="2133"/>
      <c r="J143" s="1302">
        <v>0</v>
      </c>
      <c r="K143" s="1302">
        <v>0</v>
      </c>
      <c r="L143" s="1302">
        <v>0</v>
      </c>
      <c r="M143" s="1302">
        <v>0</v>
      </c>
      <c r="N143" s="1302">
        <v>0</v>
      </c>
      <c r="O143" s="1302">
        <v>0</v>
      </c>
      <c r="P143" s="1302">
        <v>0</v>
      </c>
      <c r="Q143" s="1302">
        <v>0</v>
      </c>
      <c r="R143" s="1302">
        <v>0</v>
      </c>
      <c r="S143" s="1302">
        <v>0</v>
      </c>
      <c r="T143" s="1302">
        <v>0</v>
      </c>
      <c r="U143" s="1302">
        <v>0</v>
      </c>
      <c r="V143" s="1302">
        <v>0</v>
      </c>
      <c r="W143" s="1302">
        <v>0</v>
      </c>
      <c r="X143" s="1302">
        <v>0</v>
      </c>
      <c r="Y143" s="1302">
        <v>0</v>
      </c>
      <c r="Z143" s="1318">
        <v>0</v>
      </c>
      <c r="AA143" s="1318">
        <v>0</v>
      </c>
      <c r="AB143" s="1318">
        <v>0</v>
      </c>
      <c r="AC143" s="1318">
        <v>0</v>
      </c>
      <c r="AD143" s="1318">
        <v>0</v>
      </c>
      <c r="AE143" s="1350">
        <v>0</v>
      </c>
      <c r="AF143" s="1312">
        <v>0</v>
      </c>
      <c r="AG143" s="1368">
        <v>1</v>
      </c>
      <c r="AH143" s="1368">
        <v>67</v>
      </c>
      <c r="AI143" s="291"/>
      <c r="AJ143" s="1385"/>
    </row>
    <row r="144" spans="1:36" s="290" customFormat="1" ht="21.75" customHeight="1">
      <c r="A144" s="769">
        <v>20</v>
      </c>
      <c r="B144" s="405">
        <v>1</v>
      </c>
      <c r="C144" s="785">
        <v>68</v>
      </c>
      <c r="D144" s="2335"/>
      <c r="E144" s="2335"/>
      <c r="F144" s="2133" t="s">
        <v>1254</v>
      </c>
      <c r="G144" s="2133"/>
      <c r="H144" s="2133"/>
      <c r="I144" s="2133"/>
      <c r="J144" s="1302">
        <v>0</v>
      </c>
      <c r="K144" s="1302">
        <v>0</v>
      </c>
      <c r="L144" s="1302">
        <v>0</v>
      </c>
      <c r="M144" s="1302">
        <v>0</v>
      </c>
      <c r="N144" s="1302">
        <v>2000</v>
      </c>
      <c r="O144" s="1302">
        <v>0</v>
      </c>
      <c r="P144" s="1302">
        <v>0</v>
      </c>
      <c r="Q144" s="1302">
        <v>0</v>
      </c>
      <c r="R144" s="1302">
        <v>0</v>
      </c>
      <c r="S144" s="1302">
        <v>0</v>
      </c>
      <c r="T144" s="1302">
        <v>0</v>
      </c>
      <c r="U144" s="1302">
        <v>0</v>
      </c>
      <c r="V144" s="1302">
        <v>0</v>
      </c>
      <c r="W144" s="1302">
        <v>0</v>
      </c>
      <c r="X144" s="1302">
        <v>0</v>
      </c>
      <c r="Y144" s="1302">
        <v>0</v>
      </c>
      <c r="Z144" s="1318">
        <v>0</v>
      </c>
      <c r="AA144" s="1318">
        <v>0</v>
      </c>
      <c r="AB144" s="1318">
        <v>0</v>
      </c>
      <c r="AC144" s="1318">
        <v>0</v>
      </c>
      <c r="AD144" s="1318">
        <v>0</v>
      </c>
      <c r="AE144" s="1350">
        <v>0</v>
      </c>
      <c r="AF144" s="1312">
        <v>0</v>
      </c>
      <c r="AG144" s="1368">
        <v>1</v>
      </c>
      <c r="AH144" s="1368">
        <v>68</v>
      </c>
      <c r="AI144" s="291"/>
      <c r="AJ144" s="1385"/>
    </row>
    <row r="145" spans="1:36" s="290" customFormat="1" ht="21.75" customHeight="1">
      <c r="A145" s="769">
        <v>20</v>
      </c>
      <c r="B145" s="405">
        <v>1</v>
      </c>
      <c r="C145" s="785">
        <v>69</v>
      </c>
      <c r="D145" s="2335"/>
      <c r="E145" s="2335"/>
      <c r="F145" s="2133" t="s">
        <v>772</v>
      </c>
      <c r="G145" s="2133"/>
      <c r="H145" s="2133"/>
      <c r="I145" s="2133"/>
      <c r="J145" s="1302">
        <v>4903</v>
      </c>
      <c r="K145" s="1302">
        <v>200</v>
      </c>
      <c r="L145" s="1302">
        <v>346</v>
      </c>
      <c r="M145" s="1302">
        <v>1199</v>
      </c>
      <c r="N145" s="1302">
        <v>270</v>
      </c>
      <c r="O145" s="1302">
        <v>476</v>
      </c>
      <c r="P145" s="1302">
        <v>164</v>
      </c>
      <c r="Q145" s="1302">
        <v>412</v>
      </c>
      <c r="R145" s="1302">
        <v>779</v>
      </c>
      <c r="S145" s="1302">
        <v>0</v>
      </c>
      <c r="T145" s="1302">
        <v>0</v>
      </c>
      <c r="U145" s="1302">
        <v>0</v>
      </c>
      <c r="V145" s="1302">
        <v>100</v>
      </c>
      <c r="W145" s="1302">
        <v>0</v>
      </c>
      <c r="X145" s="1302">
        <v>0</v>
      </c>
      <c r="Y145" s="1302">
        <v>0</v>
      </c>
      <c r="Z145" s="1318">
        <v>1125</v>
      </c>
      <c r="AA145" s="1318">
        <v>0</v>
      </c>
      <c r="AB145" s="1318">
        <v>0</v>
      </c>
      <c r="AC145" s="1318">
        <v>500</v>
      </c>
      <c r="AD145" s="1318">
        <v>0</v>
      </c>
      <c r="AE145" s="1350">
        <v>0</v>
      </c>
      <c r="AF145" s="1312">
        <v>0</v>
      </c>
      <c r="AG145" s="1368">
        <v>1</v>
      </c>
      <c r="AH145" s="1368">
        <v>69</v>
      </c>
      <c r="AI145" s="291"/>
      <c r="AJ145" s="1385"/>
    </row>
    <row r="146" spans="1:36" s="290" customFormat="1" ht="21.75" customHeight="1">
      <c r="A146" s="769">
        <v>20</v>
      </c>
      <c r="B146" s="405">
        <v>1</v>
      </c>
      <c r="C146" s="785">
        <v>70</v>
      </c>
      <c r="D146" s="2335"/>
      <c r="E146" s="2335"/>
      <c r="F146" s="2133" t="s">
        <v>829</v>
      </c>
      <c r="G146" s="2133"/>
      <c r="H146" s="2133"/>
      <c r="I146" s="2133"/>
      <c r="J146" s="1302">
        <v>0</v>
      </c>
      <c r="K146" s="1302">
        <v>0</v>
      </c>
      <c r="L146" s="1302">
        <v>0</v>
      </c>
      <c r="M146" s="1302">
        <v>0</v>
      </c>
      <c r="N146" s="1302">
        <v>0</v>
      </c>
      <c r="O146" s="1302">
        <v>0</v>
      </c>
      <c r="P146" s="1302">
        <v>0</v>
      </c>
      <c r="Q146" s="1302">
        <v>0</v>
      </c>
      <c r="R146" s="1302">
        <v>0</v>
      </c>
      <c r="S146" s="1302">
        <v>0</v>
      </c>
      <c r="T146" s="1302">
        <v>0</v>
      </c>
      <c r="U146" s="1302">
        <v>0</v>
      </c>
      <c r="V146" s="1302">
        <v>0</v>
      </c>
      <c r="W146" s="1302">
        <v>0</v>
      </c>
      <c r="X146" s="1302">
        <v>0</v>
      </c>
      <c r="Y146" s="1302">
        <v>0</v>
      </c>
      <c r="Z146" s="1318">
        <v>0</v>
      </c>
      <c r="AA146" s="1318">
        <v>0</v>
      </c>
      <c r="AB146" s="1318">
        <v>185</v>
      </c>
      <c r="AC146" s="1318">
        <v>0</v>
      </c>
      <c r="AD146" s="1318">
        <v>163</v>
      </c>
      <c r="AE146" s="1350">
        <v>0</v>
      </c>
      <c r="AF146" s="1312">
        <v>0</v>
      </c>
      <c r="AG146" s="1368">
        <v>1</v>
      </c>
      <c r="AH146" s="1368">
        <v>70</v>
      </c>
      <c r="AI146" s="291"/>
      <c r="AJ146" s="1385"/>
    </row>
    <row r="147" spans="1:36" s="290" customFormat="1" ht="21.75" customHeight="1">
      <c r="A147" s="769">
        <v>20</v>
      </c>
      <c r="B147" s="405">
        <v>1</v>
      </c>
      <c r="C147" s="785">
        <v>71</v>
      </c>
      <c r="D147" s="2133" t="s">
        <v>1284</v>
      </c>
      <c r="E147" s="2133"/>
      <c r="F147" s="2133"/>
      <c r="G147" s="2133"/>
      <c r="H147" s="2133"/>
      <c r="I147" s="2133"/>
      <c r="J147" s="1302">
        <v>0</v>
      </c>
      <c r="K147" s="1302">
        <v>0</v>
      </c>
      <c r="L147" s="1302">
        <v>0</v>
      </c>
      <c r="M147" s="1302">
        <v>0</v>
      </c>
      <c r="N147" s="1302">
        <v>0</v>
      </c>
      <c r="O147" s="1302">
        <v>0</v>
      </c>
      <c r="P147" s="1302">
        <v>0</v>
      </c>
      <c r="Q147" s="1302">
        <v>0</v>
      </c>
      <c r="R147" s="1302">
        <v>0</v>
      </c>
      <c r="S147" s="1302">
        <v>0</v>
      </c>
      <c r="T147" s="1302">
        <v>0</v>
      </c>
      <c r="U147" s="1302">
        <v>0</v>
      </c>
      <c r="V147" s="1302">
        <v>0</v>
      </c>
      <c r="W147" s="1302">
        <v>0</v>
      </c>
      <c r="X147" s="1302">
        <v>0</v>
      </c>
      <c r="Y147" s="1302">
        <v>0</v>
      </c>
      <c r="Z147" s="1318">
        <v>0</v>
      </c>
      <c r="AA147" s="1318">
        <v>0</v>
      </c>
      <c r="AB147" s="1318">
        <v>0</v>
      </c>
      <c r="AC147" s="1318">
        <v>0</v>
      </c>
      <c r="AD147" s="1318">
        <v>0</v>
      </c>
      <c r="AE147" s="1350">
        <v>0</v>
      </c>
      <c r="AF147" s="1312">
        <v>0</v>
      </c>
      <c r="AG147" s="1368">
        <v>1</v>
      </c>
      <c r="AH147" s="1368">
        <v>71</v>
      </c>
      <c r="AI147" s="291"/>
      <c r="AJ147" s="1385"/>
    </row>
    <row r="148" spans="1:36" s="290" customFormat="1" ht="21.75" customHeight="1">
      <c r="A148" s="769">
        <v>20</v>
      </c>
      <c r="B148" s="405">
        <v>1</v>
      </c>
      <c r="C148" s="785">
        <v>72</v>
      </c>
      <c r="D148" s="2133" t="s">
        <v>386</v>
      </c>
      <c r="E148" s="2133"/>
      <c r="F148" s="2133"/>
      <c r="G148" s="2133"/>
      <c r="H148" s="2133"/>
      <c r="I148" s="2133"/>
      <c r="J148" s="1302">
        <v>0</v>
      </c>
      <c r="K148" s="1302">
        <v>0</v>
      </c>
      <c r="L148" s="1302">
        <v>0</v>
      </c>
      <c r="M148" s="1302">
        <v>0</v>
      </c>
      <c r="N148" s="1302">
        <v>0</v>
      </c>
      <c r="O148" s="1302">
        <v>0</v>
      </c>
      <c r="P148" s="1302">
        <v>0</v>
      </c>
      <c r="Q148" s="1302">
        <v>0</v>
      </c>
      <c r="R148" s="1302">
        <v>0</v>
      </c>
      <c r="S148" s="1302">
        <v>0</v>
      </c>
      <c r="T148" s="1302">
        <v>0</v>
      </c>
      <c r="U148" s="1302">
        <v>0</v>
      </c>
      <c r="V148" s="1302">
        <v>0</v>
      </c>
      <c r="W148" s="1302">
        <v>0</v>
      </c>
      <c r="X148" s="1302">
        <v>0</v>
      </c>
      <c r="Y148" s="1302">
        <v>0</v>
      </c>
      <c r="Z148" s="1318">
        <v>0</v>
      </c>
      <c r="AA148" s="1318">
        <v>0</v>
      </c>
      <c r="AB148" s="1318">
        <v>0</v>
      </c>
      <c r="AC148" s="1318">
        <v>0</v>
      </c>
      <c r="AD148" s="1318">
        <v>0</v>
      </c>
      <c r="AE148" s="1350">
        <v>0</v>
      </c>
      <c r="AF148" s="1312">
        <v>0</v>
      </c>
      <c r="AG148" s="1368">
        <v>1</v>
      </c>
      <c r="AH148" s="1368">
        <v>72</v>
      </c>
      <c r="AI148" s="291"/>
      <c r="AJ148" s="1385"/>
    </row>
    <row r="149" spans="1:36" s="290" customFormat="1" ht="21.75" customHeight="1">
      <c r="A149" s="769">
        <v>20</v>
      </c>
      <c r="B149" s="405">
        <v>1</v>
      </c>
      <c r="C149" s="785">
        <v>73</v>
      </c>
      <c r="D149" s="2133" t="s">
        <v>674</v>
      </c>
      <c r="E149" s="2133"/>
      <c r="F149" s="2133"/>
      <c r="G149" s="2133"/>
      <c r="H149" s="2133"/>
      <c r="I149" s="2133"/>
      <c r="J149" s="1302">
        <v>0</v>
      </c>
      <c r="K149" s="1302">
        <v>0</v>
      </c>
      <c r="L149" s="1302">
        <v>0</v>
      </c>
      <c r="M149" s="1302">
        <v>0</v>
      </c>
      <c r="N149" s="1302">
        <v>0</v>
      </c>
      <c r="O149" s="1302">
        <v>0</v>
      </c>
      <c r="P149" s="1302">
        <v>0</v>
      </c>
      <c r="Q149" s="1302">
        <v>0</v>
      </c>
      <c r="R149" s="1302">
        <v>0</v>
      </c>
      <c r="S149" s="1302">
        <v>0</v>
      </c>
      <c r="T149" s="1302">
        <v>0</v>
      </c>
      <c r="U149" s="1302">
        <v>0</v>
      </c>
      <c r="V149" s="1302">
        <v>0</v>
      </c>
      <c r="W149" s="1302">
        <v>0</v>
      </c>
      <c r="X149" s="1302">
        <v>0</v>
      </c>
      <c r="Y149" s="1302">
        <v>0</v>
      </c>
      <c r="Z149" s="1318">
        <v>0</v>
      </c>
      <c r="AA149" s="1318">
        <v>0</v>
      </c>
      <c r="AB149" s="1318">
        <v>0</v>
      </c>
      <c r="AC149" s="1318">
        <v>0</v>
      </c>
      <c r="AD149" s="1318">
        <v>0</v>
      </c>
      <c r="AE149" s="1350">
        <v>0</v>
      </c>
      <c r="AF149" s="1312">
        <v>0</v>
      </c>
      <c r="AG149" s="1368">
        <v>1</v>
      </c>
      <c r="AH149" s="1368">
        <v>73</v>
      </c>
      <c r="AI149" s="291"/>
      <c r="AJ149" s="1385"/>
    </row>
    <row r="150" spans="1:36" s="290" customFormat="1" ht="21.75" customHeight="1">
      <c r="A150" s="769">
        <v>20</v>
      </c>
      <c r="B150" s="405">
        <v>1</v>
      </c>
      <c r="C150" s="785">
        <v>74</v>
      </c>
      <c r="D150" s="2133" t="s">
        <v>1285</v>
      </c>
      <c r="E150" s="2133"/>
      <c r="F150" s="2133"/>
      <c r="G150" s="2133"/>
      <c r="H150" s="2133"/>
      <c r="I150" s="2133"/>
      <c r="J150" s="1302">
        <v>0</v>
      </c>
      <c r="K150" s="1302">
        <v>0</v>
      </c>
      <c r="L150" s="1302">
        <v>0</v>
      </c>
      <c r="M150" s="1302">
        <v>0</v>
      </c>
      <c r="N150" s="1302">
        <v>0</v>
      </c>
      <c r="O150" s="1302">
        <v>0</v>
      </c>
      <c r="P150" s="1302">
        <v>0</v>
      </c>
      <c r="Q150" s="1302">
        <v>0</v>
      </c>
      <c r="R150" s="1302">
        <v>0</v>
      </c>
      <c r="S150" s="1302">
        <v>0</v>
      </c>
      <c r="T150" s="1302">
        <v>0</v>
      </c>
      <c r="U150" s="1302">
        <v>0</v>
      </c>
      <c r="V150" s="1302">
        <v>0</v>
      </c>
      <c r="W150" s="1302">
        <v>0</v>
      </c>
      <c r="X150" s="1302">
        <v>0</v>
      </c>
      <c r="Y150" s="1302">
        <v>0</v>
      </c>
      <c r="Z150" s="1318">
        <v>2157</v>
      </c>
      <c r="AA150" s="1318">
        <v>0</v>
      </c>
      <c r="AB150" s="1318">
        <v>0</v>
      </c>
      <c r="AC150" s="1318">
        <v>0</v>
      </c>
      <c r="AD150" s="1318">
        <v>0</v>
      </c>
      <c r="AE150" s="1350">
        <v>77455</v>
      </c>
      <c r="AF150" s="1312">
        <v>0</v>
      </c>
      <c r="AG150" s="1368">
        <v>1</v>
      </c>
      <c r="AH150" s="1368">
        <v>74</v>
      </c>
      <c r="AI150" s="291"/>
      <c r="AJ150" s="1385"/>
    </row>
    <row r="151" spans="1:36" s="290" customFormat="1" ht="21.75" customHeight="1">
      <c r="A151" s="769">
        <v>20</v>
      </c>
      <c r="B151" s="405">
        <v>1</v>
      </c>
      <c r="C151" s="785">
        <v>75</v>
      </c>
      <c r="D151" s="2133" t="s">
        <v>410</v>
      </c>
      <c r="E151" s="2133"/>
      <c r="F151" s="2133"/>
      <c r="G151" s="2133"/>
      <c r="H151" s="2133"/>
      <c r="I151" s="2133"/>
      <c r="J151" s="1302">
        <v>577829</v>
      </c>
      <c r="K151" s="1302">
        <v>156561</v>
      </c>
      <c r="L151" s="1302">
        <v>200076</v>
      </c>
      <c r="M151" s="1302">
        <v>148383</v>
      </c>
      <c r="N151" s="1302">
        <v>52106</v>
      </c>
      <c r="O151" s="1302">
        <v>99343</v>
      </c>
      <c r="P151" s="1302">
        <v>55280</v>
      </c>
      <c r="Q151" s="1302">
        <v>302611</v>
      </c>
      <c r="R151" s="1302">
        <v>16692</v>
      </c>
      <c r="S151" s="1302">
        <v>57911</v>
      </c>
      <c r="T151" s="1302">
        <v>0</v>
      </c>
      <c r="U151" s="1302">
        <v>81658</v>
      </c>
      <c r="V151" s="1302">
        <v>85217</v>
      </c>
      <c r="W151" s="1302">
        <v>96310</v>
      </c>
      <c r="X151" s="1302">
        <v>20591</v>
      </c>
      <c r="Y151" s="1302">
        <v>0</v>
      </c>
      <c r="Z151" s="1318">
        <v>52145</v>
      </c>
      <c r="AA151" s="1318">
        <v>0</v>
      </c>
      <c r="AB151" s="1318">
        <v>23492</v>
      </c>
      <c r="AC151" s="1318">
        <v>8419</v>
      </c>
      <c r="AD151" s="1318">
        <v>3899</v>
      </c>
      <c r="AE151" s="1350">
        <v>77455</v>
      </c>
      <c r="AF151" s="1312">
        <v>8213</v>
      </c>
      <c r="AG151" s="1368">
        <v>1</v>
      </c>
      <c r="AH151" s="1368">
        <v>75</v>
      </c>
      <c r="AI151" s="291"/>
      <c r="AJ151" s="1385"/>
    </row>
    <row r="152" spans="1:36" s="290" customFormat="1" ht="21.75" customHeight="1">
      <c r="A152" s="769">
        <v>20</v>
      </c>
      <c r="B152" s="12">
        <v>1</v>
      </c>
      <c r="C152" s="651">
        <v>76</v>
      </c>
      <c r="D152" s="2134" t="s">
        <v>180</v>
      </c>
      <c r="E152" s="2135"/>
      <c r="F152" s="2136" t="s">
        <v>1258</v>
      </c>
      <c r="G152" s="2136"/>
      <c r="H152" s="2136"/>
      <c r="I152" s="2137"/>
      <c r="J152" s="1302">
        <v>566412</v>
      </c>
      <c r="K152" s="1302">
        <v>154904</v>
      </c>
      <c r="L152" s="1302">
        <v>196270</v>
      </c>
      <c r="M152" s="1302">
        <v>147825</v>
      </c>
      <c r="N152" s="1302">
        <v>51643</v>
      </c>
      <c r="O152" s="1302">
        <v>94185</v>
      </c>
      <c r="P152" s="1302">
        <v>43494</v>
      </c>
      <c r="Q152" s="1302">
        <v>287905</v>
      </c>
      <c r="R152" s="1302">
        <v>12658</v>
      </c>
      <c r="S152" s="1302">
        <v>57911</v>
      </c>
      <c r="T152" s="1302">
        <v>0</v>
      </c>
      <c r="U152" s="1302">
        <v>81658</v>
      </c>
      <c r="V152" s="1302">
        <v>85217</v>
      </c>
      <c r="W152" s="1302">
        <v>95016</v>
      </c>
      <c r="X152" s="1302">
        <v>20591</v>
      </c>
      <c r="Y152" s="1302">
        <v>0</v>
      </c>
      <c r="Z152" s="1318">
        <v>52145</v>
      </c>
      <c r="AA152" s="1318">
        <v>0</v>
      </c>
      <c r="AB152" s="1318">
        <v>23492</v>
      </c>
      <c r="AC152" s="1318">
        <v>8419</v>
      </c>
      <c r="AD152" s="1318">
        <v>3899</v>
      </c>
      <c r="AE152" s="1350">
        <v>0</v>
      </c>
      <c r="AF152" s="1320">
        <v>8213</v>
      </c>
      <c r="AG152" s="1368">
        <v>1</v>
      </c>
      <c r="AH152" s="1368">
        <v>76</v>
      </c>
      <c r="AI152" s="291"/>
      <c r="AJ152" s="1385"/>
    </row>
    <row r="153" spans="1:36" s="753" customFormat="1" ht="21.75" customHeight="1">
      <c r="A153" s="770">
        <v>20</v>
      </c>
      <c r="B153" s="793">
        <v>2</v>
      </c>
      <c r="C153" s="801">
        <v>1</v>
      </c>
      <c r="D153" s="848"/>
      <c r="E153" s="2138"/>
      <c r="F153" s="2138"/>
      <c r="G153" s="2138"/>
      <c r="H153" s="2138"/>
      <c r="I153" s="1205"/>
      <c r="J153" s="1303">
        <v>0</v>
      </c>
      <c r="K153" s="1303">
        <v>0</v>
      </c>
      <c r="L153" s="1303">
        <v>0</v>
      </c>
      <c r="M153" s="1303">
        <v>0</v>
      </c>
      <c r="N153" s="1303">
        <v>0</v>
      </c>
      <c r="O153" s="1303">
        <v>0</v>
      </c>
      <c r="P153" s="1303">
        <v>0</v>
      </c>
      <c r="Q153" s="1303">
        <v>0</v>
      </c>
      <c r="R153" s="1303">
        <v>0</v>
      </c>
      <c r="S153" s="1303">
        <v>0</v>
      </c>
      <c r="T153" s="1303">
        <v>0</v>
      </c>
      <c r="U153" s="1303">
        <v>0</v>
      </c>
      <c r="V153" s="1303">
        <v>0</v>
      </c>
      <c r="W153" s="1303">
        <v>0</v>
      </c>
      <c r="X153" s="1303">
        <v>0</v>
      </c>
      <c r="Y153" s="1303">
        <v>0</v>
      </c>
      <c r="Z153" s="1315">
        <v>0</v>
      </c>
      <c r="AA153" s="1315">
        <v>0</v>
      </c>
      <c r="AB153" s="1315">
        <v>0</v>
      </c>
      <c r="AC153" s="1315">
        <v>0</v>
      </c>
      <c r="AD153" s="1315">
        <v>0</v>
      </c>
      <c r="AE153" s="1351">
        <v>0</v>
      </c>
      <c r="AF153" s="1318">
        <v>0</v>
      </c>
      <c r="AG153" s="1370">
        <v>2</v>
      </c>
      <c r="AH153" s="1370">
        <v>1</v>
      </c>
      <c r="AI153" s="1381"/>
      <c r="AJ153" s="1386"/>
    </row>
    <row r="154" spans="1:36" s="290" customFormat="1" ht="21.75" customHeight="1">
      <c r="A154" s="769">
        <v>20</v>
      </c>
      <c r="B154" s="794">
        <v>2</v>
      </c>
      <c r="C154" s="785">
        <v>2</v>
      </c>
      <c r="D154" s="2139" t="s">
        <v>1173</v>
      </c>
      <c r="E154" s="2140"/>
      <c r="F154" s="2140"/>
      <c r="G154" s="2140"/>
      <c r="H154" s="2140"/>
      <c r="I154" s="2141"/>
      <c r="J154" s="1293">
        <v>0</v>
      </c>
      <c r="K154" s="1293">
        <v>0</v>
      </c>
      <c r="L154" s="1293">
        <v>0</v>
      </c>
      <c r="M154" s="1293">
        <v>0</v>
      </c>
      <c r="N154" s="1293">
        <v>0</v>
      </c>
      <c r="O154" s="1293">
        <v>0</v>
      </c>
      <c r="P154" s="1293">
        <v>0</v>
      </c>
      <c r="Q154" s="1293">
        <v>0</v>
      </c>
      <c r="R154" s="1293">
        <v>0</v>
      </c>
      <c r="S154" s="1293">
        <v>0</v>
      </c>
      <c r="T154" s="1293">
        <v>0</v>
      </c>
      <c r="U154" s="1293">
        <v>0</v>
      </c>
      <c r="V154" s="1293">
        <v>0</v>
      </c>
      <c r="W154" s="1293">
        <v>0</v>
      </c>
      <c r="X154" s="1293">
        <v>0</v>
      </c>
      <c r="Y154" s="1293">
        <v>0</v>
      </c>
      <c r="Z154" s="1312">
        <v>0</v>
      </c>
      <c r="AA154" s="1312">
        <v>0</v>
      </c>
      <c r="AB154" s="1312">
        <v>0</v>
      </c>
      <c r="AC154" s="1312">
        <v>0</v>
      </c>
      <c r="AD154" s="1312">
        <v>0</v>
      </c>
      <c r="AE154" s="1349">
        <v>0</v>
      </c>
      <c r="AF154" s="1312">
        <v>0</v>
      </c>
      <c r="AG154" s="1368">
        <v>2</v>
      </c>
      <c r="AH154" s="1368">
        <v>2</v>
      </c>
      <c r="AI154" s="291"/>
      <c r="AJ154" s="1385"/>
    </row>
    <row r="155" spans="1:36" s="290" customFormat="1" ht="21.75" customHeight="1">
      <c r="A155" s="769">
        <v>20</v>
      </c>
      <c r="B155" s="794">
        <v>2</v>
      </c>
      <c r="C155" s="785">
        <v>3</v>
      </c>
      <c r="D155" s="841" t="s">
        <v>538</v>
      </c>
      <c r="E155" s="946"/>
      <c r="F155" s="946"/>
      <c r="G155" s="946"/>
      <c r="H155" s="946"/>
      <c r="I155" s="1206"/>
      <c r="J155" s="1293">
        <v>22470</v>
      </c>
      <c r="K155" s="1293">
        <v>3122</v>
      </c>
      <c r="L155" s="1293">
        <v>102204</v>
      </c>
      <c r="M155" s="1293">
        <v>32879</v>
      </c>
      <c r="N155" s="1293">
        <v>7245</v>
      </c>
      <c r="O155" s="1293">
        <v>225450</v>
      </c>
      <c r="P155" s="1293">
        <v>4179</v>
      </c>
      <c r="Q155" s="1293">
        <v>380015</v>
      </c>
      <c r="R155" s="1293">
        <v>9193</v>
      </c>
      <c r="S155" s="1293">
        <v>3170</v>
      </c>
      <c r="T155" s="1293">
        <v>189700</v>
      </c>
      <c r="U155" s="1293">
        <v>104091</v>
      </c>
      <c r="V155" s="1293">
        <v>5566</v>
      </c>
      <c r="W155" s="1293">
        <v>17601</v>
      </c>
      <c r="X155" s="1293">
        <v>103846</v>
      </c>
      <c r="Y155" s="1293">
        <v>17083</v>
      </c>
      <c r="Z155" s="1312">
        <v>10352</v>
      </c>
      <c r="AA155" s="1312">
        <v>80572</v>
      </c>
      <c r="AB155" s="1312">
        <v>5545</v>
      </c>
      <c r="AC155" s="1312">
        <v>8709</v>
      </c>
      <c r="AD155" s="1312">
        <v>0</v>
      </c>
      <c r="AE155" s="1349">
        <v>132951</v>
      </c>
      <c r="AF155" s="1312">
        <v>1898</v>
      </c>
      <c r="AG155" s="1368">
        <v>2</v>
      </c>
      <c r="AH155" s="1368">
        <v>3</v>
      </c>
      <c r="AI155" s="291"/>
      <c r="AJ155" s="1385"/>
    </row>
    <row r="156" spans="1:36" s="290" customFormat="1" ht="21.75" customHeight="1">
      <c r="A156" s="769">
        <v>20</v>
      </c>
      <c r="B156" s="794">
        <v>2</v>
      </c>
      <c r="C156" s="785">
        <v>4</v>
      </c>
      <c r="D156" s="849"/>
      <c r="E156" s="858" t="s">
        <v>346</v>
      </c>
      <c r="F156" s="941" t="s">
        <v>310</v>
      </c>
      <c r="G156" s="941"/>
      <c r="H156" s="945"/>
      <c r="I156" s="1203"/>
      <c r="J156" s="1293">
        <v>22470</v>
      </c>
      <c r="K156" s="1293">
        <v>2507</v>
      </c>
      <c r="L156" s="1293">
        <v>102168</v>
      </c>
      <c r="M156" s="1293">
        <v>32879</v>
      </c>
      <c r="N156" s="1293">
        <v>7245</v>
      </c>
      <c r="O156" s="1293">
        <v>139170</v>
      </c>
      <c r="P156" s="1293">
        <v>4179</v>
      </c>
      <c r="Q156" s="1293">
        <v>128609</v>
      </c>
      <c r="R156" s="1293">
        <v>8606</v>
      </c>
      <c r="S156" s="1293">
        <v>3170</v>
      </c>
      <c r="T156" s="1293">
        <v>189700</v>
      </c>
      <c r="U156" s="1293">
        <v>103553</v>
      </c>
      <c r="V156" s="1293">
        <v>4609</v>
      </c>
      <c r="W156" s="1293">
        <v>17601</v>
      </c>
      <c r="X156" s="1293">
        <v>103846</v>
      </c>
      <c r="Y156" s="1293">
        <v>4614</v>
      </c>
      <c r="Z156" s="1312">
        <v>10252</v>
      </c>
      <c r="AA156" s="1312">
        <v>9156</v>
      </c>
      <c r="AB156" s="1312">
        <v>5504</v>
      </c>
      <c r="AC156" s="1312">
        <v>0</v>
      </c>
      <c r="AD156" s="1312">
        <v>0</v>
      </c>
      <c r="AE156" s="1349">
        <v>37942</v>
      </c>
      <c r="AF156" s="1312">
        <v>1831</v>
      </c>
      <c r="AG156" s="1368">
        <v>2</v>
      </c>
      <c r="AH156" s="1368">
        <v>4</v>
      </c>
      <c r="AI156" s="291"/>
      <c r="AJ156" s="1385"/>
    </row>
    <row r="157" spans="1:36" s="290" customFormat="1" ht="21.75" customHeight="1">
      <c r="A157" s="769">
        <v>20</v>
      </c>
      <c r="B157" s="794">
        <v>2</v>
      </c>
      <c r="C157" s="785">
        <v>5</v>
      </c>
      <c r="D157" s="849"/>
      <c r="E157" s="857" t="s">
        <v>757</v>
      </c>
      <c r="F157" s="941" t="s">
        <v>315</v>
      </c>
      <c r="G157" s="941"/>
      <c r="H157" s="945"/>
      <c r="I157" s="1203"/>
      <c r="J157" s="1293">
        <v>0</v>
      </c>
      <c r="K157" s="1293">
        <v>615</v>
      </c>
      <c r="L157" s="1293">
        <v>36</v>
      </c>
      <c r="M157" s="1293">
        <v>0</v>
      </c>
      <c r="N157" s="1293">
        <v>0</v>
      </c>
      <c r="O157" s="1293">
        <v>86280</v>
      </c>
      <c r="P157" s="1293">
        <v>0</v>
      </c>
      <c r="Q157" s="1293">
        <v>251406</v>
      </c>
      <c r="R157" s="1293">
        <v>587</v>
      </c>
      <c r="S157" s="1293">
        <v>0</v>
      </c>
      <c r="T157" s="1293">
        <v>0</v>
      </c>
      <c r="U157" s="1293">
        <v>538</v>
      </c>
      <c r="V157" s="1293">
        <v>957</v>
      </c>
      <c r="W157" s="1293">
        <v>0</v>
      </c>
      <c r="X157" s="1293">
        <v>0</v>
      </c>
      <c r="Y157" s="1293">
        <v>12469</v>
      </c>
      <c r="Z157" s="1312">
        <v>100</v>
      </c>
      <c r="AA157" s="1312">
        <v>71416</v>
      </c>
      <c r="AB157" s="1312">
        <v>41</v>
      </c>
      <c r="AC157" s="1312">
        <v>8709</v>
      </c>
      <c r="AD157" s="1312">
        <v>0</v>
      </c>
      <c r="AE157" s="1349">
        <v>95009</v>
      </c>
      <c r="AF157" s="1312">
        <v>67</v>
      </c>
      <c r="AG157" s="1368">
        <v>2</v>
      </c>
      <c r="AH157" s="1368">
        <v>5</v>
      </c>
      <c r="AI157" s="291"/>
      <c r="AJ157" s="1385"/>
    </row>
    <row r="158" spans="1:36" s="290" customFormat="1" ht="21.75" customHeight="1">
      <c r="A158" s="769">
        <v>20</v>
      </c>
      <c r="B158" s="794">
        <v>2</v>
      </c>
      <c r="C158" s="785">
        <v>6</v>
      </c>
      <c r="D158" s="849"/>
      <c r="E158" s="881"/>
      <c r="F158" s="1035" t="s">
        <v>303</v>
      </c>
      <c r="G158" s="1055"/>
      <c r="H158" s="1135"/>
      <c r="I158" s="1207"/>
      <c r="J158" s="1293">
        <v>0</v>
      </c>
      <c r="K158" s="1293">
        <v>0</v>
      </c>
      <c r="L158" s="1293">
        <v>0</v>
      </c>
      <c r="M158" s="1293">
        <v>0</v>
      </c>
      <c r="N158" s="1293">
        <v>0</v>
      </c>
      <c r="O158" s="1293">
        <v>1385</v>
      </c>
      <c r="P158" s="1293">
        <v>0</v>
      </c>
      <c r="Q158" s="1293">
        <v>0</v>
      </c>
      <c r="R158" s="1293">
        <v>0</v>
      </c>
      <c r="S158" s="1293">
        <v>0</v>
      </c>
      <c r="T158" s="1293">
        <v>0</v>
      </c>
      <c r="U158" s="1293">
        <v>6</v>
      </c>
      <c r="V158" s="1293">
        <v>957</v>
      </c>
      <c r="W158" s="1293">
        <v>0</v>
      </c>
      <c r="X158" s="1293">
        <v>0</v>
      </c>
      <c r="Y158" s="1293">
        <v>4052</v>
      </c>
      <c r="Z158" s="1312">
        <v>100</v>
      </c>
      <c r="AA158" s="1312">
        <v>6954</v>
      </c>
      <c r="AB158" s="1312">
        <v>41</v>
      </c>
      <c r="AC158" s="1312">
        <v>0</v>
      </c>
      <c r="AD158" s="1312">
        <v>0</v>
      </c>
      <c r="AE158" s="1349">
        <v>0</v>
      </c>
      <c r="AF158" s="1312">
        <v>67</v>
      </c>
      <c r="AG158" s="1368">
        <v>2</v>
      </c>
      <c r="AH158" s="1368">
        <v>6</v>
      </c>
      <c r="AI158" s="291"/>
      <c r="AJ158" s="1385"/>
    </row>
    <row r="159" spans="1:36" s="290" customFormat="1" ht="21.75" customHeight="1">
      <c r="A159" s="769">
        <v>20</v>
      </c>
      <c r="B159" s="794">
        <v>2</v>
      </c>
      <c r="C159" s="785">
        <v>7</v>
      </c>
      <c r="D159" s="850"/>
      <c r="E159" s="844"/>
      <c r="F159" s="1036" t="s">
        <v>1053</v>
      </c>
      <c r="G159" s="1033"/>
      <c r="H159" s="945"/>
      <c r="I159" s="1203"/>
      <c r="J159" s="1293">
        <v>0</v>
      </c>
      <c r="K159" s="1293">
        <v>615</v>
      </c>
      <c r="L159" s="1293">
        <v>36</v>
      </c>
      <c r="M159" s="1293">
        <v>0</v>
      </c>
      <c r="N159" s="1293">
        <v>0</v>
      </c>
      <c r="O159" s="1293">
        <v>84895</v>
      </c>
      <c r="P159" s="1293">
        <v>0</v>
      </c>
      <c r="Q159" s="1293">
        <v>251406</v>
      </c>
      <c r="R159" s="1293">
        <v>587</v>
      </c>
      <c r="S159" s="1293">
        <v>0</v>
      </c>
      <c r="T159" s="1293">
        <v>0</v>
      </c>
      <c r="U159" s="1293">
        <v>532</v>
      </c>
      <c r="V159" s="1293">
        <v>0</v>
      </c>
      <c r="W159" s="1293">
        <v>0</v>
      </c>
      <c r="X159" s="1293">
        <v>0</v>
      </c>
      <c r="Y159" s="1293">
        <v>8417</v>
      </c>
      <c r="Z159" s="1312">
        <v>0</v>
      </c>
      <c r="AA159" s="1312">
        <v>64462</v>
      </c>
      <c r="AB159" s="1312">
        <v>0</v>
      </c>
      <c r="AC159" s="1312">
        <v>8709</v>
      </c>
      <c r="AD159" s="1312">
        <v>0</v>
      </c>
      <c r="AE159" s="1349">
        <v>95009</v>
      </c>
      <c r="AF159" s="1312">
        <v>0</v>
      </c>
      <c r="AG159" s="1368">
        <v>2</v>
      </c>
      <c r="AH159" s="1368">
        <v>7</v>
      </c>
      <c r="AI159" s="291"/>
      <c r="AJ159" s="1385"/>
    </row>
    <row r="160" spans="1:36" s="290" customFormat="1" ht="21.75" customHeight="1">
      <c r="A160" s="769">
        <v>20</v>
      </c>
      <c r="B160" s="794">
        <v>2</v>
      </c>
      <c r="C160" s="785">
        <v>8</v>
      </c>
      <c r="D160" s="2142"/>
      <c r="E160" s="2126"/>
      <c r="F160" s="2126"/>
      <c r="G160" s="2126"/>
      <c r="H160" s="2126"/>
      <c r="I160" s="2125"/>
      <c r="J160" s="1293">
        <v>0</v>
      </c>
      <c r="K160" s="1293">
        <v>0</v>
      </c>
      <c r="L160" s="1293">
        <v>0</v>
      </c>
      <c r="M160" s="1293">
        <v>0</v>
      </c>
      <c r="N160" s="1293">
        <v>0</v>
      </c>
      <c r="O160" s="1293">
        <v>0</v>
      </c>
      <c r="P160" s="1293">
        <v>0</v>
      </c>
      <c r="Q160" s="1293">
        <v>0</v>
      </c>
      <c r="R160" s="1293">
        <v>0</v>
      </c>
      <c r="S160" s="1293">
        <v>0</v>
      </c>
      <c r="T160" s="1293">
        <v>0</v>
      </c>
      <c r="U160" s="1293">
        <v>0</v>
      </c>
      <c r="V160" s="1293">
        <v>0</v>
      </c>
      <c r="W160" s="1293">
        <v>0</v>
      </c>
      <c r="X160" s="1293">
        <v>0</v>
      </c>
      <c r="Y160" s="1293">
        <v>0</v>
      </c>
      <c r="Z160" s="1312">
        <v>0</v>
      </c>
      <c r="AA160" s="1312">
        <v>0</v>
      </c>
      <c r="AB160" s="1312">
        <v>0</v>
      </c>
      <c r="AC160" s="1312">
        <v>0</v>
      </c>
      <c r="AD160" s="1312">
        <v>0</v>
      </c>
      <c r="AE160" s="1349">
        <v>0</v>
      </c>
      <c r="AF160" s="1312">
        <v>0</v>
      </c>
      <c r="AG160" s="1368">
        <v>2</v>
      </c>
      <c r="AH160" s="1368">
        <v>8</v>
      </c>
      <c r="AI160" s="291"/>
      <c r="AJ160" s="1385"/>
    </row>
    <row r="161" spans="1:36" s="290" customFormat="1" ht="21.75" customHeight="1">
      <c r="A161" s="769">
        <v>20</v>
      </c>
      <c r="B161" s="794">
        <v>2</v>
      </c>
      <c r="C161" s="785">
        <v>9</v>
      </c>
      <c r="D161" s="851" t="s">
        <v>1054</v>
      </c>
      <c r="E161" s="851"/>
      <c r="F161" s="1037"/>
      <c r="G161" s="934"/>
      <c r="H161" s="843" t="s">
        <v>501</v>
      </c>
      <c r="I161" s="1203"/>
      <c r="J161" s="1293">
        <v>7018556</v>
      </c>
      <c r="K161" s="1293">
        <v>1135845</v>
      </c>
      <c r="L161" s="1293">
        <v>1922295</v>
      </c>
      <c r="M161" s="1293">
        <v>1457210</v>
      </c>
      <c r="N161" s="1293">
        <v>574481</v>
      </c>
      <c r="O161" s="1293">
        <v>1287501</v>
      </c>
      <c r="P161" s="1293">
        <v>574541</v>
      </c>
      <c r="Q161" s="1293">
        <v>2578014</v>
      </c>
      <c r="R161" s="1293">
        <v>556206</v>
      </c>
      <c r="S161" s="1293">
        <v>820828</v>
      </c>
      <c r="T161" s="1293">
        <v>1206017</v>
      </c>
      <c r="U161" s="1293">
        <v>793771</v>
      </c>
      <c r="V161" s="1293">
        <v>565035</v>
      </c>
      <c r="W161" s="1293">
        <v>473886</v>
      </c>
      <c r="X161" s="1293">
        <v>245824</v>
      </c>
      <c r="Y161" s="1293">
        <v>90442</v>
      </c>
      <c r="Z161" s="1312">
        <v>276478</v>
      </c>
      <c r="AA161" s="1312">
        <v>239195</v>
      </c>
      <c r="AB161" s="1312">
        <v>208715</v>
      </c>
      <c r="AC161" s="1312">
        <v>152859</v>
      </c>
      <c r="AD161" s="1312">
        <v>112726</v>
      </c>
      <c r="AE161" s="1349">
        <v>392456</v>
      </c>
      <c r="AF161" s="1312">
        <v>215942</v>
      </c>
      <c r="AG161" s="1368">
        <v>2</v>
      </c>
      <c r="AH161" s="1368">
        <v>9</v>
      </c>
      <c r="AI161" s="291"/>
      <c r="AJ161" s="1385"/>
    </row>
    <row r="162" spans="1:36" s="290" customFormat="1" ht="21.75" customHeight="1">
      <c r="A162" s="769">
        <v>20</v>
      </c>
      <c r="B162" s="794">
        <v>2</v>
      </c>
      <c r="C162" s="785">
        <v>10</v>
      </c>
      <c r="D162" s="852" t="s">
        <v>1055</v>
      </c>
      <c r="E162" s="852"/>
      <c r="F162" s="1038"/>
      <c r="G162" s="976"/>
      <c r="H162" s="843" t="s">
        <v>502</v>
      </c>
      <c r="I162" s="1203"/>
      <c r="J162" s="1293">
        <v>7649732</v>
      </c>
      <c r="K162" s="1293">
        <v>1225700</v>
      </c>
      <c r="L162" s="1293">
        <v>2083642</v>
      </c>
      <c r="M162" s="1293">
        <v>1583038</v>
      </c>
      <c r="N162" s="1293">
        <v>624219</v>
      </c>
      <c r="O162" s="1293">
        <v>1369510</v>
      </c>
      <c r="P162" s="1293">
        <v>624634</v>
      </c>
      <c r="Q162" s="1293">
        <v>2766917</v>
      </c>
      <c r="R162" s="1293">
        <v>609018</v>
      </c>
      <c r="S162" s="1293">
        <v>896436</v>
      </c>
      <c r="T162" s="1293">
        <v>1270081</v>
      </c>
      <c r="U162" s="1293">
        <v>853631</v>
      </c>
      <c r="V162" s="1293">
        <v>612341</v>
      </c>
      <c r="W162" s="1293">
        <v>530916</v>
      </c>
      <c r="X162" s="1293">
        <v>257827</v>
      </c>
      <c r="Y162" s="1293">
        <v>94150</v>
      </c>
      <c r="Z162" s="1312">
        <v>297538</v>
      </c>
      <c r="AA162" s="1312">
        <v>248515</v>
      </c>
      <c r="AB162" s="1312">
        <v>226523</v>
      </c>
      <c r="AC162" s="1312">
        <v>157584</v>
      </c>
      <c r="AD162" s="1312">
        <v>123597</v>
      </c>
      <c r="AE162" s="1349">
        <v>412182</v>
      </c>
      <c r="AF162" s="1312">
        <v>236444</v>
      </c>
      <c r="AG162" s="1368">
        <v>2</v>
      </c>
      <c r="AH162" s="1368">
        <v>10</v>
      </c>
      <c r="AI162" s="291"/>
      <c r="AJ162" s="1385"/>
    </row>
    <row r="163" spans="1:36" s="290" customFormat="1" ht="21.75" customHeight="1">
      <c r="A163" s="769">
        <v>20</v>
      </c>
      <c r="B163" s="794">
        <v>2</v>
      </c>
      <c r="C163" s="785">
        <v>11</v>
      </c>
      <c r="D163" s="853" t="s">
        <v>1054</v>
      </c>
      <c r="E163" s="853"/>
      <c r="F163" s="1039"/>
      <c r="G163" s="979"/>
      <c r="H163" s="843" t="s">
        <v>501</v>
      </c>
      <c r="I163" s="1203"/>
      <c r="J163" s="1293">
        <v>6093470</v>
      </c>
      <c r="K163" s="1293">
        <v>1015447</v>
      </c>
      <c r="L163" s="1293">
        <v>1847650</v>
      </c>
      <c r="M163" s="1293">
        <v>1325385</v>
      </c>
      <c r="N163" s="1293">
        <v>584361</v>
      </c>
      <c r="O163" s="1293">
        <v>1176883</v>
      </c>
      <c r="P163" s="1293">
        <v>603411</v>
      </c>
      <c r="Q163" s="1293">
        <v>2276861</v>
      </c>
      <c r="R163" s="1293">
        <v>496323</v>
      </c>
      <c r="S163" s="1293">
        <v>674101</v>
      </c>
      <c r="T163" s="1293">
        <v>1119424</v>
      </c>
      <c r="U163" s="1293">
        <v>821658</v>
      </c>
      <c r="V163" s="1293">
        <v>570471</v>
      </c>
      <c r="W163" s="1293">
        <v>585026</v>
      </c>
      <c r="X163" s="1293">
        <v>241061</v>
      </c>
      <c r="Y163" s="1293">
        <v>88375</v>
      </c>
      <c r="Z163" s="1312">
        <v>268944</v>
      </c>
      <c r="AA163" s="1312">
        <v>247808</v>
      </c>
      <c r="AB163" s="1312">
        <v>215401</v>
      </c>
      <c r="AC163" s="1312">
        <v>146316</v>
      </c>
      <c r="AD163" s="1312">
        <v>101837</v>
      </c>
      <c r="AE163" s="1349">
        <v>383680</v>
      </c>
      <c r="AF163" s="1312">
        <v>169505</v>
      </c>
      <c r="AG163" s="1368">
        <v>2</v>
      </c>
      <c r="AH163" s="1368">
        <v>11</v>
      </c>
      <c r="AI163" s="291"/>
      <c r="AJ163" s="1385"/>
    </row>
    <row r="164" spans="1:36" s="290" customFormat="1" ht="21.75" customHeight="1">
      <c r="A164" s="769">
        <v>20</v>
      </c>
      <c r="B164" s="794">
        <v>2</v>
      </c>
      <c r="C164" s="785">
        <v>12</v>
      </c>
      <c r="D164" s="852" t="s">
        <v>924</v>
      </c>
      <c r="E164" s="852"/>
      <c r="F164" s="1038"/>
      <c r="G164" s="976"/>
      <c r="H164" s="843" t="s">
        <v>502</v>
      </c>
      <c r="I164" s="1203"/>
      <c r="J164" s="1293">
        <v>6518542</v>
      </c>
      <c r="K164" s="1293">
        <v>1071141</v>
      </c>
      <c r="L164" s="1293">
        <v>1931652</v>
      </c>
      <c r="M164" s="1293">
        <v>1360338</v>
      </c>
      <c r="N164" s="1293">
        <v>618083</v>
      </c>
      <c r="O164" s="1293">
        <v>1207265</v>
      </c>
      <c r="P164" s="1293">
        <v>638533</v>
      </c>
      <c r="Q164" s="1293">
        <v>2327562</v>
      </c>
      <c r="R164" s="1293">
        <v>512233</v>
      </c>
      <c r="S164" s="1293">
        <v>741744</v>
      </c>
      <c r="T164" s="1293">
        <v>1138706</v>
      </c>
      <c r="U164" s="1293">
        <v>874696</v>
      </c>
      <c r="V164" s="1293">
        <v>588997</v>
      </c>
      <c r="W164" s="1293">
        <v>602372</v>
      </c>
      <c r="X164" s="1293">
        <v>250579</v>
      </c>
      <c r="Y164" s="1293">
        <v>92815</v>
      </c>
      <c r="Z164" s="1312">
        <v>276053</v>
      </c>
      <c r="AA164" s="1312">
        <v>251126</v>
      </c>
      <c r="AB164" s="1312">
        <v>231429</v>
      </c>
      <c r="AC164" s="1312">
        <v>150433</v>
      </c>
      <c r="AD164" s="1312">
        <v>108836</v>
      </c>
      <c r="AE164" s="1349">
        <v>391725</v>
      </c>
      <c r="AF164" s="1312">
        <v>173416</v>
      </c>
      <c r="AG164" s="1368">
        <v>2</v>
      </c>
      <c r="AH164" s="1368">
        <v>12</v>
      </c>
      <c r="AI164" s="291"/>
      <c r="AJ164" s="1385"/>
    </row>
    <row r="165" spans="1:36" s="290" customFormat="1" ht="21.75" customHeight="1">
      <c r="A165" s="769">
        <v>20</v>
      </c>
      <c r="B165" s="794">
        <v>2</v>
      </c>
      <c r="C165" s="785">
        <v>13</v>
      </c>
      <c r="D165" s="853" t="s">
        <v>766</v>
      </c>
      <c r="E165" s="853"/>
      <c r="F165" s="1039"/>
      <c r="G165" s="979"/>
      <c r="H165" s="1136" t="s">
        <v>163</v>
      </c>
      <c r="I165" s="1208"/>
      <c r="J165" s="1293">
        <v>0</v>
      </c>
      <c r="K165" s="1293">
        <v>0</v>
      </c>
      <c r="L165" s="1293">
        <v>0</v>
      </c>
      <c r="M165" s="1293">
        <v>0</v>
      </c>
      <c r="N165" s="1293">
        <v>0</v>
      </c>
      <c r="O165" s="1293">
        <v>0</v>
      </c>
      <c r="P165" s="1293">
        <v>0</v>
      </c>
      <c r="Q165" s="1293">
        <v>28524</v>
      </c>
      <c r="R165" s="1293">
        <v>0</v>
      </c>
      <c r="S165" s="1293">
        <v>0</v>
      </c>
      <c r="T165" s="1293">
        <v>8326</v>
      </c>
      <c r="U165" s="1293">
        <v>0</v>
      </c>
      <c r="V165" s="1293">
        <v>0</v>
      </c>
      <c r="W165" s="1293">
        <v>23571</v>
      </c>
      <c r="X165" s="1293">
        <v>0</v>
      </c>
      <c r="Y165" s="1293">
        <v>0</v>
      </c>
      <c r="Z165" s="1312">
        <v>0</v>
      </c>
      <c r="AA165" s="1312">
        <v>904</v>
      </c>
      <c r="AB165" s="1312">
        <v>0</v>
      </c>
      <c r="AC165" s="1312">
        <v>0</v>
      </c>
      <c r="AD165" s="1312">
        <v>0</v>
      </c>
      <c r="AE165" s="1349">
        <v>0</v>
      </c>
      <c r="AF165" s="1312">
        <v>0</v>
      </c>
      <c r="AG165" s="1368">
        <v>2</v>
      </c>
      <c r="AH165" s="1368">
        <v>13</v>
      </c>
      <c r="AI165" s="291"/>
      <c r="AJ165" s="1385"/>
    </row>
    <row r="166" spans="1:36" s="752" customFormat="1" ht="21.75" customHeight="1">
      <c r="A166" s="768">
        <v>20</v>
      </c>
      <c r="B166" s="795">
        <v>2</v>
      </c>
      <c r="C166" s="787">
        <v>14</v>
      </c>
      <c r="D166" s="853" t="s">
        <v>289</v>
      </c>
      <c r="E166" s="853"/>
      <c r="F166" s="1039"/>
      <c r="G166" s="979"/>
      <c r="H166" s="1137" t="s">
        <v>103</v>
      </c>
      <c r="I166" s="1206"/>
      <c r="J166" s="1304">
        <v>199553</v>
      </c>
      <c r="K166" s="1304">
        <v>23482</v>
      </c>
      <c r="L166" s="1304">
        <v>39321</v>
      </c>
      <c r="M166" s="1304">
        <v>45095</v>
      </c>
      <c r="N166" s="1304">
        <v>19697</v>
      </c>
      <c r="O166" s="1304">
        <v>31129</v>
      </c>
      <c r="P166" s="1304">
        <v>17460</v>
      </c>
      <c r="Q166" s="1304">
        <v>0</v>
      </c>
      <c r="R166" s="1304">
        <v>20387</v>
      </c>
      <c r="S166" s="1304">
        <v>53269</v>
      </c>
      <c r="T166" s="1304">
        <v>0</v>
      </c>
      <c r="U166" s="1304">
        <v>30272</v>
      </c>
      <c r="V166" s="1304">
        <v>16073</v>
      </c>
      <c r="W166" s="1304">
        <v>0</v>
      </c>
      <c r="X166" s="1304">
        <v>5487</v>
      </c>
      <c r="Y166" s="1304">
        <v>1113</v>
      </c>
      <c r="Z166" s="1314">
        <v>11646</v>
      </c>
      <c r="AA166" s="1314">
        <v>0</v>
      </c>
      <c r="AB166" s="1314">
        <v>2795</v>
      </c>
      <c r="AC166" s="1314">
        <v>2467</v>
      </c>
      <c r="AD166" s="1314">
        <v>5504</v>
      </c>
      <c r="AE166" s="1352">
        <v>1561</v>
      </c>
      <c r="AF166" s="1312">
        <v>6041</v>
      </c>
      <c r="AG166" s="1367">
        <v>2</v>
      </c>
      <c r="AH166" s="1367">
        <v>14</v>
      </c>
      <c r="AI166" s="1380"/>
      <c r="AJ166" s="1386"/>
    </row>
    <row r="167" spans="1:36" s="752" customFormat="1" ht="21" customHeight="1">
      <c r="A167" s="768">
        <v>20</v>
      </c>
      <c r="B167" s="795">
        <v>2</v>
      </c>
      <c r="C167" s="787">
        <v>15</v>
      </c>
      <c r="D167" s="2143" t="s">
        <v>409</v>
      </c>
      <c r="E167" s="2144"/>
      <c r="F167" s="2145" t="s">
        <v>1175</v>
      </c>
      <c r="G167" s="2145"/>
      <c r="H167" s="2145"/>
      <c r="I167" s="2146"/>
      <c r="J167" s="1304">
        <v>2867114</v>
      </c>
      <c r="K167" s="1304">
        <v>406164</v>
      </c>
      <c r="L167" s="1304">
        <v>844341</v>
      </c>
      <c r="M167" s="1304">
        <v>628133</v>
      </c>
      <c r="N167" s="1304">
        <v>240940</v>
      </c>
      <c r="O167" s="1304">
        <v>629492</v>
      </c>
      <c r="P167" s="1304">
        <v>140884</v>
      </c>
      <c r="Q167" s="1304">
        <v>1359479</v>
      </c>
      <c r="R167" s="1304">
        <v>137672</v>
      </c>
      <c r="S167" s="1304">
        <v>660785</v>
      </c>
      <c r="T167" s="1304">
        <v>431839</v>
      </c>
      <c r="U167" s="1304">
        <v>-421568</v>
      </c>
      <c r="V167" s="1304">
        <v>362720</v>
      </c>
      <c r="W167" s="1304">
        <v>-115465</v>
      </c>
      <c r="X167" s="1304">
        <v>140250</v>
      </c>
      <c r="Y167" s="1304">
        <v>8343</v>
      </c>
      <c r="Z167" s="1314">
        <v>168724</v>
      </c>
      <c r="AA167" s="1314">
        <v>94847</v>
      </c>
      <c r="AB167" s="1314">
        <v>105899</v>
      </c>
      <c r="AC167" s="1314">
        <v>80391</v>
      </c>
      <c r="AD167" s="1314">
        <v>56456</v>
      </c>
      <c r="AE167" s="1352">
        <v>199349</v>
      </c>
      <c r="AF167" s="1312">
        <v>117192</v>
      </c>
      <c r="AG167" s="1367">
        <v>2</v>
      </c>
      <c r="AH167" s="1367">
        <v>15</v>
      </c>
      <c r="AI167" s="1380"/>
      <c r="AJ167" s="1386"/>
    </row>
    <row r="168" spans="1:36" s="752" customFormat="1" ht="21" customHeight="1">
      <c r="A168" s="768">
        <v>20</v>
      </c>
      <c r="B168" s="795">
        <v>2</v>
      </c>
      <c r="C168" s="787">
        <v>16</v>
      </c>
      <c r="D168" s="2143" t="s">
        <v>519</v>
      </c>
      <c r="E168" s="2144"/>
      <c r="F168" s="2145" t="s">
        <v>1176</v>
      </c>
      <c r="G168" s="2145"/>
      <c r="H168" s="2145"/>
      <c r="I168" s="2146"/>
      <c r="J168" s="1304">
        <v>-2345773</v>
      </c>
      <c r="K168" s="1304">
        <v>-339492</v>
      </c>
      <c r="L168" s="1304">
        <v>-907727</v>
      </c>
      <c r="M168" s="1304">
        <v>-585604</v>
      </c>
      <c r="N168" s="1304">
        <v>-95226</v>
      </c>
      <c r="O168" s="1304">
        <v>-294381</v>
      </c>
      <c r="P168" s="1304">
        <v>-151284</v>
      </c>
      <c r="Q168" s="1304">
        <v>-1580988</v>
      </c>
      <c r="R168" s="1304">
        <v>-179386</v>
      </c>
      <c r="S168" s="1304">
        <v>-72095</v>
      </c>
      <c r="T168" s="1304">
        <v>-445340</v>
      </c>
      <c r="U168" s="1304">
        <v>-58455</v>
      </c>
      <c r="V168" s="1304">
        <v>-119565</v>
      </c>
      <c r="W168" s="1304">
        <v>-401467</v>
      </c>
      <c r="X168" s="1304">
        <v>-17080</v>
      </c>
      <c r="Y168" s="1304">
        <v>-16</v>
      </c>
      <c r="Z168" s="1314">
        <v>-82820</v>
      </c>
      <c r="AA168" s="1314">
        <v>-67584</v>
      </c>
      <c r="AB168" s="1314">
        <v>-10657</v>
      </c>
      <c r="AC168" s="1314">
        <v>-46747</v>
      </c>
      <c r="AD168" s="1314">
        <v>-35955</v>
      </c>
      <c r="AE168" s="1352">
        <v>-112609</v>
      </c>
      <c r="AF168" s="1312">
        <v>-26529</v>
      </c>
      <c r="AG168" s="1367">
        <v>2</v>
      </c>
      <c r="AH168" s="1367">
        <v>16</v>
      </c>
      <c r="AI168" s="1380"/>
      <c r="AJ168" s="1386"/>
    </row>
    <row r="169" spans="1:36" s="752" customFormat="1" ht="21" customHeight="1">
      <c r="A169" s="768">
        <v>20</v>
      </c>
      <c r="B169" s="795">
        <v>2</v>
      </c>
      <c r="C169" s="787">
        <v>17</v>
      </c>
      <c r="D169" s="2143" t="s">
        <v>521</v>
      </c>
      <c r="E169" s="2144"/>
      <c r="F169" s="2145" t="s">
        <v>1178</v>
      </c>
      <c r="G169" s="2145"/>
      <c r="H169" s="2145"/>
      <c r="I169" s="2146"/>
      <c r="J169" s="1304">
        <v>-346921</v>
      </c>
      <c r="K169" s="1304">
        <v>-1560</v>
      </c>
      <c r="L169" s="1304">
        <v>-320806</v>
      </c>
      <c r="M169" s="1304">
        <v>-41802</v>
      </c>
      <c r="N169" s="1304">
        <v>-162208</v>
      </c>
      <c r="O169" s="1304">
        <v>-272051</v>
      </c>
      <c r="P169" s="1304">
        <v>-118380</v>
      </c>
      <c r="Q169" s="1304">
        <v>321266</v>
      </c>
      <c r="R169" s="1304">
        <v>-150257</v>
      </c>
      <c r="S169" s="1304">
        <v>-131121</v>
      </c>
      <c r="T169" s="1304">
        <v>120825</v>
      </c>
      <c r="U169" s="1304">
        <v>-40193</v>
      </c>
      <c r="V169" s="1304">
        <v>-53045</v>
      </c>
      <c r="W169" s="1304">
        <v>236911</v>
      </c>
      <c r="X169" s="1304">
        <v>-106121</v>
      </c>
      <c r="Y169" s="1304">
        <v>-1</v>
      </c>
      <c r="Z169" s="1314">
        <v>-41023</v>
      </c>
      <c r="AA169" s="1314">
        <v>73945</v>
      </c>
      <c r="AB169" s="1314">
        <v>-85057</v>
      </c>
      <c r="AC169" s="1314">
        <v>14841</v>
      </c>
      <c r="AD169" s="1314">
        <v>-30663</v>
      </c>
      <c r="AE169" s="1352">
        <v>-10303</v>
      </c>
      <c r="AF169" s="1312">
        <v>-19001</v>
      </c>
      <c r="AG169" s="1367">
        <v>2</v>
      </c>
      <c r="AH169" s="1367">
        <v>17</v>
      </c>
      <c r="AI169" s="1380"/>
      <c r="AJ169" s="1386"/>
    </row>
    <row r="170" spans="1:36" s="752" customFormat="1" ht="21.75" customHeight="1">
      <c r="A170" s="768">
        <v>20</v>
      </c>
      <c r="B170" s="795">
        <v>2</v>
      </c>
      <c r="C170" s="787">
        <v>18</v>
      </c>
      <c r="D170" s="2143" t="s">
        <v>362</v>
      </c>
      <c r="E170" s="2144"/>
      <c r="F170" s="2145" t="s">
        <v>440</v>
      </c>
      <c r="G170" s="2145"/>
      <c r="H170" s="2145"/>
      <c r="I170" s="2146"/>
      <c r="J170" s="1304">
        <v>0</v>
      </c>
      <c r="K170" s="1304">
        <v>0</v>
      </c>
      <c r="L170" s="1304">
        <v>0</v>
      </c>
      <c r="M170" s="1304">
        <v>0</v>
      </c>
      <c r="N170" s="1304">
        <v>0</v>
      </c>
      <c r="O170" s="1304">
        <v>0</v>
      </c>
      <c r="P170" s="1304">
        <v>0</v>
      </c>
      <c r="Q170" s="1304">
        <v>0</v>
      </c>
      <c r="R170" s="1304">
        <v>0</v>
      </c>
      <c r="S170" s="1304">
        <v>0</v>
      </c>
      <c r="T170" s="1304">
        <v>0</v>
      </c>
      <c r="U170" s="1304">
        <v>0</v>
      </c>
      <c r="V170" s="1304">
        <v>0</v>
      </c>
      <c r="W170" s="1304">
        <v>0</v>
      </c>
      <c r="X170" s="1304">
        <v>0</v>
      </c>
      <c r="Y170" s="1304">
        <v>0</v>
      </c>
      <c r="Z170" s="1314">
        <v>0</v>
      </c>
      <c r="AA170" s="1314">
        <v>0</v>
      </c>
      <c r="AB170" s="1314">
        <v>0</v>
      </c>
      <c r="AC170" s="1314">
        <v>0</v>
      </c>
      <c r="AD170" s="1314">
        <v>0</v>
      </c>
      <c r="AE170" s="1352">
        <v>0</v>
      </c>
      <c r="AF170" s="1312">
        <v>0</v>
      </c>
      <c r="AG170" s="1367">
        <v>2</v>
      </c>
      <c r="AH170" s="1367">
        <v>18</v>
      </c>
      <c r="AI170" s="1380"/>
      <c r="AJ170" s="1386"/>
    </row>
    <row r="171" spans="1:36" s="752" customFormat="1" ht="21.75" customHeight="1">
      <c r="A171" s="768">
        <v>20</v>
      </c>
      <c r="B171" s="795">
        <v>2</v>
      </c>
      <c r="C171" s="787">
        <v>19</v>
      </c>
      <c r="D171" s="2143" t="s">
        <v>477</v>
      </c>
      <c r="E171" s="2144"/>
      <c r="F171" s="2145" t="s">
        <v>1179</v>
      </c>
      <c r="G171" s="2145"/>
      <c r="H171" s="2145"/>
      <c r="I171" s="2146"/>
      <c r="J171" s="1304">
        <v>174420</v>
      </c>
      <c r="K171" s="1304">
        <v>65112</v>
      </c>
      <c r="L171" s="1304">
        <v>-384192</v>
      </c>
      <c r="M171" s="1304">
        <v>727</v>
      </c>
      <c r="N171" s="1304">
        <v>-16494</v>
      </c>
      <c r="O171" s="1304">
        <v>63060</v>
      </c>
      <c r="P171" s="1304">
        <v>-128780</v>
      </c>
      <c r="Q171" s="1304">
        <v>99757</v>
      </c>
      <c r="R171" s="1304">
        <v>-191971</v>
      </c>
      <c r="S171" s="1304">
        <v>457569</v>
      </c>
      <c r="T171" s="1304">
        <v>107324</v>
      </c>
      <c r="U171" s="1304">
        <v>-520216</v>
      </c>
      <c r="V171" s="1304">
        <v>190110</v>
      </c>
      <c r="W171" s="1304">
        <v>-280021</v>
      </c>
      <c r="X171" s="1304">
        <v>17049</v>
      </c>
      <c r="Y171" s="1304">
        <v>8326</v>
      </c>
      <c r="Z171" s="1314">
        <v>44881</v>
      </c>
      <c r="AA171" s="1314">
        <v>101208</v>
      </c>
      <c r="AB171" s="1314">
        <v>10185</v>
      </c>
      <c r="AC171" s="1314">
        <v>48485</v>
      </c>
      <c r="AD171" s="1314">
        <v>-10162</v>
      </c>
      <c r="AE171" s="1352">
        <v>76437</v>
      </c>
      <c r="AF171" s="1312">
        <v>71662</v>
      </c>
      <c r="AG171" s="1367">
        <v>2</v>
      </c>
      <c r="AH171" s="1367">
        <v>19</v>
      </c>
      <c r="AI171" s="1380"/>
      <c r="AJ171" s="1386"/>
    </row>
    <row r="172" spans="1:36" s="752" customFormat="1" ht="21.75" customHeight="1">
      <c r="A172" s="768">
        <v>20</v>
      </c>
      <c r="B172" s="795">
        <v>2</v>
      </c>
      <c r="C172" s="787">
        <v>20</v>
      </c>
      <c r="D172" s="2143" t="s">
        <v>530</v>
      </c>
      <c r="E172" s="2144"/>
      <c r="F172" s="2145" t="s">
        <v>1180</v>
      </c>
      <c r="G172" s="2145"/>
      <c r="H172" s="2145"/>
      <c r="I172" s="2146"/>
      <c r="J172" s="1304">
        <v>12208831</v>
      </c>
      <c r="K172" s="1304">
        <v>330847</v>
      </c>
      <c r="L172" s="1304">
        <v>2029352</v>
      </c>
      <c r="M172" s="1304">
        <v>2516921</v>
      </c>
      <c r="N172" s="1304">
        <v>291965</v>
      </c>
      <c r="O172" s="1304">
        <v>970914</v>
      </c>
      <c r="P172" s="1304">
        <v>888717</v>
      </c>
      <c r="Q172" s="1304">
        <v>2195610</v>
      </c>
      <c r="R172" s="1304">
        <v>781791</v>
      </c>
      <c r="S172" s="1304">
        <v>567658</v>
      </c>
      <c r="T172" s="1304">
        <v>261949</v>
      </c>
      <c r="U172" s="1304">
        <v>2340026</v>
      </c>
      <c r="V172" s="1304">
        <v>561036</v>
      </c>
      <c r="W172" s="1304">
        <v>799798</v>
      </c>
      <c r="X172" s="1304">
        <v>280927</v>
      </c>
      <c r="Y172" s="1304">
        <v>15562</v>
      </c>
      <c r="Z172" s="1314">
        <v>105188</v>
      </c>
      <c r="AA172" s="1314">
        <v>21942</v>
      </c>
      <c r="AB172" s="1314">
        <v>588598</v>
      </c>
      <c r="AC172" s="1314">
        <v>173907</v>
      </c>
      <c r="AD172" s="1314">
        <v>85463</v>
      </c>
      <c r="AE172" s="1352">
        <v>244805</v>
      </c>
      <c r="AF172" s="1312">
        <v>351324</v>
      </c>
      <c r="AG172" s="1367">
        <v>2</v>
      </c>
      <c r="AH172" s="1367">
        <v>20</v>
      </c>
      <c r="AI172" s="1380"/>
      <c r="AJ172" s="1386"/>
    </row>
    <row r="173" spans="1:36" s="752" customFormat="1" ht="21.75" customHeight="1">
      <c r="A173" s="768">
        <v>20</v>
      </c>
      <c r="B173" s="795">
        <v>2</v>
      </c>
      <c r="C173" s="787">
        <v>21</v>
      </c>
      <c r="D173" s="2147" t="s">
        <v>741</v>
      </c>
      <c r="E173" s="2148"/>
      <c r="F173" s="2149" t="s">
        <v>730</v>
      </c>
      <c r="G173" s="2149"/>
      <c r="H173" s="2149"/>
      <c r="I173" s="2150"/>
      <c r="J173" s="1304">
        <v>12383251</v>
      </c>
      <c r="K173" s="1304">
        <v>395959</v>
      </c>
      <c r="L173" s="1304">
        <v>1645160</v>
      </c>
      <c r="M173" s="1304">
        <v>2517648</v>
      </c>
      <c r="N173" s="1304">
        <v>275471</v>
      </c>
      <c r="O173" s="1304">
        <v>1033974</v>
      </c>
      <c r="P173" s="1304">
        <v>759937</v>
      </c>
      <c r="Q173" s="1304">
        <v>2295367</v>
      </c>
      <c r="R173" s="1304">
        <v>589820</v>
      </c>
      <c r="S173" s="1304">
        <v>1025227</v>
      </c>
      <c r="T173" s="1304">
        <v>369273</v>
      </c>
      <c r="U173" s="1304">
        <v>1819810</v>
      </c>
      <c r="V173" s="1304">
        <v>751146</v>
      </c>
      <c r="W173" s="1304">
        <v>519777</v>
      </c>
      <c r="X173" s="1304">
        <v>297976</v>
      </c>
      <c r="Y173" s="1304">
        <v>23888</v>
      </c>
      <c r="Z173" s="1314">
        <v>150069</v>
      </c>
      <c r="AA173" s="1314">
        <v>123150</v>
      </c>
      <c r="AB173" s="1314">
        <v>598783</v>
      </c>
      <c r="AC173" s="1314">
        <v>222392</v>
      </c>
      <c r="AD173" s="1314">
        <v>75301</v>
      </c>
      <c r="AE173" s="1352">
        <v>321242</v>
      </c>
      <c r="AF173" s="1312">
        <v>422986</v>
      </c>
      <c r="AG173" s="1367">
        <v>2</v>
      </c>
      <c r="AH173" s="1367">
        <v>21</v>
      </c>
      <c r="AI173" s="1380"/>
      <c r="AJ173" s="1386"/>
    </row>
    <row r="174" spans="1:36" s="754" customFormat="1" ht="21.75" customHeight="1">
      <c r="A174" s="771">
        <v>20</v>
      </c>
      <c r="B174" s="796">
        <v>2</v>
      </c>
      <c r="C174" s="810">
        <v>22</v>
      </c>
      <c r="D174" s="2576" t="s">
        <v>782</v>
      </c>
      <c r="E174" s="2577"/>
      <c r="F174" s="2577"/>
      <c r="G174" s="948"/>
      <c r="H174" s="2151" t="s">
        <v>1177</v>
      </c>
      <c r="I174" s="2152"/>
      <c r="J174" s="1304">
        <v>248730</v>
      </c>
      <c r="K174" s="1304">
        <v>103619</v>
      </c>
      <c r="L174" s="1304">
        <v>143845</v>
      </c>
      <c r="M174" s="1304">
        <v>109734</v>
      </c>
      <c r="N174" s="1304">
        <v>38999</v>
      </c>
      <c r="O174" s="1304">
        <v>105183</v>
      </c>
      <c r="P174" s="1304">
        <v>26428</v>
      </c>
      <c r="Q174" s="1304">
        <v>187341</v>
      </c>
      <c r="R174" s="1304">
        <v>9179</v>
      </c>
      <c r="S174" s="1304">
        <v>9858</v>
      </c>
      <c r="T174" s="1304">
        <v>202746</v>
      </c>
      <c r="U174" s="1304">
        <v>90384</v>
      </c>
      <c r="V174" s="1304">
        <v>15045</v>
      </c>
      <c r="W174" s="1304">
        <v>68040</v>
      </c>
      <c r="X174" s="1304">
        <v>20591</v>
      </c>
      <c r="Y174" s="1304">
        <v>7088</v>
      </c>
      <c r="Z174" s="1314">
        <v>50394</v>
      </c>
      <c r="AA174" s="1314">
        <v>46218</v>
      </c>
      <c r="AB174" s="1314">
        <v>18958</v>
      </c>
      <c r="AC174" s="1314">
        <v>6529</v>
      </c>
      <c r="AD174" s="1314">
        <v>1580</v>
      </c>
      <c r="AE174" s="1352">
        <v>77455</v>
      </c>
      <c r="AF174" s="1312">
        <v>2017</v>
      </c>
      <c r="AG174" s="1371">
        <v>2</v>
      </c>
      <c r="AH174" s="1371">
        <v>22</v>
      </c>
      <c r="AI174" s="1382"/>
      <c r="AJ174" s="1392"/>
    </row>
    <row r="175" spans="1:36" s="752" customFormat="1" ht="21.75" customHeight="1">
      <c r="A175" s="768">
        <v>20</v>
      </c>
      <c r="B175" s="795">
        <v>2</v>
      </c>
      <c r="C175" s="787">
        <v>23</v>
      </c>
      <c r="D175" s="2578"/>
      <c r="E175" s="2579"/>
      <c r="F175" s="2579"/>
      <c r="G175" s="949"/>
      <c r="H175" s="2151" t="s">
        <v>1288</v>
      </c>
      <c r="I175" s="2152"/>
      <c r="J175" s="1305">
        <v>0</v>
      </c>
      <c r="K175" s="1305">
        <v>0</v>
      </c>
      <c r="L175" s="1305">
        <v>0</v>
      </c>
      <c r="M175" s="1305">
        <v>2890</v>
      </c>
      <c r="N175" s="1305">
        <v>0</v>
      </c>
      <c r="O175" s="1305">
        <v>0</v>
      </c>
      <c r="P175" s="1305">
        <v>0</v>
      </c>
      <c r="Q175" s="1305">
        <v>0</v>
      </c>
      <c r="R175" s="1305">
        <v>0</v>
      </c>
      <c r="S175" s="1305">
        <v>0</v>
      </c>
      <c r="T175" s="1305">
        <v>513</v>
      </c>
      <c r="U175" s="1305">
        <v>0</v>
      </c>
      <c r="V175" s="1305">
        <v>0</v>
      </c>
      <c r="W175" s="1305">
        <v>0</v>
      </c>
      <c r="X175" s="1305">
        <v>0</v>
      </c>
      <c r="Y175" s="1305">
        <v>0</v>
      </c>
      <c r="Z175" s="1313">
        <v>0</v>
      </c>
      <c r="AA175" s="1313">
        <v>0</v>
      </c>
      <c r="AB175" s="1313">
        <v>0</v>
      </c>
      <c r="AC175" s="1313">
        <v>0</v>
      </c>
      <c r="AD175" s="1313">
        <v>0</v>
      </c>
      <c r="AE175" s="1353">
        <v>0</v>
      </c>
      <c r="AF175" s="1312">
        <v>0</v>
      </c>
      <c r="AG175" s="1367">
        <v>2</v>
      </c>
      <c r="AH175" s="1367">
        <v>23</v>
      </c>
      <c r="AI175" s="1380"/>
      <c r="AJ175" s="1386"/>
    </row>
    <row r="176" spans="1:36" s="752" customFormat="1" ht="21.75" customHeight="1">
      <c r="A176" s="768">
        <v>20</v>
      </c>
      <c r="B176" s="795">
        <v>2</v>
      </c>
      <c r="C176" s="787">
        <v>24</v>
      </c>
      <c r="D176" s="2578"/>
      <c r="E176" s="2579"/>
      <c r="F176" s="2579"/>
      <c r="G176" s="949"/>
      <c r="H176" s="2151" t="s">
        <v>847</v>
      </c>
      <c r="I176" s="2152"/>
      <c r="J176" s="1305">
        <v>148607</v>
      </c>
      <c r="K176" s="1305">
        <v>40236</v>
      </c>
      <c r="L176" s="1305">
        <v>17834</v>
      </c>
      <c r="M176" s="1305">
        <v>22420</v>
      </c>
      <c r="N176" s="1305">
        <v>6199</v>
      </c>
      <c r="O176" s="1305">
        <v>40000</v>
      </c>
      <c r="P176" s="1305">
        <v>1896</v>
      </c>
      <c r="Q176" s="1305">
        <v>88571</v>
      </c>
      <c r="R176" s="1305">
        <v>9877</v>
      </c>
      <c r="S176" s="1305">
        <v>15516</v>
      </c>
      <c r="T176" s="1305">
        <v>0</v>
      </c>
      <c r="U176" s="1305">
        <v>0</v>
      </c>
      <c r="V176" s="1305">
        <v>49821</v>
      </c>
      <c r="W176" s="1305">
        <v>4872</v>
      </c>
      <c r="X176" s="1305">
        <v>0</v>
      </c>
      <c r="Y176" s="1305">
        <v>0</v>
      </c>
      <c r="Z176" s="1313">
        <v>1751</v>
      </c>
      <c r="AA176" s="1313">
        <v>3935</v>
      </c>
      <c r="AB176" s="1313">
        <v>661</v>
      </c>
      <c r="AC176" s="1313">
        <v>1172</v>
      </c>
      <c r="AD176" s="1313">
        <v>752</v>
      </c>
      <c r="AE176" s="1353">
        <v>0</v>
      </c>
      <c r="AF176" s="1312">
        <v>1272</v>
      </c>
      <c r="AG176" s="1367">
        <v>2</v>
      </c>
      <c r="AH176" s="1367">
        <v>24</v>
      </c>
      <c r="AI176" s="1380"/>
      <c r="AJ176" s="1386"/>
    </row>
    <row r="177" spans="1:36" s="752" customFormat="1" ht="21.75" customHeight="1">
      <c r="A177" s="768">
        <v>20</v>
      </c>
      <c r="B177" s="795">
        <v>2</v>
      </c>
      <c r="C177" s="787">
        <v>25</v>
      </c>
      <c r="D177" s="2578"/>
      <c r="E177" s="2579"/>
      <c r="F177" s="2579"/>
      <c r="G177" s="949"/>
      <c r="H177" s="2151" t="s">
        <v>1289</v>
      </c>
      <c r="I177" s="2152"/>
      <c r="J177" s="1305">
        <v>0</v>
      </c>
      <c r="K177" s="1305">
        <v>1743</v>
      </c>
      <c r="L177" s="1305">
        <v>583</v>
      </c>
      <c r="M177" s="1305">
        <v>3632</v>
      </c>
      <c r="N177" s="1305">
        <v>3729</v>
      </c>
      <c r="O177" s="1305">
        <v>0</v>
      </c>
      <c r="P177" s="1305">
        <v>6803</v>
      </c>
      <c r="Q177" s="1305">
        <v>0</v>
      </c>
      <c r="R177" s="1305">
        <v>-10225</v>
      </c>
      <c r="S177" s="1305">
        <v>0</v>
      </c>
      <c r="T177" s="1305">
        <v>250000</v>
      </c>
      <c r="U177" s="1305">
        <v>0</v>
      </c>
      <c r="V177" s="1305">
        <v>0</v>
      </c>
      <c r="W177" s="1305">
        <v>2892</v>
      </c>
      <c r="X177" s="1305">
        <v>0</v>
      </c>
      <c r="Y177" s="1305">
        <v>0</v>
      </c>
      <c r="Z177" s="1313">
        <v>0</v>
      </c>
      <c r="AA177" s="1313">
        <v>13324</v>
      </c>
      <c r="AB177" s="1313">
        <v>0</v>
      </c>
      <c r="AC177" s="1313">
        <v>0</v>
      </c>
      <c r="AD177" s="1313">
        <v>1567</v>
      </c>
      <c r="AE177" s="1353">
        <v>0</v>
      </c>
      <c r="AF177" s="1312">
        <v>3810</v>
      </c>
      <c r="AG177" s="1367">
        <v>2</v>
      </c>
      <c r="AH177" s="1367">
        <v>25</v>
      </c>
      <c r="AI177" s="1380"/>
      <c r="AJ177" s="1386"/>
    </row>
    <row r="178" spans="1:36" s="752" customFormat="1" ht="21.75" customHeight="1">
      <c r="A178" s="768">
        <v>20</v>
      </c>
      <c r="B178" s="795">
        <v>2</v>
      </c>
      <c r="C178" s="787">
        <v>26</v>
      </c>
      <c r="D178" s="2578"/>
      <c r="E178" s="2579"/>
      <c r="F178" s="2579"/>
      <c r="G178" s="949"/>
      <c r="H178" s="2151" t="s">
        <v>126</v>
      </c>
      <c r="I178" s="2152"/>
      <c r="J178" s="1305">
        <v>0</v>
      </c>
      <c r="K178" s="1305">
        <v>0</v>
      </c>
      <c r="L178" s="1305">
        <v>6505</v>
      </c>
      <c r="M178" s="1305">
        <v>0</v>
      </c>
      <c r="N178" s="1305">
        <v>0</v>
      </c>
      <c r="O178" s="1305">
        <v>0</v>
      </c>
      <c r="P178" s="1305">
        <v>0</v>
      </c>
      <c r="Q178" s="1305">
        <v>0</v>
      </c>
      <c r="R178" s="1305">
        <v>0</v>
      </c>
      <c r="S178" s="1305">
        <v>17547</v>
      </c>
      <c r="T178" s="1305">
        <v>0</v>
      </c>
      <c r="U178" s="1305">
        <v>0</v>
      </c>
      <c r="V178" s="1305">
        <v>0</v>
      </c>
      <c r="W178" s="1305">
        <v>0</v>
      </c>
      <c r="X178" s="1305">
        <v>0</v>
      </c>
      <c r="Y178" s="1305">
        <v>0</v>
      </c>
      <c r="Z178" s="1313">
        <v>0</v>
      </c>
      <c r="AA178" s="1313">
        <v>0</v>
      </c>
      <c r="AB178" s="1313">
        <v>181</v>
      </c>
      <c r="AC178" s="1313">
        <v>0</v>
      </c>
      <c r="AD178" s="1313">
        <v>0</v>
      </c>
      <c r="AE178" s="1353">
        <v>0</v>
      </c>
      <c r="AF178" s="1312">
        <v>0</v>
      </c>
      <c r="AG178" s="1367">
        <v>2</v>
      </c>
      <c r="AH178" s="1367">
        <v>26</v>
      </c>
      <c r="AI178" s="1380"/>
      <c r="AJ178" s="1386"/>
    </row>
    <row r="179" spans="1:36" s="752" customFormat="1" ht="21.75" customHeight="1">
      <c r="A179" s="768">
        <v>20</v>
      </c>
      <c r="B179" s="795">
        <v>2</v>
      </c>
      <c r="C179" s="787">
        <v>27</v>
      </c>
      <c r="D179" s="2578"/>
      <c r="E179" s="2579"/>
      <c r="F179" s="2579"/>
      <c r="G179" s="949"/>
      <c r="H179" s="2151" t="s">
        <v>1290</v>
      </c>
      <c r="I179" s="2152"/>
      <c r="J179" s="1305">
        <v>49756</v>
      </c>
      <c r="K179" s="1305">
        <v>10963</v>
      </c>
      <c r="L179" s="1305">
        <v>11932</v>
      </c>
      <c r="M179" s="1305">
        <v>7471</v>
      </c>
      <c r="N179" s="1305">
        <v>3179</v>
      </c>
      <c r="O179" s="1305">
        <v>17394</v>
      </c>
      <c r="P179" s="1305">
        <v>2391</v>
      </c>
      <c r="Q179" s="1305">
        <v>14386</v>
      </c>
      <c r="R179" s="1305">
        <v>3828</v>
      </c>
      <c r="S179" s="1305">
        <v>14990</v>
      </c>
      <c r="T179" s="1305">
        <v>672</v>
      </c>
      <c r="U179" s="1305">
        <v>0</v>
      </c>
      <c r="V179" s="1305">
        <v>20175</v>
      </c>
      <c r="W179" s="1305">
        <v>20506</v>
      </c>
      <c r="X179" s="1305">
        <v>0</v>
      </c>
      <c r="Y179" s="1305">
        <v>7096</v>
      </c>
      <c r="Z179" s="1313">
        <v>0</v>
      </c>
      <c r="AA179" s="1313">
        <v>72</v>
      </c>
      <c r="AB179" s="1313">
        <v>2629</v>
      </c>
      <c r="AC179" s="1313">
        <v>718</v>
      </c>
      <c r="AD179" s="1313">
        <v>0</v>
      </c>
      <c r="AE179" s="1353">
        <v>0</v>
      </c>
      <c r="AF179" s="1312">
        <v>1114</v>
      </c>
      <c r="AG179" s="1367">
        <v>2</v>
      </c>
      <c r="AH179" s="1367">
        <v>27</v>
      </c>
      <c r="AI179" s="1380"/>
      <c r="AJ179" s="1386"/>
    </row>
    <row r="180" spans="1:36" s="755" customFormat="1" ht="21.75" customHeight="1">
      <c r="A180" s="768">
        <v>20</v>
      </c>
      <c r="B180" s="795">
        <v>2</v>
      </c>
      <c r="C180" s="787">
        <v>28</v>
      </c>
      <c r="D180" s="2578"/>
      <c r="E180" s="2579"/>
      <c r="F180" s="2579"/>
      <c r="G180" s="949"/>
      <c r="H180" s="2151" t="s">
        <v>454</v>
      </c>
      <c r="I180" s="2152"/>
      <c r="J180" s="1305">
        <v>130736</v>
      </c>
      <c r="K180" s="1305">
        <v>0</v>
      </c>
      <c r="L180" s="1305">
        <v>19377</v>
      </c>
      <c r="M180" s="1305">
        <v>2236</v>
      </c>
      <c r="N180" s="1305">
        <v>0</v>
      </c>
      <c r="O180" s="1305">
        <v>64432</v>
      </c>
      <c r="P180" s="1305">
        <v>17762</v>
      </c>
      <c r="Q180" s="1305">
        <v>12313</v>
      </c>
      <c r="R180" s="1305">
        <v>4033</v>
      </c>
      <c r="S180" s="1305">
        <v>0</v>
      </c>
      <c r="T180" s="1305">
        <v>3344</v>
      </c>
      <c r="U180" s="1305">
        <v>0</v>
      </c>
      <c r="V180" s="1305">
        <v>176</v>
      </c>
      <c r="W180" s="1305">
        <v>0</v>
      </c>
      <c r="X180" s="1305">
        <v>0</v>
      </c>
      <c r="Y180" s="1305">
        <v>21092</v>
      </c>
      <c r="Z180" s="1313">
        <v>0</v>
      </c>
      <c r="AA180" s="1313">
        <v>0</v>
      </c>
      <c r="AB180" s="1313">
        <v>1063</v>
      </c>
      <c r="AC180" s="1313">
        <v>0</v>
      </c>
      <c r="AD180" s="1313">
        <v>0</v>
      </c>
      <c r="AE180" s="1353">
        <v>0</v>
      </c>
      <c r="AF180" s="1314">
        <v>0</v>
      </c>
      <c r="AG180" s="1372">
        <v>2</v>
      </c>
      <c r="AH180" s="1372">
        <v>28</v>
      </c>
      <c r="AI180" s="1383"/>
      <c r="AJ180" s="1384"/>
    </row>
    <row r="181" spans="1:36" s="752" customFormat="1" ht="21.75" customHeight="1">
      <c r="A181" s="772">
        <v>20</v>
      </c>
      <c r="B181" s="797">
        <v>2</v>
      </c>
      <c r="C181" s="811">
        <v>29</v>
      </c>
      <c r="D181" s="2153" t="s">
        <v>391</v>
      </c>
      <c r="E181" s="2154"/>
      <c r="F181" s="2154"/>
      <c r="G181" s="1101"/>
      <c r="H181" s="2155" t="s">
        <v>1366</v>
      </c>
      <c r="I181" s="2156"/>
      <c r="J181" s="1306">
        <v>0</v>
      </c>
      <c r="K181" s="1306">
        <v>0</v>
      </c>
      <c r="L181" s="1306">
        <v>0</v>
      </c>
      <c r="M181" s="1306">
        <v>0</v>
      </c>
      <c r="N181" s="1306">
        <v>0</v>
      </c>
      <c r="O181" s="1306">
        <v>0</v>
      </c>
      <c r="P181" s="1306">
        <v>0</v>
      </c>
      <c r="Q181" s="1306">
        <v>0</v>
      </c>
      <c r="R181" s="1306">
        <v>0</v>
      </c>
      <c r="S181" s="1306">
        <v>0</v>
      </c>
      <c r="T181" s="1306">
        <v>0</v>
      </c>
      <c r="U181" s="1306">
        <v>0</v>
      </c>
      <c r="V181" s="1306">
        <v>0</v>
      </c>
      <c r="W181" s="1306">
        <v>0</v>
      </c>
      <c r="X181" s="1306">
        <v>0</v>
      </c>
      <c r="Y181" s="1306">
        <v>0</v>
      </c>
      <c r="Z181" s="1320">
        <v>0</v>
      </c>
      <c r="AA181" s="1320">
        <v>0</v>
      </c>
      <c r="AB181" s="1320">
        <v>0</v>
      </c>
      <c r="AC181" s="1320">
        <v>0</v>
      </c>
      <c r="AD181" s="1320">
        <v>0</v>
      </c>
      <c r="AE181" s="1354">
        <v>0</v>
      </c>
      <c r="AF181" s="1320">
        <v>0</v>
      </c>
      <c r="AG181" s="1367"/>
      <c r="AH181" s="1367"/>
      <c r="AI181" s="1380"/>
      <c r="AJ181" s="1386"/>
    </row>
    <row r="182" spans="1:36" s="165" customFormat="1" ht="18" customHeight="1">
      <c r="A182" s="773">
        <v>21</v>
      </c>
      <c r="B182" s="405">
        <v>1</v>
      </c>
      <c r="C182" s="405">
        <v>1</v>
      </c>
      <c r="D182" s="840" t="s">
        <v>256</v>
      </c>
      <c r="E182" s="950" t="s">
        <v>409</v>
      </c>
      <c r="F182" s="2114" t="s">
        <v>518</v>
      </c>
      <c r="G182" s="2114"/>
      <c r="H182" s="2115"/>
      <c r="I182" s="1209"/>
      <c r="J182" s="1299">
        <v>375854</v>
      </c>
      <c r="K182" s="1299">
        <v>17155</v>
      </c>
      <c r="L182" s="1299">
        <v>115726</v>
      </c>
      <c r="M182" s="1299">
        <v>112615</v>
      </c>
      <c r="N182" s="1299">
        <v>36197</v>
      </c>
      <c r="O182" s="1299">
        <v>30632</v>
      </c>
      <c r="P182" s="1299">
        <v>27197</v>
      </c>
      <c r="Q182" s="1299">
        <v>115399</v>
      </c>
      <c r="R182" s="1299">
        <v>26926</v>
      </c>
      <c r="S182" s="1299">
        <v>52670</v>
      </c>
      <c r="T182" s="1299">
        <v>28836</v>
      </c>
      <c r="U182" s="1299">
        <v>51081</v>
      </c>
      <c r="V182" s="1299">
        <v>22779</v>
      </c>
      <c r="W182" s="1299">
        <v>28594</v>
      </c>
      <c r="X182" s="1299">
        <v>2548</v>
      </c>
      <c r="Y182" s="1299">
        <v>2174</v>
      </c>
      <c r="Z182" s="1299">
        <v>10377</v>
      </c>
      <c r="AA182" s="1299">
        <v>10144</v>
      </c>
      <c r="AB182" s="1299">
        <v>6654</v>
      </c>
      <c r="AC182" s="1299">
        <v>16971</v>
      </c>
      <c r="AD182" s="1299">
        <v>13378</v>
      </c>
      <c r="AE182" s="1346">
        <v>14727</v>
      </c>
      <c r="AF182" s="1299">
        <v>26183</v>
      </c>
      <c r="AG182" s="1368">
        <v>1144817</v>
      </c>
      <c r="AH182" s="1368">
        <v>1</v>
      </c>
      <c r="AI182" s="1385"/>
      <c r="AJ182" s="543"/>
    </row>
    <row r="183" spans="1:36" s="165" customFormat="1" ht="18" customHeight="1">
      <c r="A183" s="405">
        <v>21</v>
      </c>
      <c r="B183" s="405">
        <v>1</v>
      </c>
      <c r="C183" s="405">
        <v>2</v>
      </c>
      <c r="D183" s="849" t="s">
        <v>400</v>
      </c>
      <c r="E183" s="951" t="s">
        <v>519</v>
      </c>
      <c r="F183" s="2118" t="s">
        <v>513</v>
      </c>
      <c r="G183" s="2118"/>
      <c r="H183" s="2119"/>
      <c r="I183" s="1209"/>
      <c r="J183" s="1290">
        <v>170463</v>
      </c>
      <c r="K183" s="1290">
        <v>6541</v>
      </c>
      <c r="L183" s="1290">
        <v>51680</v>
      </c>
      <c r="M183" s="1290">
        <v>51137</v>
      </c>
      <c r="N183" s="1290">
        <v>17934</v>
      </c>
      <c r="O183" s="1290">
        <v>12737</v>
      </c>
      <c r="P183" s="1290">
        <v>13627</v>
      </c>
      <c r="Q183" s="1290">
        <v>55611</v>
      </c>
      <c r="R183" s="1290">
        <v>13895</v>
      </c>
      <c r="S183" s="1290">
        <v>28477</v>
      </c>
      <c r="T183" s="1290">
        <v>15880</v>
      </c>
      <c r="U183" s="1290">
        <v>23470</v>
      </c>
      <c r="V183" s="1290">
        <v>11282</v>
      </c>
      <c r="W183" s="1290">
        <v>14942</v>
      </c>
      <c r="X183" s="1290">
        <v>921</v>
      </c>
      <c r="Y183" s="1290">
        <v>1015</v>
      </c>
      <c r="Z183" s="1290">
        <v>4852</v>
      </c>
      <c r="AA183" s="1290">
        <v>4632</v>
      </c>
      <c r="AB183" s="1290">
        <v>3288</v>
      </c>
      <c r="AC183" s="1290">
        <v>5943</v>
      </c>
      <c r="AD183" s="1290">
        <v>5442</v>
      </c>
      <c r="AE183" s="1339">
        <v>4380</v>
      </c>
      <c r="AF183" s="1290">
        <v>9076</v>
      </c>
      <c r="AG183" s="1368">
        <v>527225</v>
      </c>
      <c r="AH183" s="1368">
        <v>2</v>
      </c>
      <c r="AI183" s="1385"/>
      <c r="AJ183" s="543"/>
    </row>
    <row r="184" spans="1:36" s="165" customFormat="1" ht="18" customHeight="1">
      <c r="A184" s="774">
        <v>21</v>
      </c>
      <c r="B184" s="774">
        <v>1</v>
      </c>
      <c r="C184" s="774">
        <v>3</v>
      </c>
      <c r="D184" s="849" t="s">
        <v>402</v>
      </c>
      <c r="E184" s="951" t="s">
        <v>521</v>
      </c>
      <c r="F184" s="2157" t="s">
        <v>1372</v>
      </c>
      <c r="G184" s="2157"/>
      <c r="H184" s="2158"/>
      <c r="I184" s="1209"/>
      <c r="J184" s="1290">
        <v>0</v>
      </c>
      <c r="K184" s="1290">
        <v>0</v>
      </c>
      <c r="L184" s="1290">
        <v>0</v>
      </c>
      <c r="M184" s="1290">
        <v>0</v>
      </c>
      <c r="N184" s="1290">
        <v>0</v>
      </c>
      <c r="O184" s="1290">
        <v>0</v>
      </c>
      <c r="P184" s="1290">
        <v>0</v>
      </c>
      <c r="Q184" s="1290">
        <v>0</v>
      </c>
      <c r="R184" s="1290">
        <v>0</v>
      </c>
      <c r="S184" s="1290">
        <v>21938</v>
      </c>
      <c r="T184" s="1290">
        <v>0</v>
      </c>
      <c r="U184" s="1290">
        <v>0</v>
      </c>
      <c r="V184" s="1290">
        <v>0</v>
      </c>
      <c r="W184" s="1290">
        <v>0</v>
      </c>
      <c r="X184" s="1290">
        <v>0</v>
      </c>
      <c r="Y184" s="1290">
        <v>0</v>
      </c>
      <c r="Z184" s="1290">
        <v>0</v>
      </c>
      <c r="AA184" s="1290">
        <v>0</v>
      </c>
      <c r="AB184" s="1290">
        <v>0</v>
      </c>
      <c r="AC184" s="1290">
        <v>0</v>
      </c>
      <c r="AD184" s="1290">
        <v>0</v>
      </c>
      <c r="AE184" s="1339">
        <v>0</v>
      </c>
      <c r="AF184" s="1290">
        <v>0</v>
      </c>
      <c r="AG184" s="1373">
        <v>21938</v>
      </c>
      <c r="AH184" s="1373">
        <v>3</v>
      </c>
      <c r="AI184" s="1385"/>
      <c r="AJ184" s="543"/>
    </row>
    <row r="185" spans="1:36" s="165" customFormat="1" ht="18" customHeight="1">
      <c r="A185" s="405">
        <v>21</v>
      </c>
      <c r="B185" s="405">
        <v>1</v>
      </c>
      <c r="C185" s="405">
        <v>4</v>
      </c>
      <c r="D185" s="849" t="s">
        <v>415</v>
      </c>
      <c r="E185" s="951" t="s">
        <v>362</v>
      </c>
      <c r="F185" s="2118" t="s">
        <v>523</v>
      </c>
      <c r="G185" s="2118"/>
      <c r="H185" s="2119"/>
      <c r="I185" s="1209"/>
      <c r="J185" s="1290">
        <v>84264</v>
      </c>
      <c r="K185" s="1290">
        <v>0</v>
      </c>
      <c r="L185" s="1290">
        <v>0</v>
      </c>
      <c r="M185" s="1290">
        <v>0</v>
      </c>
      <c r="N185" s="1290">
        <v>0</v>
      </c>
      <c r="O185" s="1290">
        <v>0</v>
      </c>
      <c r="P185" s="1290">
        <v>0</v>
      </c>
      <c r="Q185" s="1290">
        <v>0</v>
      </c>
      <c r="R185" s="1290">
        <v>0</v>
      </c>
      <c r="S185" s="1290">
        <v>0</v>
      </c>
      <c r="T185" s="1290">
        <v>0</v>
      </c>
      <c r="U185" s="1290">
        <v>0</v>
      </c>
      <c r="V185" s="1290">
        <v>0</v>
      </c>
      <c r="W185" s="1290">
        <v>0</v>
      </c>
      <c r="X185" s="1290">
        <v>0</v>
      </c>
      <c r="Y185" s="1290">
        <v>0</v>
      </c>
      <c r="Z185" s="1290">
        <v>0</v>
      </c>
      <c r="AA185" s="1290">
        <v>0</v>
      </c>
      <c r="AB185" s="1290">
        <v>0</v>
      </c>
      <c r="AC185" s="1290">
        <v>0</v>
      </c>
      <c r="AD185" s="1290">
        <v>0</v>
      </c>
      <c r="AE185" s="1339">
        <v>0</v>
      </c>
      <c r="AF185" s="1290">
        <v>0</v>
      </c>
      <c r="AG185" s="1368">
        <v>84264</v>
      </c>
      <c r="AH185" s="1368">
        <v>4</v>
      </c>
      <c r="AI185" s="1385"/>
      <c r="AJ185" s="543"/>
    </row>
    <row r="186" spans="1:36" s="165" customFormat="1" ht="18" customHeight="1">
      <c r="A186" s="405">
        <v>21</v>
      </c>
      <c r="B186" s="405">
        <v>1</v>
      </c>
      <c r="C186" s="405">
        <v>5</v>
      </c>
      <c r="D186" s="849" t="s">
        <v>526</v>
      </c>
      <c r="E186" s="951" t="s">
        <v>477</v>
      </c>
      <c r="F186" s="2118" t="s">
        <v>529</v>
      </c>
      <c r="G186" s="2118"/>
      <c r="H186" s="2119"/>
      <c r="I186" s="1209"/>
      <c r="J186" s="1290">
        <v>114490</v>
      </c>
      <c r="K186" s="1290">
        <v>5303</v>
      </c>
      <c r="L186" s="1290">
        <v>32805</v>
      </c>
      <c r="M186" s="1290">
        <v>34078</v>
      </c>
      <c r="N186" s="1290">
        <v>11619</v>
      </c>
      <c r="O186" s="1290">
        <v>9183</v>
      </c>
      <c r="P186" s="1290">
        <v>8601</v>
      </c>
      <c r="Q186" s="1290">
        <v>35598</v>
      </c>
      <c r="R186" s="1290">
        <v>8269</v>
      </c>
      <c r="S186" s="1290">
        <v>20508</v>
      </c>
      <c r="T186" s="1290">
        <v>8734</v>
      </c>
      <c r="U186" s="1290">
        <v>14425</v>
      </c>
      <c r="V186" s="1290">
        <v>7555</v>
      </c>
      <c r="W186" s="1290">
        <v>9074</v>
      </c>
      <c r="X186" s="1290">
        <v>683</v>
      </c>
      <c r="Y186" s="1290">
        <v>630</v>
      </c>
      <c r="Z186" s="1290">
        <v>3065</v>
      </c>
      <c r="AA186" s="1290">
        <v>3600</v>
      </c>
      <c r="AB186" s="1290">
        <v>1969</v>
      </c>
      <c r="AC186" s="1290">
        <v>3600</v>
      </c>
      <c r="AD186" s="1290">
        <v>3867</v>
      </c>
      <c r="AE186" s="1339">
        <v>3947</v>
      </c>
      <c r="AF186" s="1290">
        <v>6136</v>
      </c>
      <c r="AG186" s="1368">
        <v>347739</v>
      </c>
      <c r="AH186" s="1368">
        <v>5</v>
      </c>
      <c r="AI186" s="1385"/>
      <c r="AJ186" s="543"/>
    </row>
    <row r="187" spans="1:36" s="165" customFormat="1" ht="18" customHeight="1">
      <c r="A187" s="405">
        <v>21</v>
      </c>
      <c r="B187" s="405">
        <v>1</v>
      </c>
      <c r="C187" s="405">
        <v>6</v>
      </c>
      <c r="D187" s="850" t="s">
        <v>468</v>
      </c>
      <c r="E187" s="952" t="s">
        <v>530</v>
      </c>
      <c r="F187" s="2121" t="s">
        <v>52</v>
      </c>
      <c r="G187" s="2121"/>
      <c r="H187" s="2122"/>
      <c r="I187" s="1210"/>
      <c r="J187" s="1290">
        <v>745071</v>
      </c>
      <c r="K187" s="1290">
        <v>28999</v>
      </c>
      <c r="L187" s="1290">
        <v>200211</v>
      </c>
      <c r="M187" s="1290">
        <v>197830</v>
      </c>
      <c r="N187" s="1290">
        <v>65750</v>
      </c>
      <c r="O187" s="1290">
        <v>52552</v>
      </c>
      <c r="P187" s="1290">
        <v>49425</v>
      </c>
      <c r="Q187" s="1290">
        <v>206608</v>
      </c>
      <c r="R187" s="1290">
        <v>49090</v>
      </c>
      <c r="S187" s="1290">
        <v>123593</v>
      </c>
      <c r="T187" s="1290">
        <v>53450</v>
      </c>
      <c r="U187" s="1290">
        <v>88976</v>
      </c>
      <c r="V187" s="1290">
        <v>41616</v>
      </c>
      <c r="W187" s="1290">
        <v>52610</v>
      </c>
      <c r="X187" s="1290">
        <v>4152</v>
      </c>
      <c r="Y187" s="1290">
        <v>3819</v>
      </c>
      <c r="Z187" s="1290">
        <v>18294</v>
      </c>
      <c r="AA187" s="1290">
        <v>18376</v>
      </c>
      <c r="AB187" s="1290">
        <v>11911</v>
      </c>
      <c r="AC187" s="1290">
        <v>26514</v>
      </c>
      <c r="AD187" s="1290">
        <v>22687</v>
      </c>
      <c r="AE187" s="1339">
        <v>23054</v>
      </c>
      <c r="AF187" s="1290">
        <v>41395</v>
      </c>
      <c r="AG187" s="1368">
        <v>2125983</v>
      </c>
      <c r="AH187" s="1368">
        <v>6</v>
      </c>
      <c r="AI187" s="1385"/>
      <c r="AJ187" s="543"/>
    </row>
    <row r="188" spans="1:36" s="165" customFormat="1" ht="18" customHeight="1">
      <c r="A188" s="405">
        <v>21</v>
      </c>
      <c r="B188" s="405">
        <v>1</v>
      </c>
      <c r="C188" s="405">
        <v>7</v>
      </c>
      <c r="D188" s="843" t="s">
        <v>333</v>
      </c>
      <c r="E188" s="2116" t="s">
        <v>467</v>
      </c>
      <c r="F188" s="2117"/>
      <c r="G188" s="2117"/>
      <c r="H188" s="2117"/>
      <c r="I188" s="1206"/>
      <c r="J188" s="1290">
        <v>318680</v>
      </c>
      <c r="K188" s="1290">
        <v>93205</v>
      </c>
      <c r="L188" s="1290">
        <v>203882</v>
      </c>
      <c r="M188" s="1290">
        <v>96630</v>
      </c>
      <c r="N188" s="1290">
        <v>40064</v>
      </c>
      <c r="O188" s="1290">
        <v>116415</v>
      </c>
      <c r="P188" s="1290">
        <v>48211</v>
      </c>
      <c r="Q188" s="1290">
        <v>235712</v>
      </c>
      <c r="R188" s="1290">
        <v>50711</v>
      </c>
      <c r="S188" s="1290">
        <v>29565</v>
      </c>
      <c r="T188" s="1290">
        <v>137177</v>
      </c>
      <c r="U188" s="1290">
        <v>41226</v>
      </c>
      <c r="V188" s="1290">
        <v>30521</v>
      </c>
      <c r="W188" s="1290">
        <v>47700</v>
      </c>
      <c r="X188" s="1290">
        <v>41964</v>
      </c>
      <c r="Y188" s="1290">
        <v>8666</v>
      </c>
      <c r="Z188" s="1290">
        <v>20330</v>
      </c>
      <c r="AA188" s="1290">
        <v>18142</v>
      </c>
      <c r="AB188" s="1290">
        <v>21982</v>
      </c>
      <c r="AC188" s="1290">
        <v>5799</v>
      </c>
      <c r="AD188" s="1290">
        <v>6682</v>
      </c>
      <c r="AE188" s="1339">
        <v>37267</v>
      </c>
      <c r="AF188" s="1290">
        <v>6229</v>
      </c>
      <c r="AG188" s="1368">
        <v>1656760</v>
      </c>
      <c r="AH188" s="1368">
        <v>7</v>
      </c>
      <c r="AI188" s="1385"/>
      <c r="AJ188" s="543"/>
    </row>
    <row r="189" spans="1:36" s="165" customFormat="1" ht="18" customHeight="1">
      <c r="A189" s="405">
        <v>21</v>
      </c>
      <c r="B189" s="405">
        <v>1</v>
      </c>
      <c r="C189" s="405">
        <v>8</v>
      </c>
      <c r="D189" s="849" t="s">
        <v>533</v>
      </c>
      <c r="E189" s="951" t="s">
        <v>409</v>
      </c>
      <c r="F189" s="2118" t="s">
        <v>84</v>
      </c>
      <c r="G189" s="2118"/>
      <c r="H189" s="2159"/>
      <c r="I189" s="1209"/>
      <c r="J189" s="1290">
        <v>317212</v>
      </c>
      <c r="K189" s="1290">
        <v>93205</v>
      </c>
      <c r="L189" s="1290">
        <v>203882</v>
      </c>
      <c r="M189" s="1290">
        <v>96630</v>
      </c>
      <c r="N189" s="1290">
        <v>40064</v>
      </c>
      <c r="O189" s="1290">
        <v>116415</v>
      </c>
      <c r="P189" s="1290">
        <v>48211</v>
      </c>
      <c r="Q189" s="1290">
        <v>235712</v>
      </c>
      <c r="R189" s="1290">
        <v>50711</v>
      </c>
      <c r="S189" s="1290">
        <v>29565</v>
      </c>
      <c r="T189" s="1290">
        <v>137177</v>
      </c>
      <c r="U189" s="1290">
        <v>41226</v>
      </c>
      <c r="V189" s="1290">
        <v>30521</v>
      </c>
      <c r="W189" s="1290">
        <v>47700</v>
      </c>
      <c r="X189" s="1290">
        <v>41964</v>
      </c>
      <c r="Y189" s="1290">
        <v>8666</v>
      </c>
      <c r="Z189" s="1290">
        <v>20330</v>
      </c>
      <c r="AA189" s="1290">
        <v>18142</v>
      </c>
      <c r="AB189" s="1290">
        <v>21982</v>
      </c>
      <c r="AC189" s="1290">
        <v>5799</v>
      </c>
      <c r="AD189" s="1290">
        <v>6682</v>
      </c>
      <c r="AE189" s="1339">
        <v>37267</v>
      </c>
      <c r="AF189" s="1290">
        <v>6229</v>
      </c>
      <c r="AG189" s="1368">
        <v>1655292</v>
      </c>
      <c r="AH189" s="1368">
        <v>8</v>
      </c>
      <c r="AI189" s="1385"/>
      <c r="AJ189" s="543"/>
    </row>
    <row r="190" spans="1:36" s="165" customFormat="1" ht="18" customHeight="1">
      <c r="A190" s="405">
        <v>21</v>
      </c>
      <c r="B190" s="405">
        <v>1</v>
      </c>
      <c r="C190" s="405">
        <v>9</v>
      </c>
      <c r="D190" s="849"/>
      <c r="E190" s="951" t="s">
        <v>519</v>
      </c>
      <c r="F190" s="2130" t="s">
        <v>90</v>
      </c>
      <c r="G190" s="2130"/>
      <c r="H190" s="2160"/>
      <c r="I190" s="1211"/>
      <c r="J190" s="1290">
        <v>0</v>
      </c>
      <c r="K190" s="1290">
        <v>0</v>
      </c>
      <c r="L190" s="1290">
        <v>0</v>
      </c>
      <c r="M190" s="1290">
        <v>0</v>
      </c>
      <c r="N190" s="1290">
        <v>0</v>
      </c>
      <c r="O190" s="1290">
        <v>0</v>
      </c>
      <c r="P190" s="1290">
        <v>0</v>
      </c>
      <c r="Q190" s="1290">
        <v>0</v>
      </c>
      <c r="R190" s="1290">
        <v>0</v>
      </c>
      <c r="S190" s="1290">
        <v>0</v>
      </c>
      <c r="T190" s="1290">
        <v>0</v>
      </c>
      <c r="U190" s="1290">
        <v>0</v>
      </c>
      <c r="V190" s="1290">
        <v>0</v>
      </c>
      <c r="W190" s="1290">
        <v>0</v>
      </c>
      <c r="X190" s="1290">
        <v>0</v>
      </c>
      <c r="Y190" s="1290">
        <v>0</v>
      </c>
      <c r="Z190" s="1290">
        <v>0</v>
      </c>
      <c r="AA190" s="1290">
        <v>0</v>
      </c>
      <c r="AB190" s="1290">
        <v>0</v>
      </c>
      <c r="AC190" s="1290">
        <v>0</v>
      </c>
      <c r="AD190" s="1290">
        <v>0</v>
      </c>
      <c r="AE190" s="1339">
        <v>0</v>
      </c>
      <c r="AF190" s="1290">
        <v>0</v>
      </c>
      <c r="AG190" s="1368">
        <v>0</v>
      </c>
      <c r="AH190" s="1368">
        <v>9</v>
      </c>
      <c r="AI190" s="1385"/>
      <c r="AJ190" s="543"/>
    </row>
    <row r="191" spans="1:36" s="165" customFormat="1" ht="18" customHeight="1">
      <c r="A191" s="405">
        <v>21</v>
      </c>
      <c r="B191" s="405">
        <v>1</v>
      </c>
      <c r="C191" s="405">
        <v>10</v>
      </c>
      <c r="D191" s="850" t="s">
        <v>221</v>
      </c>
      <c r="E191" s="952" t="s">
        <v>521</v>
      </c>
      <c r="F191" s="2121" t="s">
        <v>965</v>
      </c>
      <c r="G191" s="2121"/>
      <c r="H191" s="2122"/>
      <c r="I191" s="1210"/>
      <c r="J191" s="1290">
        <v>1468</v>
      </c>
      <c r="K191" s="1290">
        <v>0</v>
      </c>
      <c r="L191" s="1290">
        <v>0</v>
      </c>
      <c r="M191" s="1290">
        <v>0</v>
      </c>
      <c r="N191" s="1290">
        <v>0</v>
      </c>
      <c r="O191" s="1290">
        <v>0</v>
      </c>
      <c r="P191" s="1290">
        <v>0</v>
      </c>
      <c r="Q191" s="1290">
        <v>0</v>
      </c>
      <c r="R191" s="1290">
        <v>0</v>
      </c>
      <c r="S191" s="1290">
        <v>0</v>
      </c>
      <c r="T191" s="1290">
        <v>0</v>
      </c>
      <c r="U191" s="1290">
        <v>0</v>
      </c>
      <c r="V191" s="1290">
        <v>0</v>
      </c>
      <c r="W191" s="1290">
        <v>0</v>
      </c>
      <c r="X191" s="1290">
        <v>0</v>
      </c>
      <c r="Y191" s="1290">
        <v>0</v>
      </c>
      <c r="Z191" s="1290">
        <v>0</v>
      </c>
      <c r="AA191" s="1290">
        <v>0</v>
      </c>
      <c r="AB191" s="1290">
        <v>0</v>
      </c>
      <c r="AC191" s="1290">
        <v>0</v>
      </c>
      <c r="AD191" s="1290">
        <v>0</v>
      </c>
      <c r="AE191" s="1339">
        <v>0</v>
      </c>
      <c r="AF191" s="1290">
        <v>0</v>
      </c>
      <c r="AG191" s="1368">
        <v>1468</v>
      </c>
      <c r="AH191" s="1368">
        <v>10</v>
      </c>
      <c r="AI191" s="1385"/>
      <c r="AJ191" s="543"/>
    </row>
    <row r="192" spans="1:36" s="165" customFormat="1" ht="18" customHeight="1">
      <c r="A192" s="405">
        <v>21</v>
      </c>
      <c r="B192" s="405">
        <v>1</v>
      </c>
      <c r="C192" s="405">
        <v>11</v>
      </c>
      <c r="D192" s="843" t="s">
        <v>337</v>
      </c>
      <c r="E192" s="2112" t="s">
        <v>4</v>
      </c>
      <c r="F192" s="2113"/>
      <c r="G192" s="2113"/>
      <c r="H192" s="2113"/>
      <c r="I192" s="1203"/>
      <c r="J192" s="1290">
        <v>2523517</v>
      </c>
      <c r="K192" s="1290">
        <v>434960</v>
      </c>
      <c r="L192" s="1290">
        <v>934221</v>
      </c>
      <c r="M192" s="1290">
        <v>621079</v>
      </c>
      <c r="N192" s="1290">
        <v>286022</v>
      </c>
      <c r="O192" s="1290">
        <v>653825</v>
      </c>
      <c r="P192" s="1290">
        <v>245431</v>
      </c>
      <c r="Q192" s="1290">
        <v>1198171</v>
      </c>
      <c r="R192" s="1290">
        <v>229061</v>
      </c>
      <c r="S192" s="1290">
        <v>360119</v>
      </c>
      <c r="T192" s="1290">
        <v>725840</v>
      </c>
      <c r="U192" s="1290">
        <v>441090</v>
      </c>
      <c r="V192" s="1290">
        <v>294966</v>
      </c>
      <c r="W192" s="1290">
        <v>276973</v>
      </c>
      <c r="X192" s="1290">
        <v>143808</v>
      </c>
      <c r="Y192" s="1290">
        <v>42184</v>
      </c>
      <c r="Z192" s="1290">
        <v>145346</v>
      </c>
      <c r="AA192" s="1290">
        <v>170789</v>
      </c>
      <c r="AB192" s="1290">
        <v>119230</v>
      </c>
      <c r="AC192" s="1290">
        <v>54408</v>
      </c>
      <c r="AD192" s="1290">
        <v>52947</v>
      </c>
      <c r="AE192" s="1339">
        <v>251387</v>
      </c>
      <c r="AF192" s="1290">
        <v>72127</v>
      </c>
      <c r="AG192" s="1368">
        <v>10277501</v>
      </c>
      <c r="AH192" s="1368">
        <v>11</v>
      </c>
      <c r="AI192" s="1385"/>
      <c r="AJ192" s="543"/>
    </row>
    <row r="193" spans="1:36" s="165" customFormat="1" ht="18" customHeight="1">
      <c r="A193" s="405">
        <v>21</v>
      </c>
      <c r="B193" s="405">
        <v>1</v>
      </c>
      <c r="C193" s="405">
        <v>12</v>
      </c>
      <c r="D193" s="856" t="s">
        <v>353</v>
      </c>
      <c r="E193" s="2161" t="s">
        <v>535</v>
      </c>
      <c r="F193" s="2162"/>
      <c r="G193" s="2162"/>
      <c r="H193" s="2162"/>
      <c r="I193" s="1212"/>
      <c r="J193" s="1290">
        <v>231804</v>
      </c>
      <c r="K193" s="1290">
        <v>0</v>
      </c>
      <c r="L193" s="1290">
        <v>101368</v>
      </c>
      <c r="M193" s="1290">
        <v>83045</v>
      </c>
      <c r="N193" s="1290">
        <v>40600</v>
      </c>
      <c r="O193" s="1290">
        <v>51542</v>
      </c>
      <c r="P193" s="1290">
        <v>25208</v>
      </c>
      <c r="Q193" s="1290">
        <v>78289</v>
      </c>
      <c r="R193" s="1290">
        <v>37885</v>
      </c>
      <c r="S193" s="1290">
        <v>31290</v>
      </c>
      <c r="T193" s="1290">
        <v>50633</v>
      </c>
      <c r="U193" s="1290">
        <v>57271</v>
      </c>
      <c r="V193" s="1290">
        <v>33856</v>
      </c>
      <c r="W193" s="1290">
        <v>28657</v>
      </c>
      <c r="X193" s="1290">
        <v>46</v>
      </c>
      <c r="Y193" s="1290">
        <v>41</v>
      </c>
      <c r="Z193" s="1290">
        <v>28485</v>
      </c>
      <c r="AA193" s="1290">
        <v>6626</v>
      </c>
      <c r="AB193" s="1290">
        <v>12258</v>
      </c>
      <c r="AC193" s="1290">
        <v>11115</v>
      </c>
      <c r="AD193" s="1290">
        <v>0</v>
      </c>
      <c r="AE193" s="1339">
        <v>14870</v>
      </c>
      <c r="AF193" s="1290">
        <v>13479</v>
      </c>
      <c r="AG193" s="1368">
        <v>938368</v>
      </c>
      <c r="AH193" s="1368">
        <v>12</v>
      </c>
      <c r="AI193" s="1385"/>
      <c r="AJ193" s="543"/>
    </row>
    <row r="194" spans="1:36" s="165" customFormat="1" ht="18" customHeight="1">
      <c r="A194" s="405">
        <v>21</v>
      </c>
      <c r="B194" s="405">
        <v>1</v>
      </c>
      <c r="C194" s="405">
        <v>13</v>
      </c>
      <c r="D194" s="857" t="s">
        <v>476</v>
      </c>
      <c r="E194" s="2118" t="s">
        <v>536</v>
      </c>
      <c r="F194" s="2119"/>
      <c r="G194" s="2119"/>
      <c r="H194" s="2119"/>
      <c r="I194" s="1209"/>
      <c r="J194" s="1290">
        <v>14957</v>
      </c>
      <c r="K194" s="1290">
        <v>109</v>
      </c>
      <c r="L194" s="1290">
        <v>4312</v>
      </c>
      <c r="M194" s="1290">
        <v>2096</v>
      </c>
      <c r="N194" s="1290">
        <v>1673</v>
      </c>
      <c r="O194" s="1290">
        <v>4479</v>
      </c>
      <c r="P194" s="1290">
        <v>6396</v>
      </c>
      <c r="Q194" s="1290">
        <v>10499</v>
      </c>
      <c r="R194" s="1290">
        <v>394</v>
      </c>
      <c r="S194" s="1290">
        <v>872</v>
      </c>
      <c r="T194" s="1290">
        <v>3233</v>
      </c>
      <c r="U194" s="1290">
        <v>23</v>
      </c>
      <c r="V194" s="1290">
        <v>1942</v>
      </c>
      <c r="W194" s="1290">
        <v>560</v>
      </c>
      <c r="X194" s="1290">
        <v>3924</v>
      </c>
      <c r="Y194" s="1290">
        <v>5496</v>
      </c>
      <c r="Z194" s="1290">
        <v>0</v>
      </c>
      <c r="AA194" s="1290">
        <v>0</v>
      </c>
      <c r="AB194" s="1290">
        <v>528</v>
      </c>
      <c r="AC194" s="1290">
        <v>9</v>
      </c>
      <c r="AD194" s="1290">
        <v>1777</v>
      </c>
      <c r="AE194" s="1339">
        <v>0</v>
      </c>
      <c r="AF194" s="1290">
        <v>110</v>
      </c>
      <c r="AG194" s="1368">
        <v>63389</v>
      </c>
      <c r="AH194" s="1368">
        <v>13</v>
      </c>
      <c r="AI194" s="1385"/>
      <c r="AJ194" s="543"/>
    </row>
    <row r="195" spans="1:36" s="165" customFormat="1" ht="18" customHeight="1">
      <c r="A195" s="405">
        <v>21</v>
      </c>
      <c r="B195" s="405">
        <v>1</v>
      </c>
      <c r="C195" s="405">
        <v>14</v>
      </c>
      <c r="D195" s="857" t="s">
        <v>384</v>
      </c>
      <c r="E195" s="2118" t="s">
        <v>291</v>
      </c>
      <c r="F195" s="2119"/>
      <c r="G195" s="2119"/>
      <c r="H195" s="2119"/>
      <c r="I195" s="1209"/>
      <c r="J195" s="1290">
        <v>9791</v>
      </c>
      <c r="K195" s="1290">
        <v>0</v>
      </c>
      <c r="L195" s="1290">
        <v>5555</v>
      </c>
      <c r="M195" s="1290">
        <v>8155</v>
      </c>
      <c r="N195" s="1290">
        <v>3187</v>
      </c>
      <c r="O195" s="1290">
        <v>8914</v>
      </c>
      <c r="P195" s="1290">
        <v>3221</v>
      </c>
      <c r="Q195" s="1290">
        <v>15602</v>
      </c>
      <c r="R195" s="1290">
        <v>4554</v>
      </c>
      <c r="S195" s="1290">
        <v>1164</v>
      </c>
      <c r="T195" s="1290">
        <v>6009</v>
      </c>
      <c r="U195" s="1290">
        <v>4448</v>
      </c>
      <c r="V195" s="1290">
        <v>5071</v>
      </c>
      <c r="W195" s="1290">
        <v>4951</v>
      </c>
      <c r="X195" s="1290">
        <v>1299</v>
      </c>
      <c r="Y195" s="1290">
        <v>97</v>
      </c>
      <c r="Z195" s="1290">
        <v>1493</v>
      </c>
      <c r="AA195" s="1290">
        <v>780</v>
      </c>
      <c r="AB195" s="1290">
        <v>1861</v>
      </c>
      <c r="AC195" s="1290">
        <v>576</v>
      </c>
      <c r="AD195" s="1290">
        <v>363</v>
      </c>
      <c r="AE195" s="1339">
        <v>2814</v>
      </c>
      <c r="AF195" s="1290">
        <v>477</v>
      </c>
      <c r="AG195" s="1368">
        <v>90382</v>
      </c>
      <c r="AH195" s="1368">
        <v>14</v>
      </c>
      <c r="AI195" s="1385"/>
      <c r="AJ195" s="543"/>
    </row>
    <row r="196" spans="1:36" s="165" customFormat="1" ht="18" customHeight="1">
      <c r="A196" s="405">
        <v>21</v>
      </c>
      <c r="B196" s="405">
        <v>1</v>
      </c>
      <c r="C196" s="405">
        <v>15</v>
      </c>
      <c r="D196" s="857" t="s">
        <v>285</v>
      </c>
      <c r="E196" s="2118" t="s">
        <v>540</v>
      </c>
      <c r="F196" s="2119"/>
      <c r="G196" s="2119"/>
      <c r="H196" s="2119"/>
      <c r="I196" s="1209"/>
      <c r="J196" s="1290">
        <v>417623</v>
      </c>
      <c r="K196" s="1290">
        <v>32603</v>
      </c>
      <c r="L196" s="1290">
        <v>69814</v>
      </c>
      <c r="M196" s="1290">
        <v>63236</v>
      </c>
      <c r="N196" s="1290">
        <v>28269</v>
      </c>
      <c r="O196" s="1290">
        <v>29980</v>
      </c>
      <c r="P196" s="1290">
        <v>49930</v>
      </c>
      <c r="Q196" s="1290">
        <v>115923</v>
      </c>
      <c r="R196" s="1290">
        <v>28899</v>
      </c>
      <c r="S196" s="1290">
        <v>13571</v>
      </c>
      <c r="T196" s="1290">
        <v>37003</v>
      </c>
      <c r="U196" s="1290">
        <v>26671</v>
      </c>
      <c r="V196" s="1290">
        <v>12099</v>
      </c>
      <c r="W196" s="1290">
        <v>16682</v>
      </c>
      <c r="X196" s="1290">
        <v>5744</v>
      </c>
      <c r="Y196" s="1290">
        <v>8024</v>
      </c>
      <c r="Z196" s="1290">
        <v>10669</v>
      </c>
      <c r="AA196" s="1290">
        <v>11785</v>
      </c>
      <c r="AB196" s="1290">
        <v>6909</v>
      </c>
      <c r="AC196" s="1290">
        <v>3892</v>
      </c>
      <c r="AD196" s="1290">
        <v>2467</v>
      </c>
      <c r="AE196" s="1339">
        <v>14421</v>
      </c>
      <c r="AF196" s="1290">
        <v>8900</v>
      </c>
      <c r="AG196" s="1368">
        <v>1015114</v>
      </c>
      <c r="AH196" s="1368">
        <v>15</v>
      </c>
      <c r="AI196" s="1385"/>
      <c r="AJ196" s="543"/>
    </row>
    <row r="197" spans="1:36" s="165" customFormat="1" ht="18" customHeight="1">
      <c r="A197" s="405">
        <v>21</v>
      </c>
      <c r="B197" s="405">
        <v>1</v>
      </c>
      <c r="C197" s="405">
        <v>16</v>
      </c>
      <c r="D197" s="857" t="s">
        <v>486</v>
      </c>
      <c r="E197" s="2118" t="s">
        <v>542</v>
      </c>
      <c r="F197" s="2119"/>
      <c r="G197" s="2119"/>
      <c r="H197" s="2119"/>
      <c r="I197" s="1209"/>
      <c r="J197" s="1290">
        <v>30016</v>
      </c>
      <c r="K197" s="1290">
        <v>0</v>
      </c>
      <c r="L197" s="1290">
        <v>3448</v>
      </c>
      <c r="M197" s="1290">
        <v>6845</v>
      </c>
      <c r="N197" s="1290">
        <v>1033</v>
      </c>
      <c r="O197" s="1290">
        <v>1140</v>
      </c>
      <c r="P197" s="1290">
        <v>1515</v>
      </c>
      <c r="Q197" s="1290">
        <v>1357</v>
      </c>
      <c r="R197" s="1290">
        <v>0</v>
      </c>
      <c r="S197" s="1290">
        <v>0</v>
      </c>
      <c r="T197" s="1290">
        <v>0</v>
      </c>
      <c r="U197" s="1290">
        <v>6295</v>
      </c>
      <c r="V197" s="1290">
        <v>1018</v>
      </c>
      <c r="W197" s="1290">
        <v>303</v>
      </c>
      <c r="X197" s="1290">
        <v>0</v>
      </c>
      <c r="Y197" s="1290">
        <v>0</v>
      </c>
      <c r="Z197" s="1290">
        <v>319</v>
      </c>
      <c r="AA197" s="1290">
        <v>258</v>
      </c>
      <c r="AB197" s="1290">
        <v>96</v>
      </c>
      <c r="AC197" s="1290">
        <v>80</v>
      </c>
      <c r="AD197" s="1290">
        <v>173</v>
      </c>
      <c r="AE197" s="1339">
        <v>390</v>
      </c>
      <c r="AF197" s="1290">
        <v>798</v>
      </c>
      <c r="AG197" s="1368">
        <v>55084</v>
      </c>
      <c r="AH197" s="1368">
        <v>16</v>
      </c>
      <c r="AI197" s="1385"/>
      <c r="AJ197" s="543"/>
    </row>
    <row r="198" spans="1:36" s="165" customFormat="1" ht="18" customHeight="1">
      <c r="A198" s="405">
        <v>21</v>
      </c>
      <c r="B198" s="405">
        <v>1</v>
      </c>
      <c r="C198" s="405">
        <v>17</v>
      </c>
      <c r="D198" s="857" t="s">
        <v>488</v>
      </c>
      <c r="E198" s="2121" t="s">
        <v>187</v>
      </c>
      <c r="F198" s="2122"/>
      <c r="G198" s="2122"/>
      <c r="H198" s="2122"/>
      <c r="I198" s="1210"/>
      <c r="J198" s="1290">
        <v>69672</v>
      </c>
      <c r="K198" s="1290">
        <v>0</v>
      </c>
      <c r="L198" s="1290">
        <v>21955</v>
      </c>
      <c r="M198" s="1290">
        <v>21516</v>
      </c>
      <c r="N198" s="1290">
        <v>3579</v>
      </c>
      <c r="O198" s="1290">
        <v>3481</v>
      </c>
      <c r="P198" s="1290">
        <v>13286</v>
      </c>
      <c r="Q198" s="1290">
        <v>29754</v>
      </c>
      <c r="R198" s="1290">
        <v>9054</v>
      </c>
      <c r="S198" s="1290">
        <v>2739</v>
      </c>
      <c r="T198" s="1290">
        <v>5076</v>
      </c>
      <c r="U198" s="1290">
        <v>1629</v>
      </c>
      <c r="V198" s="1290">
        <v>1964</v>
      </c>
      <c r="W198" s="1290">
        <v>6204</v>
      </c>
      <c r="X198" s="1290">
        <v>0</v>
      </c>
      <c r="Y198" s="1290">
        <v>586</v>
      </c>
      <c r="Z198" s="1290">
        <v>4897</v>
      </c>
      <c r="AA198" s="1290">
        <v>2059</v>
      </c>
      <c r="AB198" s="1290">
        <v>10742</v>
      </c>
      <c r="AC198" s="1290">
        <v>3338</v>
      </c>
      <c r="AD198" s="1290">
        <v>653</v>
      </c>
      <c r="AE198" s="1339">
        <v>488</v>
      </c>
      <c r="AF198" s="1290">
        <v>538</v>
      </c>
      <c r="AG198" s="1368">
        <v>213210</v>
      </c>
      <c r="AH198" s="1368">
        <v>17</v>
      </c>
      <c r="AI198" s="1385"/>
      <c r="AJ198" s="543"/>
    </row>
    <row r="199" spans="1:36" s="165" customFormat="1" ht="18" customHeight="1">
      <c r="A199" s="405">
        <v>21</v>
      </c>
      <c r="B199" s="405">
        <v>1</v>
      </c>
      <c r="C199" s="405">
        <v>18</v>
      </c>
      <c r="D199" s="856" t="s">
        <v>214</v>
      </c>
      <c r="E199" s="2112" t="s">
        <v>233</v>
      </c>
      <c r="F199" s="2113"/>
      <c r="G199" s="2113"/>
      <c r="H199" s="2113"/>
      <c r="I199" s="1203"/>
      <c r="J199" s="1290">
        <v>0</v>
      </c>
      <c r="K199" s="1290">
        <v>0</v>
      </c>
      <c r="L199" s="1290">
        <v>2665</v>
      </c>
      <c r="M199" s="1290">
        <v>6823</v>
      </c>
      <c r="N199" s="1290">
        <v>18</v>
      </c>
      <c r="O199" s="1290">
        <v>1770</v>
      </c>
      <c r="P199" s="1290">
        <v>638</v>
      </c>
      <c r="Q199" s="1290">
        <v>6901</v>
      </c>
      <c r="R199" s="1290">
        <v>0</v>
      </c>
      <c r="S199" s="1290">
        <v>1947</v>
      </c>
      <c r="T199" s="1290">
        <v>2981</v>
      </c>
      <c r="U199" s="1290">
        <v>173</v>
      </c>
      <c r="V199" s="1290">
        <v>164</v>
      </c>
      <c r="W199" s="1290">
        <v>532</v>
      </c>
      <c r="X199" s="1290">
        <v>0</v>
      </c>
      <c r="Y199" s="1290">
        <v>0</v>
      </c>
      <c r="Z199" s="1290">
        <v>1347</v>
      </c>
      <c r="AA199" s="1290">
        <v>151</v>
      </c>
      <c r="AB199" s="1290">
        <v>320</v>
      </c>
      <c r="AC199" s="1290">
        <v>0</v>
      </c>
      <c r="AD199" s="1290">
        <v>594</v>
      </c>
      <c r="AE199" s="1339">
        <v>0</v>
      </c>
      <c r="AF199" s="1290">
        <v>0</v>
      </c>
      <c r="AG199" s="1368">
        <v>27024</v>
      </c>
      <c r="AH199" s="1368">
        <v>18</v>
      </c>
      <c r="AI199" s="1385"/>
      <c r="AJ199" s="543"/>
    </row>
    <row r="200" spans="1:36" s="165" customFormat="1" ht="18" customHeight="1">
      <c r="A200" s="405">
        <v>21</v>
      </c>
      <c r="B200" s="405">
        <v>1</v>
      </c>
      <c r="C200" s="405">
        <v>19</v>
      </c>
      <c r="D200" s="858" t="s">
        <v>544</v>
      </c>
      <c r="E200" s="2112" t="s">
        <v>9</v>
      </c>
      <c r="F200" s="2113"/>
      <c r="G200" s="2113"/>
      <c r="H200" s="2113"/>
      <c r="I200" s="1203"/>
      <c r="J200" s="1290">
        <v>1401943</v>
      </c>
      <c r="K200" s="1290">
        <v>282886</v>
      </c>
      <c r="L200" s="1290">
        <v>212096</v>
      </c>
      <c r="M200" s="1290">
        <v>124532</v>
      </c>
      <c r="N200" s="1290">
        <v>68149</v>
      </c>
      <c r="O200" s="1290">
        <v>190646</v>
      </c>
      <c r="P200" s="1290">
        <v>89368</v>
      </c>
      <c r="Q200" s="1290">
        <v>254991</v>
      </c>
      <c r="R200" s="1290">
        <v>73680</v>
      </c>
      <c r="S200" s="1290">
        <v>64468</v>
      </c>
      <c r="T200" s="1290">
        <v>64764</v>
      </c>
      <c r="U200" s="1290">
        <v>82758</v>
      </c>
      <c r="V200" s="1290">
        <v>117952</v>
      </c>
      <c r="W200" s="1290">
        <v>110686</v>
      </c>
      <c r="X200" s="1290">
        <v>22866</v>
      </c>
      <c r="Y200" s="1290">
        <v>8064</v>
      </c>
      <c r="Z200" s="1290">
        <v>23779</v>
      </c>
      <c r="AA200" s="1290">
        <v>6378</v>
      </c>
      <c r="AB200" s="1290">
        <v>23218</v>
      </c>
      <c r="AC200" s="1290">
        <v>18720</v>
      </c>
      <c r="AD200" s="1290">
        <v>4771</v>
      </c>
      <c r="AE200" s="1339">
        <v>18369</v>
      </c>
      <c r="AF200" s="1290">
        <v>10924</v>
      </c>
      <c r="AG200" s="1368">
        <v>3276008</v>
      </c>
      <c r="AH200" s="1368">
        <v>19</v>
      </c>
      <c r="AI200" s="1385"/>
      <c r="AJ200" s="543"/>
    </row>
    <row r="201" spans="1:36" s="165" customFormat="1" ht="18" customHeight="1">
      <c r="A201" s="405">
        <v>21</v>
      </c>
      <c r="B201" s="405">
        <v>1</v>
      </c>
      <c r="C201" s="405">
        <v>20</v>
      </c>
      <c r="D201" s="859"/>
      <c r="E201" s="953" t="s">
        <v>409</v>
      </c>
      <c r="F201" s="2163" t="s">
        <v>316</v>
      </c>
      <c r="G201" s="2163"/>
      <c r="H201" s="2164"/>
      <c r="I201" s="1213"/>
      <c r="J201" s="1290">
        <v>349938</v>
      </c>
      <c r="K201" s="1290">
        <v>160122</v>
      </c>
      <c r="L201" s="1290">
        <v>48645</v>
      </c>
      <c r="M201" s="1290">
        <v>71247</v>
      </c>
      <c r="N201" s="1290">
        <v>33981</v>
      </c>
      <c r="O201" s="1290">
        <v>100348</v>
      </c>
      <c r="P201" s="1290">
        <v>32865</v>
      </c>
      <c r="Q201" s="1290">
        <v>131632</v>
      </c>
      <c r="R201" s="1290">
        <v>35081</v>
      </c>
      <c r="S201" s="1290">
        <v>5816</v>
      </c>
      <c r="T201" s="1290">
        <v>18696</v>
      </c>
      <c r="U201" s="1290">
        <v>2009</v>
      </c>
      <c r="V201" s="1290">
        <v>70769</v>
      </c>
      <c r="W201" s="1290">
        <v>52756</v>
      </c>
      <c r="X201" s="1290">
        <v>8799</v>
      </c>
      <c r="Y201" s="1290">
        <v>1617</v>
      </c>
      <c r="Z201" s="1290">
        <v>9235</v>
      </c>
      <c r="AA201" s="1290">
        <v>3150</v>
      </c>
      <c r="AB201" s="1290">
        <v>17586</v>
      </c>
      <c r="AC201" s="1290">
        <v>10201</v>
      </c>
      <c r="AD201" s="1290">
        <v>2548</v>
      </c>
      <c r="AE201" s="1339">
        <v>10024</v>
      </c>
      <c r="AF201" s="1290">
        <v>5111</v>
      </c>
      <c r="AG201" s="1368">
        <v>1182176</v>
      </c>
      <c r="AH201" s="1368">
        <v>20</v>
      </c>
      <c r="AI201" s="1385"/>
      <c r="AJ201" s="543"/>
    </row>
    <row r="202" spans="1:36" s="165" customFormat="1" ht="18" customHeight="1">
      <c r="A202" s="405">
        <v>21</v>
      </c>
      <c r="B202" s="405">
        <v>1</v>
      </c>
      <c r="C202" s="405">
        <v>21</v>
      </c>
      <c r="D202" s="860" t="s">
        <v>324</v>
      </c>
      <c r="E202" s="953" t="s">
        <v>519</v>
      </c>
      <c r="F202" s="2163" t="s">
        <v>758</v>
      </c>
      <c r="G202" s="2163"/>
      <c r="H202" s="2164"/>
      <c r="I202" s="1213"/>
      <c r="J202" s="1290">
        <v>627829</v>
      </c>
      <c r="K202" s="1290">
        <v>35561</v>
      </c>
      <c r="L202" s="1290">
        <v>27133</v>
      </c>
      <c r="M202" s="1290">
        <v>31609</v>
      </c>
      <c r="N202" s="1290">
        <v>19517</v>
      </c>
      <c r="O202" s="1290">
        <v>10991</v>
      </c>
      <c r="P202" s="1290">
        <v>6748</v>
      </c>
      <c r="Q202" s="1290">
        <v>25034</v>
      </c>
      <c r="R202" s="1290">
        <v>21665</v>
      </c>
      <c r="S202" s="1290">
        <v>5352</v>
      </c>
      <c r="T202" s="1290">
        <v>2391</v>
      </c>
      <c r="U202" s="1290">
        <v>21512</v>
      </c>
      <c r="V202" s="1290">
        <v>15678</v>
      </c>
      <c r="W202" s="1290">
        <v>11474</v>
      </c>
      <c r="X202" s="1290">
        <v>13527</v>
      </c>
      <c r="Y202" s="1290">
        <v>1247</v>
      </c>
      <c r="Z202" s="1290">
        <v>4235</v>
      </c>
      <c r="AA202" s="1290">
        <v>3228</v>
      </c>
      <c r="AB202" s="1290">
        <v>0</v>
      </c>
      <c r="AC202" s="1290">
        <v>5987</v>
      </c>
      <c r="AD202" s="1290">
        <v>2054</v>
      </c>
      <c r="AE202" s="1339">
        <v>5081</v>
      </c>
      <c r="AF202" s="1290">
        <v>2011</v>
      </c>
      <c r="AG202" s="1368">
        <v>899864</v>
      </c>
      <c r="AH202" s="1368">
        <v>21</v>
      </c>
      <c r="AI202" s="1385"/>
      <c r="AJ202" s="543"/>
    </row>
    <row r="203" spans="1:36" s="165" customFormat="1" ht="18" customHeight="1">
      <c r="A203" s="405">
        <v>21</v>
      </c>
      <c r="B203" s="405">
        <v>1</v>
      </c>
      <c r="C203" s="405">
        <v>22</v>
      </c>
      <c r="D203" s="861"/>
      <c r="E203" s="953" t="s">
        <v>521</v>
      </c>
      <c r="F203" s="2163" t="s">
        <v>760</v>
      </c>
      <c r="G203" s="2163"/>
      <c r="H203" s="2164"/>
      <c r="I203" s="1213"/>
      <c r="J203" s="1290">
        <v>397286</v>
      </c>
      <c r="K203" s="1290">
        <v>82879</v>
      </c>
      <c r="L203" s="1290">
        <v>0</v>
      </c>
      <c r="M203" s="1290">
        <v>21048</v>
      </c>
      <c r="N203" s="1290">
        <v>14651</v>
      </c>
      <c r="O203" s="1290">
        <v>62710</v>
      </c>
      <c r="P203" s="1290">
        <v>0</v>
      </c>
      <c r="Q203" s="1290">
        <v>52048</v>
      </c>
      <c r="R203" s="1290">
        <v>16934</v>
      </c>
      <c r="S203" s="1290">
        <v>53300</v>
      </c>
      <c r="T203" s="1290">
        <v>0</v>
      </c>
      <c r="U203" s="1290">
        <v>0</v>
      </c>
      <c r="V203" s="1290">
        <v>11682</v>
      </c>
      <c r="W203" s="1290">
        <v>0</v>
      </c>
      <c r="X203" s="1290">
        <v>0</v>
      </c>
      <c r="Y203" s="1290">
        <v>0</v>
      </c>
      <c r="Z203" s="1290">
        <v>6909</v>
      </c>
      <c r="AA203" s="1290">
        <v>0</v>
      </c>
      <c r="AB203" s="1290">
        <v>0</v>
      </c>
      <c r="AC203" s="1290">
        <v>0</v>
      </c>
      <c r="AD203" s="1290">
        <v>0</v>
      </c>
      <c r="AE203" s="1339">
        <v>0</v>
      </c>
      <c r="AF203" s="1290">
        <v>3802</v>
      </c>
      <c r="AG203" s="1368">
        <v>723249</v>
      </c>
      <c r="AH203" s="1368">
        <v>22</v>
      </c>
      <c r="AI203" s="1385"/>
      <c r="AJ203" s="543"/>
    </row>
    <row r="204" spans="1:36" s="165" customFormat="1" ht="18" customHeight="1">
      <c r="A204" s="405">
        <v>21</v>
      </c>
      <c r="B204" s="405">
        <v>1</v>
      </c>
      <c r="C204" s="405">
        <v>23</v>
      </c>
      <c r="D204" s="860" t="s">
        <v>1056</v>
      </c>
      <c r="E204" s="953" t="s">
        <v>362</v>
      </c>
      <c r="F204" s="2163" t="s">
        <v>761</v>
      </c>
      <c r="G204" s="2163"/>
      <c r="H204" s="2164"/>
      <c r="I204" s="1213"/>
      <c r="J204" s="1290">
        <v>26890</v>
      </c>
      <c r="K204" s="1290">
        <v>4324</v>
      </c>
      <c r="L204" s="1290">
        <v>136318</v>
      </c>
      <c r="M204" s="1290">
        <v>628</v>
      </c>
      <c r="N204" s="1290">
        <v>0</v>
      </c>
      <c r="O204" s="1290">
        <v>16597</v>
      </c>
      <c r="P204" s="1290">
        <v>49755</v>
      </c>
      <c r="Q204" s="1290">
        <v>46277</v>
      </c>
      <c r="R204" s="1290">
        <v>0</v>
      </c>
      <c r="S204" s="1290">
        <v>0</v>
      </c>
      <c r="T204" s="1290">
        <v>43677</v>
      </c>
      <c r="U204" s="1290">
        <v>59237</v>
      </c>
      <c r="V204" s="1290">
        <v>19823</v>
      </c>
      <c r="W204" s="1290">
        <v>46456</v>
      </c>
      <c r="X204" s="1290">
        <v>540</v>
      </c>
      <c r="Y204" s="1290">
        <v>5200</v>
      </c>
      <c r="Z204" s="1290">
        <v>3400</v>
      </c>
      <c r="AA204" s="1290">
        <v>0</v>
      </c>
      <c r="AB204" s="1290">
        <v>5632</v>
      </c>
      <c r="AC204" s="1290">
        <v>2532</v>
      </c>
      <c r="AD204" s="1290">
        <v>169</v>
      </c>
      <c r="AE204" s="1339">
        <v>3264</v>
      </c>
      <c r="AF204" s="1290">
        <v>0</v>
      </c>
      <c r="AG204" s="1368">
        <v>470719</v>
      </c>
      <c r="AH204" s="1368">
        <v>23</v>
      </c>
      <c r="AI204" s="1385"/>
      <c r="AJ204" s="543"/>
    </row>
    <row r="205" spans="1:36" s="165" customFormat="1" ht="18" customHeight="1">
      <c r="A205" s="405">
        <v>21</v>
      </c>
      <c r="B205" s="405">
        <v>1</v>
      </c>
      <c r="C205" s="405">
        <v>24</v>
      </c>
      <c r="D205" s="862"/>
      <c r="E205" s="942" t="s">
        <v>477</v>
      </c>
      <c r="F205" s="2163" t="s">
        <v>582</v>
      </c>
      <c r="G205" s="2163"/>
      <c r="H205" s="2164"/>
      <c r="I205" s="1213"/>
      <c r="J205" s="1290">
        <v>0</v>
      </c>
      <c r="K205" s="1290">
        <v>0</v>
      </c>
      <c r="L205" s="1290">
        <v>0</v>
      </c>
      <c r="M205" s="1290">
        <v>0</v>
      </c>
      <c r="N205" s="1290">
        <v>0</v>
      </c>
      <c r="O205" s="1290">
        <v>0</v>
      </c>
      <c r="P205" s="1290">
        <v>0</v>
      </c>
      <c r="Q205" s="1290">
        <v>0</v>
      </c>
      <c r="R205" s="1290">
        <v>0</v>
      </c>
      <c r="S205" s="1290">
        <v>0</v>
      </c>
      <c r="T205" s="1290">
        <v>0</v>
      </c>
      <c r="U205" s="1290">
        <v>0</v>
      </c>
      <c r="V205" s="1290">
        <v>0</v>
      </c>
      <c r="W205" s="1290">
        <v>0</v>
      </c>
      <c r="X205" s="1290">
        <v>0</v>
      </c>
      <c r="Y205" s="1290">
        <v>0</v>
      </c>
      <c r="Z205" s="1290">
        <v>0</v>
      </c>
      <c r="AA205" s="1290">
        <v>0</v>
      </c>
      <c r="AB205" s="1290">
        <v>0</v>
      </c>
      <c r="AC205" s="1290">
        <v>0</v>
      </c>
      <c r="AD205" s="1290">
        <v>0</v>
      </c>
      <c r="AE205" s="1339">
        <v>0</v>
      </c>
      <c r="AF205" s="1290">
        <v>0</v>
      </c>
      <c r="AG205" s="1368">
        <v>0</v>
      </c>
      <c r="AH205" s="1368">
        <v>24</v>
      </c>
      <c r="AI205" s="1385"/>
      <c r="AJ205" s="543"/>
    </row>
    <row r="206" spans="1:36" s="165" customFormat="1" ht="18" customHeight="1">
      <c r="A206" s="405">
        <v>21</v>
      </c>
      <c r="B206" s="405">
        <v>1</v>
      </c>
      <c r="C206" s="405">
        <v>25</v>
      </c>
      <c r="D206" s="863" t="s">
        <v>545</v>
      </c>
      <c r="E206" s="2112" t="s">
        <v>700</v>
      </c>
      <c r="F206" s="2113"/>
      <c r="G206" s="2113"/>
      <c r="H206" s="2113"/>
      <c r="I206" s="1214"/>
      <c r="J206" s="1290">
        <v>95295</v>
      </c>
      <c r="K206" s="1290">
        <v>3242</v>
      </c>
      <c r="L206" s="1290">
        <v>7237</v>
      </c>
      <c r="M206" s="1290">
        <v>153</v>
      </c>
      <c r="N206" s="1290">
        <v>10066</v>
      </c>
      <c r="O206" s="1290">
        <v>2765</v>
      </c>
      <c r="P206" s="1290">
        <v>1094</v>
      </c>
      <c r="Q206" s="1290">
        <v>8443</v>
      </c>
      <c r="R206" s="1290">
        <v>0</v>
      </c>
      <c r="S206" s="1290">
        <v>3671</v>
      </c>
      <c r="T206" s="1290">
        <v>463</v>
      </c>
      <c r="U206" s="1290">
        <v>2206</v>
      </c>
      <c r="V206" s="1290">
        <v>0</v>
      </c>
      <c r="W206" s="1290">
        <v>390</v>
      </c>
      <c r="X206" s="1290">
        <v>6691</v>
      </c>
      <c r="Y206" s="1290">
        <v>6</v>
      </c>
      <c r="Z206" s="1290">
        <v>0</v>
      </c>
      <c r="AA206" s="1290">
        <v>0</v>
      </c>
      <c r="AB206" s="1290">
        <v>0</v>
      </c>
      <c r="AC206" s="1290">
        <v>1320</v>
      </c>
      <c r="AD206" s="1290">
        <v>1597</v>
      </c>
      <c r="AE206" s="1339">
        <v>2658</v>
      </c>
      <c r="AF206" s="1290">
        <v>1164</v>
      </c>
      <c r="AG206" s="1368">
        <v>148461</v>
      </c>
      <c r="AH206" s="1368">
        <v>25</v>
      </c>
      <c r="AI206" s="1385"/>
      <c r="AJ206" s="543"/>
    </row>
    <row r="207" spans="1:36" s="165" customFormat="1" ht="18" customHeight="1">
      <c r="A207" s="405">
        <v>21</v>
      </c>
      <c r="B207" s="405">
        <v>1</v>
      </c>
      <c r="C207" s="405">
        <v>26</v>
      </c>
      <c r="D207" s="864" t="s">
        <v>265</v>
      </c>
      <c r="E207" s="2132" t="s">
        <v>464</v>
      </c>
      <c r="F207" s="2165"/>
      <c r="G207" s="2165"/>
      <c r="H207" s="2165"/>
      <c r="I207" s="1206"/>
      <c r="J207" s="1290">
        <v>0</v>
      </c>
      <c r="K207" s="1290">
        <v>0</v>
      </c>
      <c r="L207" s="1290">
        <v>0</v>
      </c>
      <c r="M207" s="1290">
        <v>0</v>
      </c>
      <c r="N207" s="1290">
        <v>0</v>
      </c>
      <c r="O207" s="1290">
        <v>0</v>
      </c>
      <c r="P207" s="1290">
        <v>0</v>
      </c>
      <c r="Q207" s="1290">
        <v>0</v>
      </c>
      <c r="R207" s="1290">
        <v>0</v>
      </c>
      <c r="S207" s="1290">
        <v>0</v>
      </c>
      <c r="T207" s="1290">
        <v>0</v>
      </c>
      <c r="U207" s="1290">
        <v>0</v>
      </c>
      <c r="V207" s="1290">
        <v>0</v>
      </c>
      <c r="W207" s="1290">
        <v>0</v>
      </c>
      <c r="X207" s="1290">
        <v>0</v>
      </c>
      <c r="Y207" s="1290">
        <v>0</v>
      </c>
      <c r="Z207" s="1290">
        <v>0</v>
      </c>
      <c r="AA207" s="1290">
        <v>0</v>
      </c>
      <c r="AB207" s="1290">
        <v>0</v>
      </c>
      <c r="AC207" s="1290">
        <v>0</v>
      </c>
      <c r="AD207" s="1290">
        <v>0</v>
      </c>
      <c r="AE207" s="1339">
        <v>0</v>
      </c>
      <c r="AF207" s="1290">
        <v>0</v>
      </c>
      <c r="AG207" s="1368">
        <v>0</v>
      </c>
      <c r="AH207" s="1368">
        <v>26</v>
      </c>
      <c r="AI207" s="1385"/>
      <c r="AJ207" s="543"/>
    </row>
    <row r="208" spans="1:36" s="165" customFormat="1" ht="18" customHeight="1">
      <c r="A208" s="405">
        <v>21</v>
      </c>
      <c r="B208" s="405">
        <v>1</v>
      </c>
      <c r="C208" s="405">
        <v>27</v>
      </c>
      <c r="D208" s="856"/>
      <c r="E208" s="954"/>
      <c r="F208" s="954"/>
      <c r="G208" s="954"/>
      <c r="H208" s="900" t="s">
        <v>1058</v>
      </c>
      <c r="I208" s="1199"/>
      <c r="J208" s="1290">
        <v>0</v>
      </c>
      <c r="K208" s="1290">
        <v>0</v>
      </c>
      <c r="L208" s="1290">
        <v>0</v>
      </c>
      <c r="M208" s="1290">
        <v>0</v>
      </c>
      <c r="N208" s="1290">
        <v>0</v>
      </c>
      <c r="O208" s="1290">
        <v>0</v>
      </c>
      <c r="P208" s="1290">
        <v>0</v>
      </c>
      <c r="Q208" s="1290">
        <v>0</v>
      </c>
      <c r="R208" s="1290">
        <v>0</v>
      </c>
      <c r="S208" s="1290">
        <v>0</v>
      </c>
      <c r="T208" s="1290">
        <v>0</v>
      </c>
      <c r="U208" s="1290">
        <v>0</v>
      </c>
      <c r="V208" s="1290">
        <v>0</v>
      </c>
      <c r="W208" s="1290">
        <v>0</v>
      </c>
      <c r="X208" s="1290">
        <v>0</v>
      </c>
      <c r="Y208" s="1290">
        <v>0</v>
      </c>
      <c r="Z208" s="1290">
        <v>0</v>
      </c>
      <c r="AA208" s="1290">
        <v>0</v>
      </c>
      <c r="AB208" s="1290">
        <v>0</v>
      </c>
      <c r="AC208" s="1290">
        <v>0</v>
      </c>
      <c r="AD208" s="1290">
        <v>0</v>
      </c>
      <c r="AE208" s="1339">
        <v>0</v>
      </c>
      <c r="AF208" s="1290">
        <v>0</v>
      </c>
      <c r="AG208" s="1368">
        <v>0</v>
      </c>
      <c r="AH208" s="1368">
        <v>27</v>
      </c>
      <c r="AI208" s="1385"/>
      <c r="AJ208" s="543"/>
    </row>
    <row r="209" spans="1:36" s="165" customFormat="1" ht="18" customHeight="1">
      <c r="A209" s="405">
        <v>21</v>
      </c>
      <c r="B209" s="405">
        <v>1</v>
      </c>
      <c r="C209" s="405">
        <v>28</v>
      </c>
      <c r="D209" s="856" t="s">
        <v>288</v>
      </c>
      <c r="E209" s="2112" t="s">
        <v>454</v>
      </c>
      <c r="F209" s="2113"/>
      <c r="G209" s="2113"/>
      <c r="H209" s="2113"/>
      <c r="I209" s="1203"/>
      <c r="J209" s="1290">
        <v>132397</v>
      </c>
      <c r="K209" s="1290">
        <v>25674</v>
      </c>
      <c r="L209" s="1290">
        <v>75403</v>
      </c>
      <c r="M209" s="1290">
        <v>92487</v>
      </c>
      <c r="N209" s="1290">
        <v>35881</v>
      </c>
      <c r="O209" s="1290">
        <v>41344</v>
      </c>
      <c r="P209" s="1290">
        <v>42761</v>
      </c>
      <c r="Q209" s="1290">
        <v>114812</v>
      </c>
      <c r="R209" s="1290">
        <v>10095</v>
      </c>
      <c r="S209" s="1290">
        <v>41007</v>
      </c>
      <c r="T209" s="1290">
        <v>32246</v>
      </c>
      <c r="U209" s="1290">
        <v>55242</v>
      </c>
      <c r="V209" s="1290">
        <v>23379</v>
      </c>
      <c r="W209" s="1290">
        <v>38778</v>
      </c>
      <c r="X209" s="1290">
        <v>10567</v>
      </c>
      <c r="Y209" s="1290">
        <v>12125</v>
      </c>
      <c r="Z209" s="1290">
        <v>13973</v>
      </c>
      <c r="AA209" s="1290">
        <v>7685</v>
      </c>
      <c r="AB209" s="1290">
        <v>6346</v>
      </c>
      <c r="AC209" s="1290">
        <v>20491</v>
      </c>
      <c r="AD209" s="1290">
        <v>7126</v>
      </c>
      <c r="AE209" s="1339">
        <v>17597</v>
      </c>
      <c r="AF209" s="1290">
        <v>11284</v>
      </c>
      <c r="AG209" s="1368">
        <v>868700</v>
      </c>
      <c r="AH209" s="1368">
        <v>28</v>
      </c>
      <c r="AI209" s="1385"/>
      <c r="AJ209" s="543"/>
    </row>
    <row r="210" spans="1:36" s="165" customFormat="1" ht="18" customHeight="1">
      <c r="A210" s="405">
        <v>21</v>
      </c>
      <c r="B210" s="405">
        <v>1</v>
      </c>
      <c r="C210" s="405">
        <v>29</v>
      </c>
      <c r="D210" s="856" t="s">
        <v>267</v>
      </c>
      <c r="E210" s="2112" t="s">
        <v>548</v>
      </c>
      <c r="F210" s="2113"/>
      <c r="G210" s="2113"/>
      <c r="H210" s="2113"/>
      <c r="I210" s="1203"/>
      <c r="J210" s="1290">
        <v>5990766</v>
      </c>
      <c r="K210" s="1290">
        <v>901678</v>
      </c>
      <c r="L210" s="1290">
        <v>1842167</v>
      </c>
      <c r="M210" s="1290">
        <v>1324427</v>
      </c>
      <c r="N210" s="1290">
        <v>584291</v>
      </c>
      <c r="O210" s="1290">
        <v>1158853</v>
      </c>
      <c r="P210" s="1290">
        <v>576484</v>
      </c>
      <c r="Q210" s="1290">
        <v>2277062</v>
      </c>
      <c r="R210" s="1290">
        <v>493423</v>
      </c>
      <c r="S210" s="1290">
        <v>674006</v>
      </c>
      <c r="T210" s="1290">
        <v>1118875</v>
      </c>
      <c r="U210" s="1290">
        <v>808008</v>
      </c>
      <c r="V210" s="1290">
        <v>564548</v>
      </c>
      <c r="W210" s="1290">
        <v>585026</v>
      </c>
      <c r="X210" s="1290">
        <v>241061</v>
      </c>
      <c r="Y210" s="1290">
        <v>89108</v>
      </c>
      <c r="Z210" s="1290">
        <v>268932</v>
      </c>
      <c r="AA210" s="1290">
        <v>243029</v>
      </c>
      <c r="AB210" s="1290">
        <v>215401</v>
      </c>
      <c r="AC210" s="1290">
        <v>146262</v>
      </c>
      <c r="AD210" s="1290">
        <v>101837</v>
      </c>
      <c r="AE210" s="1339">
        <v>383315</v>
      </c>
      <c r="AF210" s="1290">
        <v>167425</v>
      </c>
      <c r="AG210" s="1368">
        <v>20755984</v>
      </c>
      <c r="AH210" s="1368">
        <v>29</v>
      </c>
      <c r="AI210" s="1385"/>
      <c r="AJ210" s="543"/>
    </row>
    <row r="211" spans="1:36" s="165" customFormat="1" ht="18" customHeight="1">
      <c r="A211" s="405">
        <v>21</v>
      </c>
      <c r="B211" s="405">
        <v>1</v>
      </c>
      <c r="C211" s="405">
        <v>30</v>
      </c>
      <c r="D211" s="859" t="s">
        <v>269</v>
      </c>
      <c r="E211" s="2166" t="s">
        <v>787</v>
      </c>
      <c r="F211" s="2113"/>
      <c r="G211" s="2113"/>
      <c r="H211" s="2113"/>
      <c r="I211" s="1203"/>
      <c r="J211" s="1290">
        <v>1524</v>
      </c>
      <c r="K211" s="1290">
        <v>103</v>
      </c>
      <c r="L211" s="1290">
        <v>433</v>
      </c>
      <c r="M211" s="1290">
        <v>426</v>
      </c>
      <c r="N211" s="1290">
        <v>144</v>
      </c>
      <c r="O211" s="1290">
        <v>132</v>
      </c>
      <c r="P211" s="1290">
        <v>84</v>
      </c>
      <c r="Q211" s="1290">
        <v>408</v>
      </c>
      <c r="R211" s="1290">
        <v>96</v>
      </c>
      <c r="S211" s="1290">
        <v>288</v>
      </c>
      <c r="T211" s="1290">
        <v>96</v>
      </c>
      <c r="U211" s="1290">
        <v>168</v>
      </c>
      <c r="V211" s="1290">
        <v>87</v>
      </c>
      <c r="W211" s="1290">
        <v>96</v>
      </c>
      <c r="X211" s="1290">
        <v>12</v>
      </c>
      <c r="Y211" s="1290">
        <v>12</v>
      </c>
      <c r="Z211" s="1290">
        <v>36</v>
      </c>
      <c r="AA211" s="1290">
        <v>36</v>
      </c>
      <c r="AB211" s="1290">
        <v>24</v>
      </c>
      <c r="AC211" s="1290">
        <v>96</v>
      </c>
      <c r="AD211" s="1290">
        <v>48</v>
      </c>
      <c r="AE211" s="1339">
        <v>48</v>
      </c>
      <c r="AF211" s="1290">
        <v>96</v>
      </c>
      <c r="AG211" s="1368">
        <v>4493</v>
      </c>
      <c r="AH211" s="1368">
        <v>30</v>
      </c>
      <c r="AI211" s="1385"/>
      <c r="AJ211" s="543"/>
    </row>
    <row r="212" spans="1:36" s="165" customFormat="1" ht="18" customHeight="1">
      <c r="A212" s="405">
        <v>21</v>
      </c>
      <c r="B212" s="405">
        <v>1</v>
      </c>
      <c r="C212" s="405">
        <v>31</v>
      </c>
      <c r="D212" s="861"/>
      <c r="E212" s="2166" t="s">
        <v>788</v>
      </c>
      <c r="F212" s="2113"/>
      <c r="G212" s="2113"/>
      <c r="H212" s="2113"/>
      <c r="I212" s="1203"/>
      <c r="J212" s="1290">
        <v>127</v>
      </c>
      <c r="K212" s="1290">
        <v>9</v>
      </c>
      <c r="L212" s="1290">
        <v>37</v>
      </c>
      <c r="M212" s="1290">
        <v>35</v>
      </c>
      <c r="N212" s="1290">
        <v>12</v>
      </c>
      <c r="O212" s="1290">
        <v>11</v>
      </c>
      <c r="P212" s="1290">
        <v>7</v>
      </c>
      <c r="Q212" s="1290">
        <v>34</v>
      </c>
      <c r="R212" s="1290">
        <v>8</v>
      </c>
      <c r="S212" s="1290">
        <v>24</v>
      </c>
      <c r="T212" s="1290">
        <v>8</v>
      </c>
      <c r="U212" s="1290">
        <v>14</v>
      </c>
      <c r="V212" s="1290">
        <v>8</v>
      </c>
      <c r="W212" s="1290">
        <v>8</v>
      </c>
      <c r="X212" s="1290">
        <v>1</v>
      </c>
      <c r="Y212" s="1290">
        <v>1</v>
      </c>
      <c r="Z212" s="1290">
        <v>3</v>
      </c>
      <c r="AA212" s="1290">
        <v>3</v>
      </c>
      <c r="AB212" s="1290">
        <v>2</v>
      </c>
      <c r="AC212" s="1290">
        <v>8</v>
      </c>
      <c r="AD212" s="1290">
        <v>4</v>
      </c>
      <c r="AE212" s="1339">
        <v>4</v>
      </c>
      <c r="AF212" s="1290">
        <v>8</v>
      </c>
      <c r="AG212" s="1368">
        <v>376</v>
      </c>
      <c r="AH212" s="1368">
        <v>31</v>
      </c>
      <c r="AI212" s="1385"/>
      <c r="AJ212" s="543"/>
    </row>
    <row r="213" spans="1:36" s="165" customFormat="1" ht="18" customHeight="1">
      <c r="A213" s="405">
        <v>21</v>
      </c>
      <c r="B213" s="405">
        <v>1</v>
      </c>
      <c r="C213" s="405">
        <v>32</v>
      </c>
      <c r="D213" s="846"/>
      <c r="E213" s="2166" t="s">
        <v>1059</v>
      </c>
      <c r="F213" s="2113"/>
      <c r="G213" s="2113"/>
      <c r="H213" s="2113"/>
      <c r="I213" s="1203"/>
      <c r="J213" s="1290">
        <v>479980</v>
      </c>
      <c r="K213" s="1290">
        <v>33638</v>
      </c>
      <c r="L213" s="1290">
        <v>115726</v>
      </c>
      <c r="M213" s="1290">
        <v>122359</v>
      </c>
      <c r="N213" s="1290">
        <v>45622</v>
      </c>
      <c r="O213" s="1290">
        <v>42729</v>
      </c>
      <c r="P213" s="1290">
        <v>32021</v>
      </c>
      <c r="Q213" s="1290">
        <v>128323</v>
      </c>
      <c r="R213" s="1290">
        <v>26926</v>
      </c>
      <c r="S213" s="1290">
        <v>45543</v>
      </c>
      <c r="T213" s="1290">
        <v>28836</v>
      </c>
      <c r="U213" s="1290">
        <v>51081</v>
      </c>
      <c r="V213" s="1290">
        <v>26526</v>
      </c>
      <c r="W213" s="1290">
        <v>28594</v>
      </c>
      <c r="X213" s="1290">
        <v>2548</v>
      </c>
      <c r="Y213" s="1290">
        <v>2174</v>
      </c>
      <c r="Z213" s="1290">
        <v>10377</v>
      </c>
      <c r="AA213" s="1290">
        <v>10144</v>
      </c>
      <c r="AB213" s="1290">
        <v>6654</v>
      </c>
      <c r="AC213" s="1290">
        <v>16971</v>
      </c>
      <c r="AD213" s="1290">
        <v>13378</v>
      </c>
      <c r="AE213" s="1339">
        <v>14727</v>
      </c>
      <c r="AF213" s="1290">
        <v>26183</v>
      </c>
      <c r="AG213" s="1368">
        <v>1311060</v>
      </c>
      <c r="AH213" s="1368">
        <v>32</v>
      </c>
      <c r="AI213" s="1385"/>
      <c r="AJ213" s="543"/>
    </row>
    <row r="214" spans="1:36" s="165" customFormat="1" ht="18" customHeight="1">
      <c r="A214" s="405">
        <v>21</v>
      </c>
      <c r="B214" s="405">
        <v>1</v>
      </c>
      <c r="C214" s="405">
        <v>33</v>
      </c>
      <c r="D214" s="860" t="s">
        <v>415</v>
      </c>
      <c r="E214" s="851" t="s">
        <v>533</v>
      </c>
      <c r="F214" s="1037"/>
      <c r="G214" s="979"/>
      <c r="H214" s="1138" t="s">
        <v>307</v>
      </c>
      <c r="I214" s="1215"/>
      <c r="J214" s="1290">
        <v>465233</v>
      </c>
      <c r="K214" s="1290">
        <v>32463</v>
      </c>
      <c r="L214" s="1290">
        <v>112008</v>
      </c>
      <c r="M214" s="1290">
        <v>119242</v>
      </c>
      <c r="N214" s="1290">
        <v>43178</v>
      </c>
      <c r="O214" s="1290">
        <v>41337</v>
      </c>
      <c r="P214" s="1290">
        <v>30782</v>
      </c>
      <c r="Q214" s="1290">
        <v>122954</v>
      </c>
      <c r="R214" s="1290">
        <v>26770</v>
      </c>
      <c r="S214" s="1290">
        <v>44578</v>
      </c>
      <c r="T214" s="1290">
        <v>27480</v>
      </c>
      <c r="U214" s="1290">
        <v>49468</v>
      </c>
      <c r="V214" s="1290">
        <v>25710</v>
      </c>
      <c r="W214" s="1290">
        <v>27916</v>
      </c>
      <c r="X214" s="1290">
        <v>2428</v>
      </c>
      <c r="Y214" s="1290">
        <v>2174</v>
      </c>
      <c r="Z214" s="1290">
        <v>9759</v>
      </c>
      <c r="AA214" s="1290">
        <v>9886</v>
      </c>
      <c r="AB214" s="1290">
        <v>6654</v>
      </c>
      <c r="AC214" s="1290">
        <v>16815</v>
      </c>
      <c r="AD214" s="1290">
        <v>12604</v>
      </c>
      <c r="AE214" s="1339">
        <v>14571</v>
      </c>
      <c r="AF214" s="1290">
        <v>24551</v>
      </c>
      <c r="AG214" s="1368">
        <v>1268561</v>
      </c>
      <c r="AH214" s="1368">
        <v>33</v>
      </c>
      <c r="AI214" s="1385"/>
      <c r="AJ214" s="543"/>
    </row>
    <row r="215" spans="1:36" s="165" customFormat="1" ht="18" customHeight="1">
      <c r="A215" s="405">
        <v>21</v>
      </c>
      <c r="B215" s="405">
        <v>1</v>
      </c>
      <c r="C215" s="405">
        <v>34</v>
      </c>
      <c r="D215" s="860" t="s">
        <v>526</v>
      </c>
      <c r="E215" s="853"/>
      <c r="F215" s="979"/>
      <c r="G215" s="979"/>
      <c r="H215" s="1138" t="s">
        <v>549</v>
      </c>
      <c r="I215" s="1215"/>
      <c r="J215" s="1290">
        <v>14747</v>
      </c>
      <c r="K215" s="1290">
        <v>1175</v>
      </c>
      <c r="L215" s="1290">
        <v>3718</v>
      </c>
      <c r="M215" s="1290">
        <v>3117</v>
      </c>
      <c r="N215" s="1290">
        <v>2444</v>
      </c>
      <c r="O215" s="1290">
        <v>1392</v>
      </c>
      <c r="P215" s="1290">
        <v>1239</v>
      </c>
      <c r="Q215" s="1290">
        <v>5369</v>
      </c>
      <c r="R215" s="1290">
        <v>156</v>
      </c>
      <c r="S215" s="1290">
        <v>965</v>
      </c>
      <c r="T215" s="1290">
        <v>1356</v>
      </c>
      <c r="U215" s="1290">
        <v>1613</v>
      </c>
      <c r="V215" s="1290">
        <v>816</v>
      </c>
      <c r="W215" s="1290">
        <v>678</v>
      </c>
      <c r="X215" s="1290">
        <v>120</v>
      </c>
      <c r="Y215" s="1290">
        <v>0</v>
      </c>
      <c r="Z215" s="1290">
        <v>618</v>
      </c>
      <c r="AA215" s="1290">
        <v>258</v>
      </c>
      <c r="AB215" s="1290">
        <v>0</v>
      </c>
      <c r="AC215" s="1290">
        <v>156</v>
      </c>
      <c r="AD215" s="1290">
        <v>774</v>
      </c>
      <c r="AE215" s="1339">
        <v>156</v>
      </c>
      <c r="AF215" s="1290">
        <v>1632</v>
      </c>
      <c r="AG215" s="1368">
        <v>42499</v>
      </c>
      <c r="AH215" s="1368">
        <v>34</v>
      </c>
      <c r="AI215" s="1385"/>
      <c r="AJ215" s="543"/>
    </row>
    <row r="216" spans="1:36" s="165" customFormat="1" ht="18" customHeight="1">
      <c r="A216" s="405">
        <v>21</v>
      </c>
      <c r="B216" s="405">
        <v>1</v>
      </c>
      <c r="C216" s="405">
        <v>35</v>
      </c>
      <c r="D216" s="860" t="s">
        <v>482</v>
      </c>
      <c r="E216" s="852" t="s">
        <v>221</v>
      </c>
      <c r="F216" s="1038"/>
      <c r="G216" s="976"/>
      <c r="H216" s="1138" t="s">
        <v>983</v>
      </c>
      <c r="I216" s="1215"/>
      <c r="J216" s="1290">
        <v>0</v>
      </c>
      <c r="K216" s="1290">
        <v>0</v>
      </c>
      <c r="L216" s="1290">
        <v>0</v>
      </c>
      <c r="M216" s="1290">
        <v>0</v>
      </c>
      <c r="N216" s="1290">
        <v>0</v>
      </c>
      <c r="O216" s="1290">
        <v>0</v>
      </c>
      <c r="P216" s="1290">
        <v>0</v>
      </c>
      <c r="Q216" s="1290">
        <v>0</v>
      </c>
      <c r="R216" s="1290">
        <v>0</v>
      </c>
      <c r="S216" s="1290">
        <v>0</v>
      </c>
      <c r="T216" s="1290">
        <v>0</v>
      </c>
      <c r="U216" s="1290">
        <v>0</v>
      </c>
      <c r="V216" s="1290">
        <v>0</v>
      </c>
      <c r="W216" s="1290">
        <v>0</v>
      </c>
      <c r="X216" s="1290">
        <v>0</v>
      </c>
      <c r="Y216" s="1290">
        <v>0</v>
      </c>
      <c r="Z216" s="1290">
        <v>0</v>
      </c>
      <c r="AA216" s="1290">
        <v>0</v>
      </c>
      <c r="AB216" s="1290">
        <v>0</v>
      </c>
      <c r="AC216" s="1290">
        <v>0</v>
      </c>
      <c r="AD216" s="1290">
        <v>0</v>
      </c>
      <c r="AE216" s="1339">
        <v>0</v>
      </c>
      <c r="AF216" s="1290">
        <v>0</v>
      </c>
      <c r="AG216" s="1368">
        <v>0</v>
      </c>
      <c r="AH216" s="1368">
        <v>35</v>
      </c>
      <c r="AI216" s="1385"/>
      <c r="AJ216" s="543"/>
    </row>
    <row r="217" spans="1:36" s="165" customFormat="1" ht="18" customHeight="1">
      <c r="A217" s="405">
        <v>21</v>
      </c>
      <c r="B217" s="405">
        <v>1</v>
      </c>
      <c r="C217" s="405">
        <v>36</v>
      </c>
      <c r="D217" s="860" t="s">
        <v>478</v>
      </c>
      <c r="E217" s="2166" t="s">
        <v>775</v>
      </c>
      <c r="F217" s="2113"/>
      <c r="G217" s="2113"/>
      <c r="H217" s="2113"/>
      <c r="I217" s="1203"/>
      <c r="J217" s="1290">
        <v>225196</v>
      </c>
      <c r="K217" s="1290">
        <v>15075</v>
      </c>
      <c r="L217" s="1290">
        <v>52315</v>
      </c>
      <c r="M217" s="1290">
        <v>57212</v>
      </c>
      <c r="N217" s="1290">
        <v>22487</v>
      </c>
      <c r="O217" s="1290">
        <v>18351</v>
      </c>
      <c r="P217" s="1290">
        <v>15575</v>
      </c>
      <c r="Q217" s="1290">
        <v>65261</v>
      </c>
      <c r="R217" s="1290">
        <v>13932</v>
      </c>
      <c r="S217" s="1290">
        <v>27772</v>
      </c>
      <c r="T217" s="1290">
        <v>15944</v>
      </c>
      <c r="U217" s="1290">
        <v>23530</v>
      </c>
      <c r="V217" s="1290">
        <v>17123</v>
      </c>
      <c r="W217" s="1290">
        <v>13869</v>
      </c>
      <c r="X217" s="1290">
        <v>921</v>
      </c>
      <c r="Y217" s="1290">
        <v>1015</v>
      </c>
      <c r="Z217" s="1290">
        <v>4852</v>
      </c>
      <c r="AA217" s="1290">
        <v>3411</v>
      </c>
      <c r="AB217" s="1290">
        <v>3305</v>
      </c>
      <c r="AC217" s="1290">
        <v>5398</v>
      </c>
      <c r="AD217" s="1290">
        <v>5449</v>
      </c>
      <c r="AE217" s="1339">
        <v>4380</v>
      </c>
      <c r="AF217" s="1290">
        <v>9076</v>
      </c>
      <c r="AG217" s="1368">
        <v>621449</v>
      </c>
      <c r="AH217" s="1368">
        <v>36</v>
      </c>
      <c r="AI217" s="1385"/>
      <c r="AJ217" s="543"/>
    </row>
    <row r="218" spans="1:36" s="165" customFormat="1" ht="18" customHeight="1">
      <c r="A218" s="405">
        <v>21</v>
      </c>
      <c r="B218" s="405">
        <v>1</v>
      </c>
      <c r="C218" s="405">
        <v>37</v>
      </c>
      <c r="D218" s="860" t="s">
        <v>123</v>
      </c>
      <c r="E218" s="851" t="s">
        <v>533</v>
      </c>
      <c r="F218" s="1037"/>
      <c r="G218" s="979"/>
      <c r="H218" s="1138" t="s">
        <v>611</v>
      </c>
      <c r="I218" s="1215"/>
      <c r="J218" s="1290">
        <v>16296</v>
      </c>
      <c r="K218" s="1290">
        <v>1679</v>
      </c>
      <c r="L218" s="1290">
        <v>8310</v>
      </c>
      <c r="M218" s="1290">
        <v>5183</v>
      </c>
      <c r="N218" s="1290">
        <v>2205</v>
      </c>
      <c r="O218" s="1290">
        <v>984</v>
      </c>
      <c r="P218" s="1290">
        <v>863</v>
      </c>
      <c r="Q218" s="1290">
        <v>9982</v>
      </c>
      <c r="R218" s="1290">
        <v>1922</v>
      </c>
      <c r="S218" s="1290">
        <v>2657</v>
      </c>
      <c r="T218" s="1290">
        <v>3710</v>
      </c>
      <c r="U218" s="1290">
        <v>2902</v>
      </c>
      <c r="V218" s="1290">
        <v>1727</v>
      </c>
      <c r="W218" s="1290">
        <v>1489</v>
      </c>
      <c r="X218" s="1290">
        <v>75</v>
      </c>
      <c r="Y218" s="1290">
        <v>135</v>
      </c>
      <c r="Z218" s="1290">
        <v>370</v>
      </c>
      <c r="AA218" s="1290">
        <v>512</v>
      </c>
      <c r="AB218" s="1290">
        <v>152</v>
      </c>
      <c r="AC218" s="1290">
        <v>44</v>
      </c>
      <c r="AD218" s="1290">
        <v>764</v>
      </c>
      <c r="AE218" s="1339">
        <v>887</v>
      </c>
      <c r="AF218" s="1290">
        <v>269</v>
      </c>
      <c r="AG218" s="1368">
        <v>63117</v>
      </c>
      <c r="AH218" s="1368">
        <v>37</v>
      </c>
      <c r="AI218" s="1385"/>
      <c r="AJ218" s="543"/>
    </row>
    <row r="219" spans="1:36" s="165" customFormat="1" ht="18" customHeight="1">
      <c r="A219" s="405">
        <v>21</v>
      </c>
      <c r="B219" s="405">
        <v>1</v>
      </c>
      <c r="C219" s="405">
        <v>38</v>
      </c>
      <c r="D219" s="860" t="s">
        <v>614</v>
      </c>
      <c r="E219" s="853"/>
      <c r="F219" s="979"/>
      <c r="G219" s="979"/>
      <c r="H219" s="1138" t="s">
        <v>225</v>
      </c>
      <c r="I219" s="1215"/>
      <c r="J219" s="1290">
        <v>500</v>
      </c>
      <c r="K219" s="1290">
        <v>368</v>
      </c>
      <c r="L219" s="1290">
        <v>0</v>
      </c>
      <c r="M219" s="1290">
        <v>329</v>
      </c>
      <c r="N219" s="1290">
        <v>152</v>
      </c>
      <c r="O219" s="1290">
        <v>0</v>
      </c>
      <c r="P219" s="1290">
        <v>38</v>
      </c>
      <c r="Q219" s="1290">
        <v>0</v>
      </c>
      <c r="R219" s="1290">
        <v>0</v>
      </c>
      <c r="S219" s="1290">
        <v>0</v>
      </c>
      <c r="T219" s="1290">
        <v>0</v>
      </c>
      <c r="U219" s="1290">
        <v>0</v>
      </c>
      <c r="V219" s="1290">
        <v>144</v>
      </c>
      <c r="W219" s="1290">
        <v>0</v>
      </c>
      <c r="X219" s="1290">
        <v>0</v>
      </c>
      <c r="Y219" s="1290">
        <v>0</v>
      </c>
      <c r="Z219" s="1290">
        <v>0</v>
      </c>
      <c r="AA219" s="1290">
        <v>72</v>
      </c>
      <c r="AB219" s="1290">
        <v>0</v>
      </c>
      <c r="AC219" s="1290">
        <v>0</v>
      </c>
      <c r="AD219" s="1290">
        <v>0</v>
      </c>
      <c r="AE219" s="1339">
        <v>0</v>
      </c>
      <c r="AF219" s="1290">
        <v>41</v>
      </c>
      <c r="AG219" s="1368">
        <v>1644</v>
      </c>
      <c r="AH219" s="1368">
        <v>38</v>
      </c>
      <c r="AI219" s="1385"/>
      <c r="AJ219" s="543"/>
    </row>
    <row r="220" spans="1:36" s="165" customFormat="1" ht="18" customHeight="1">
      <c r="A220" s="405">
        <v>21</v>
      </c>
      <c r="B220" s="405">
        <v>1</v>
      </c>
      <c r="C220" s="405">
        <v>39</v>
      </c>
      <c r="D220" s="860" t="s">
        <v>618</v>
      </c>
      <c r="E220" s="853"/>
      <c r="F220" s="979"/>
      <c r="G220" s="979"/>
      <c r="H220" s="1138" t="s">
        <v>620</v>
      </c>
      <c r="I220" s="1215"/>
      <c r="J220" s="1290">
        <v>175073</v>
      </c>
      <c r="K220" s="1290">
        <v>11179</v>
      </c>
      <c r="L220" s="1290">
        <v>36964</v>
      </c>
      <c r="M220" s="1290">
        <v>44906</v>
      </c>
      <c r="N220" s="1290">
        <v>17283</v>
      </c>
      <c r="O220" s="1290">
        <v>15642</v>
      </c>
      <c r="P220" s="1290">
        <v>12383</v>
      </c>
      <c r="Q220" s="1290">
        <v>47445</v>
      </c>
      <c r="R220" s="1290">
        <v>10258</v>
      </c>
      <c r="S220" s="1290">
        <v>20233</v>
      </c>
      <c r="T220" s="1290">
        <v>10781</v>
      </c>
      <c r="U220" s="1290">
        <v>17200</v>
      </c>
      <c r="V220" s="1290">
        <v>10294</v>
      </c>
      <c r="W220" s="1290">
        <v>10064</v>
      </c>
      <c r="X220" s="1290">
        <v>553</v>
      </c>
      <c r="Y220" s="1290">
        <v>533</v>
      </c>
      <c r="Z220" s="1290">
        <v>3835</v>
      </c>
      <c r="AA220" s="1290">
        <v>2096</v>
      </c>
      <c r="AB220" s="1290">
        <v>2540</v>
      </c>
      <c r="AC220" s="1290">
        <v>4523</v>
      </c>
      <c r="AD220" s="1290">
        <v>4398</v>
      </c>
      <c r="AE220" s="1339">
        <v>3025</v>
      </c>
      <c r="AF220" s="1290">
        <v>5313</v>
      </c>
      <c r="AG220" s="1368">
        <v>466521</v>
      </c>
      <c r="AH220" s="1368">
        <v>39</v>
      </c>
      <c r="AI220" s="1385"/>
      <c r="AJ220" s="543"/>
    </row>
    <row r="221" spans="1:36" s="165" customFormat="1" ht="18" customHeight="1">
      <c r="A221" s="405">
        <v>21</v>
      </c>
      <c r="B221" s="405">
        <v>1</v>
      </c>
      <c r="C221" s="405">
        <v>40</v>
      </c>
      <c r="D221" s="861"/>
      <c r="E221" s="852" t="s">
        <v>221</v>
      </c>
      <c r="F221" s="1038"/>
      <c r="G221" s="976"/>
      <c r="H221" s="1138" t="s">
        <v>454</v>
      </c>
      <c r="I221" s="1215"/>
      <c r="J221" s="1290">
        <v>33327</v>
      </c>
      <c r="K221" s="1290">
        <v>1849</v>
      </c>
      <c r="L221" s="1290">
        <v>7041</v>
      </c>
      <c r="M221" s="1290">
        <v>6794</v>
      </c>
      <c r="N221" s="1290">
        <v>2847</v>
      </c>
      <c r="O221" s="1290">
        <v>1725</v>
      </c>
      <c r="P221" s="1290">
        <v>2291</v>
      </c>
      <c r="Q221" s="1290">
        <v>7834</v>
      </c>
      <c r="R221" s="1290">
        <v>1752</v>
      </c>
      <c r="S221" s="1290">
        <v>4882</v>
      </c>
      <c r="T221" s="1290">
        <v>1453</v>
      </c>
      <c r="U221" s="1290">
        <v>3428</v>
      </c>
      <c r="V221" s="1290">
        <v>4958</v>
      </c>
      <c r="W221" s="1290">
        <v>2316</v>
      </c>
      <c r="X221" s="1290">
        <v>293</v>
      </c>
      <c r="Y221" s="1290">
        <v>347</v>
      </c>
      <c r="Z221" s="1290">
        <v>647</v>
      </c>
      <c r="AA221" s="1290">
        <v>731</v>
      </c>
      <c r="AB221" s="1290">
        <v>613</v>
      </c>
      <c r="AC221" s="1290">
        <v>831</v>
      </c>
      <c r="AD221" s="1290">
        <v>287</v>
      </c>
      <c r="AE221" s="1339">
        <v>468</v>
      </c>
      <c r="AF221" s="1290">
        <v>3453</v>
      </c>
      <c r="AG221" s="1368">
        <v>90167</v>
      </c>
      <c r="AH221" s="1368">
        <v>40</v>
      </c>
      <c r="AI221" s="1385"/>
      <c r="AJ221" s="543"/>
    </row>
    <row r="222" spans="1:36" s="165" customFormat="1" ht="18" customHeight="1">
      <c r="A222" s="405">
        <v>21</v>
      </c>
      <c r="B222" s="405">
        <v>1</v>
      </c>
      <c r="C222" s="774">
        <v>41</v>
      </c>
      <c r="D222" s="861"/>
      <c r="E222" s="2167" t="s">
        <v>1372</v>
      </c>
      <c r="F222" s="2168"/>
      <c r="G222" s="2168"/>
      <c r="H222" s="2168"/>
      <c r="I222" s="1215"/>
      <c r="J222" s="1290">
        <v>0</v>
      </c>
      <c r="K222" s="1290">
        <v>0</v>
      </c>
      <c r="L222" s="1290">
        <v>0</v>
      </c>
      <c r="M222" s="1290">
        <v>0</v>
      </c>
      <c r="N222" s="1290">
        <v>0</v>
      </c>
      <c r="O222" s="1290">
        <v>0</v>
      </c>
      <c r="P222" s="1290">
        <v>0</v>
      </c>
      <c r="Q222" s="1290">
        <v>0</v>
      </c>
      <c r="R222" s="1290">
        <v>0</v>
      </c>
      <c r="S222" s="1290">
        <v>21938</v>
      </c>
      <c r="T222" s="1290">
        <v>0</v>
      </c>
      <c r="U222" s="1290">
        <v>0</v>
      </c>
      <c r="V222" s="1290">
        <v>0</v>
      </c>
      <c r="W222" s="1290">
        <v>0</v>
      </c>
      <c r="X222" s="1290">
        <v>0</v>
      </c>
      <c r="Y222" s="1290">
        <v>0</v>
      </c>
      <c r="Z222" s="1290">
        <v>0</v>
      </c>
      <c r="AA222" s="1290">
        <v>0</v>
      </c>
      <c r="AB222" s="1290">
        <v>0</v>
      </c>
      <c r="AC222" s="1290">
        <v>0</v>
      </c>
      <c r="AD222" s="1290">
        <v>0</v>
      </c>
      <c r="AE222" s="1339">
        <v>0</v>
      </c>
      <c r="AF222" s="1290">
        <v>0</v>
      </c>
      <c r="AG222" s="1368">
        <v>21938</v>
      </c>
      <c r="AH222" s="1368"/>
      <c r="AI222" s="1385"/>
      <c r="AJ222" s="543"/>
    </row>
    <row r="223" spans="1:36" s="165" customFormat="1" ht="18" customHeight="1">
      <c r="A223" s="405">
        <v>21</v>
      </c>
      <c r="B223" s="405">
        <v>1</v>
      </c>
      <c r="C223" s="405">
        <v>42</v>
      </c>
      <c r="D223" s="861"/>
      <c r="E223" s="2169" t="s">
        <v>52</v>
      </c>
      <c r="F223" s="2129"/>
      <c r="G223" s="2129"/>
      <c r="H223" s="2129"/>
      <c r="I223" s="1216"/>
      <c r="J223" s="1290">
        <v>705176</v>
      </c>
      <c r="K223" s="1290">
        <v>48713</v>
      </c>
      <c r="L223" s="1290">
        <v>168041</v>
      </c>
      <c r="M223" s="1290">
        <v>179571</v>
      </c>
      <c r="N223" s="1290">
        <v>68109</v>
      </c>
      <c r="O223" s="1290">
        <v>61080</v>
      </c>
      <c r="P223" s="1290">
        <v>47596</v>
      </c>
      <c r="Q223" s="1290">
        <v>193584</v>
      </c>
      <c r="R223" s="1290">
        <v>40858</v>
      </c>
      <c r="S223" s="1290">
        <v>95253</v>
      </c>
      <c r="T223" s="1290">
        <v>44780</v>
      </c>
      <c r="U223" s="1290">
        <v>74611</v>
      </c>
      <c r="V223" s="1290">
        <v>43649</v>
      </c>
      <c r="W223" s="1290">
        <v>42463</v>
      </c>
      <c r="X223" s="1290">
        <v>3469</v>
      </c>
      <c r="Y223" s="1290">
        <v>3189</v>
      </c>
      <c r="Z223" s="1290">
        <v>15229</v>
      </c>
      <c r="AA223" s="1290">
        <v>13555</v>
      </c>
      <c r="AB223" s="1290">
        <v>9959</v>
      </c>
      <c r="AC223" s="1290">
        <v>22369</v>
      </c>
      <c r="AD223" s="1290">
        <v>18827</v>
      </c>
      <c r="AE223" s="1339">
        <v>19107</v>
      </c>
      <c r="AF223" s="1290">
        <v>35259</v>
      </c>
      <c r="AG223" s="1368">
        <v>1954447</v>
      </c>
      <c r="AH223" s="1368">
        <v>41</v>
      </c>
      <c r="AI223" s="1385"/>
      <c r="AJ223" s="543"/>
    </row>
    <row r="224" spans="1:36" s="165" customFormat="1" ht="18" customHeight="1">
      <c r="A224" s="405">
        <v>21</v>
      </c>
      <c r="B224" s="405">
        <v>1</v>
      </c>
      <c r="C224" s="405">
        <v>43</v>
      </c>
      <c r="D224" s="861"/>
      <c r="E224" s="2166" t="s">
        <v>789</v>
      </c>
      <c r="F224" s="2113"/>
      <c r="G224" s="2113"/>
      <c r="H224" s="2113"/>
      <c r="I224" s="1203"/>
      <c r="J224" s="1290">
        <v>6134</v>
      </c>
      <c r="K224" s="1290">
        <v>355</v>
      </c>
      <c r="L224" s="1290">
        <v>1754</v>
      </c>
      <c r="M224" s="1290">
        <v>1764</v>
      </c>
      <c r="N224" s="1290">
        <v>486</v>
      </c>
      <c r="O224" s="1290">
        <v>515</v>
      </c>
      <c r="P224" s="1290">
        <v>320</v>
      </c>
      <c r="Q224" s="1290">
        <v>1457</v>
      </c>
      <c r="R224" s="1290">
        <v>356</v>
      </c>
      <c r="S224" s="1290">
        <v>1143</v>
      </c>
      <c r="T224" s="1290">
        <v>335</v>
      </c>
      <c r="U224" s="1290">
        <v>622</v>
      </c>
      <c r="V224" s="1290">
        <v>297</v>
      </c>
      <c r="W224" s="1290">
        <v>370</v>
      </c>
      <c r="X224" s="1290">
        <v>26</v>
      </c>
      <c r="Y224" s="1290">
        <v>23</v>
      </c>
      <c r="Z224" s="1290">
        <v>105</v>
      </c>
      <c r="AA224" s="1290">
        <v>144</v>
      </c>
      <c r="AB224" s="1290">
        <v>74</v>
      </c>
      <c r="AC224" s="1290">
        <v>449</v>
      </c>
      <c r="AD224" s="1290">
        <v>173</v>
      </c>
      <c r="AE224" s="1339">
        <v>210</v>
      </c>
      <c r="AF224" s="1290">
        <v>251</v>
      </c>
      <c r="AG224" s="1368">
        <v>17363</v>
      </c>
      <c r="AH224" s="1368">
        <v>42</v>
      </c>
      <c r="AI224" s="1385"/>
      <c r="AJ224" s="543"/>
    </row>
    <row r="225" spans="1:36" s="165" customFormat="1" ht="18" customHeight="1">
      <c r="A225" s="405">
        <v>21</v>
      </c>
      <c r="B225" s="405">
        <v>1</v>
      </c>
      <c r="C225" s="405">
        <v>44</v>
      </c>
      <c r="D225" s="862"/>
      <c r="E225" s="2166" t="s">
        <v>790</v>
      </c>
      <c r="F225" s="2113"/>
      <c r="G225" s="2113"/>
      <c r="H225" s="2113"/>
      <c r="I225" s="1203"/>
      <c r="J225" s="1290">
        <v>2334</v>
      </c>
      <c r="K225" s="1290">
        <v>182</v>
      </c>
      <c r="L225" s="1290">
        <v>590</v>
      </c>
      <c r="M225" s="1290">
        <v>764</v>
      </c>
      <c r="N225" s="1290">
        <v>252</v>
      </c>
      <c r="O225" s="1290">
        <v>238</v>
      </c>
      <c r="P225" s="1290">
        <v>148</v>
      </c>
      <c r="Q225" s="1290">
        <v>669</v>
      </c>
      <c r="R225" s="1290">
        <v>194</v>
      </c>
      <c r="S225" s="1290">
        <v>397</v>
      </c>
      <c r="T225" s="1290">
        <v>171</v>
      </c>
      <c r="U225" s="1290">
        <v>308</v>
      </c>
      <c r="V225" s="1290">
        <v>139</v>
      </c>
      <c r="W225" s="1290">
        <v>143</v>
      </c>
      <c r="X225" s="1290">
        <v>4</v>
      </c>
      <c r="Y225" s="1290">
        <v>5</v>
      </c>
      <c r="Z225" s="1290">
        <v>43</v>
      </c>
      <c r="AA225" s="1290">
        <v>51</v>
      </c>
      <c r="AB225" s="1290">
        <v>6</v>
      </c>
      <c r="AC225" s="1290">
        <v>104</v>
      </c>
      <c r="AD225" s="1290">
        <v>73</v>
      </c>
      <c r="AE225" s="1339">
        <v>125</v>
      </c>
      <c r="AF225" s="1290">
        <v>79</v>
      </c>
      <c r="AG225" s="1368">
        <v>7019</v>
      </c>
      <c r="AH225" s="1368">
        <v>43</v>
      </c>
      <c r="AI225" s="1385"/>
      <c r="AJ225" s="543"/>
    </row>
    <row r="226" spans="1:36" s="165" customFormat="1" ht="18" customHeight="1">
      <c r="A226" s="405">
        <v>21</v>
      </c>
      <c r="B226" s="405">
        <v>1</v>
      </c>
      <c r="C226" s="405">
        <v>45</v>
      </c>
      <c r="D226" s="859" t="s">
        <v>271</v>
      </c>
      <c r="E226" s="2166" t="s">
        <v>1060</v>
      </c>
      <c r="F226" s="2113"/>
      <c r="G226" s="2113"/>
      <c r="H226" s="2113"/>
      <c r="I226" s="1203"/>
      <c r="J226" s="1290">
        <v>167257</v>
      </c>
      <c r="K226" s="1290">
        <v>0</v>
      </c>
      <c r="L226" s="1290">
        <v>0</v>
      </c>
      <c r="M226" s="1290">
        <v>0</v>
      </c>
      <c r="N226" s="1290">
        <v>0</v>
      </c>
      <c r="O226" s="1290">
        <v>0</v>
      </c>
      <c r="P226" s="1290">
        <v>0</v>
      </c>
      <c r="Q226" s="1290">
        <v>0</v>
      </c>
      <c r="R226" s="1290">
        <v>0</v>
      </c>
      <c r="S226" s="1290">
        <v>0</v>
      </c>
      <c r="T226" s="1290">
        <v>0</v>
      </c>
      <c r="U226" s="1290">
        <v>0</v>
      </c>
      <c r="V226" s="1290">
        <v>0</v>
      </c>
      <c r="W226" s="1290">
        <v>0</v>
      </c>
      <c r="X226" s="1290">
        <v>0</v>
      </c>
      <c r="Y226" s="1290">
        <v>0</v>
      </c>
      <c r="Z226" s="1290">
        <v>0</v>
      </c>
      <c r="AA226" s="1290">
        <v>0</v>
      </c>
      <c r="AB226" s="1290">
        <v>0</v>
      </c>
      <c r="AC226" s="1290">
        <v>0</v>
      </c>
      <c r="AD226" s="1290">
        <v>0</v>
      </c>
      <c r="AE226" s="1339">
        <v>0</v>
      </c>
      <c r="AF226" s="1290">
        <v>0</v>
      </c>
      <c r="AG226" s="1368">
        <v>167257</v>
      </c>
      <c r="AH226" s="1368">
        <v>44</v>
      </c>
      <c r="AI226" s="1385"/>
      <c r="AJ226" s="543"/>
    </row>
    <row r="227" spans="1:36" s="165" customFormat="1" ht="18" customHeight="1">
      <c r="A227" s="405">
        <v>21</v>
      </c>
      <c r="B227" s="405">
        <v>1</v>
      </c>
      <c r="C227" s="405">
        <v>46</v>
      </c>
      <c r="D227" s="2336" t="s">
        <v>26</v>
      </c>
      <c r="E227" s="851" t="s">
        <v>533</v>
      </c>
      <c r="F227" s="1037"/>
      <c r="G227" s="979"/>
      <c r="H227" s="1138" t="s">
        <v>623</v>
      </c>
      <c r="I227" s="1215"/>
      <c r="J227" s="1290">
        <v>0</v>
      </c>
      <c r="K227" s="1290">
        <v>0</v>
      </c>
      <c r="L227" s="1290">
        <v>0</v>
      </c>
      <c r="M227" s="1290">
        <v>0</v>
      </c>
      <c r="N227" s="1290">
        <v>0</v>
      </c>
      <c r="O227" s="1290">
        <v>0</v>
      </c>
      <c r="P227" s="1290">
        <v>0</v>
      </c>
      <c r="Q227" s="1290">
        <v>0</v>
      </c>
      <c r="R227" s="1290">
        <v>0</v>
      </c>
      <c r="S227" s="1290">
        <v>0</v>
      </c>
      <c r="T227" s="1290">
        <v>0</v>
      </c>
      <c r="U227" s="1290">
        <v>0</v>
      </c>
      <c r="V227" s="1290">
        <v>0</v>
      </c>
      <c r="W227" s="1290">
        <v>0</v>
      </c>
      <c r="X227" s="1290">
        <v>0</v>
      </c>
      <c r="Y227" s="1290">
        <v>0</v>
      </c>
      <c r="Z227" s="1290">
        <v>0</v>
      </c>
      <c r="AA227" s="1290">
        <v>0</v>
      </c>
      <c r="AB227" s="1290">
        <v>0</v>
      </c>
      <c r="AC227" s="1290">
        <v>0</v>
      </c>
      <c r="AD227" s="1290">
        <v>0</v>
      </c>
      <c r="AE227" s="1339">
        <v>0</v>
      </c>
      <c r="AF227" s="1290">
        <v>0</v>
      </c>
      <c r="AG227" s="1368">
        <v>0</v>
      </c>
      <c r="AH227" s="1368">
        <v>45</v>
      </c>
      <c r="AI227" s="1385"/>
      <c r="AJ227" s="543"/>
    </row>
    <row r="228" spans="1:36" s="165" customFormat="1" ht="18" customHeight="1">
      <c r="A228" s="405">
        <v>21</v>
      </c>
      <c r="B228" s="405">
        <v>1</v>
      </c>
      <c r="C228" s="405">
        <v>47</v>
      </c>
      <c r="D228" s="2337"/>
      <c r="E228" s="853"/>
      <c r="F228" s="979"/>
      <c r="G228" s="979"/>
      <c r="H228" s="1138" t="s">
        <v>158</v>
      </c>
      <c r="I228" s="1215"/>
      <c r="J228" s="1290">
        <v>0</v>
      </c>
      <c r="K228" s="1290">
        <v>0</v>
      </c>
      <c r="L228" s="1290">
        <v>0</v>
      </c>
      <c r="M228" s="1290">
        <v>0</v>
      </c>
      <c r="N228" s="1290">
        <v>0</v>
      </c>
      <c r="O228" s="1290">
        <v>0</v>
      </c>
      <c r="P228" s="1290">
        <v>0</v>
      </c>
      <c r="Q228" s="1290">
        <v>0</v>
      </c>
      <c r="R228" s="1290">
        <v>0</v>
      </c>
      <c r="S228" s="1290">
        <v>0</v>
      </c>
      <c r="T228" s="1290">
        <v>0</v>
      </c>
      <c r="U228" s="1290">
        <v>0</v>
      </c>
      <c r="V228" s="1290">
        <v>0</v>
      </c>
      <c r="W228" s="1290">
        <v>0</v>
      </c>
      <c r="X228" s="1290">
        <v>0</v>
      </c>
      <c r="Y228" s="1290">
        <v>0</v>
      </c>
      <c r="Z228" s="1290">
        <v>0</v>
      </c>
      <c r="AA228" s="1290">
        <v>0</v>
      </c>
      <c r="AB228" s="1290">
        <v>0</v>
      </c>
      <c r="AC228" s="1290">
        <v>0</v>
      </c>
      <c r="AD228" s="1290">
        <v>0</v>
      </c>
      <c r="AE228" s="1339">
        <v>0</v>
      </c>
      <c r="AF228" s="1290">
        <v>0</v>
      </c>
      <c r="AG228" s="1368">
        <v>0</v>
      </c>
      <c r="AH228" s="1368">
        <v>46</v>
      </c>
      <c r="AI228" s="1385"/>
      <c r="AJ228" s="543"/>
    </row>
    <row r="229" spans="1:36" s="165" customFormat="1" ht="18" customHeight="1">
      <c r="A229" s="405">
        <v>21</v>
      </c>
      <c r="B229" s="405">
        <v>1</v>
      </c>
      <c r="C229" s="405">
        <v>48</v>
      </c>
      <c r="D229" s="2337"/>
      <c r="E229" s="852" t="s">
        <v>221</v>
      </c>
      <c r="F229" s="1038"/>
      <c r="G229" s="976"/>
      <c r="H229" s="1139" t="s">
        <v>541</v>
      </c>
      <c r="I229" s="1217"/>
      <c r="J229" s="1290">
        <v>167257</v>
      </c>
      <c r="K229" s="1290">
        <v>0</v>
      </c>
      <c r="L229" s="1290">
        <v>0</v>
      </c>
      <c r="M229" s="1290">
        <v>0</v>
      </c>
      <c r="N229" s="1290">
        <v>0</v>
      </c>
      <c r="O229" s="1290">
        <v>0</v>
      </c>
      <c r="P229" s="1290">
        <v>0</v>
      </c>
      <c r="Q229" s="1290">
        <v>0</v>
      </c>
      <c r="R229" s="1290">
        <v>0</v>
      </c>
      <c r="S229" s="1290">
        <v>0</v>
      </c>
      <c r="T229" s="1290">
        <v>0</v>
      </c>
      <c r="U229" s="1290">
        <v>0</v>
      </c>
      <c r="V229" s="1290">
        <v>0</v>
      </c>
      <c r="W229" s="1290">
        <v>0</v>
      </c>
      <c r="X229" s="1290">
        <v>0</v>
      </c>
      <c r="Y229" s="1290">
        <v>0</v>
      </c>
      <c r="Z229" s="1290">
        <v>0</v>
      </c>
      <c r="AA229" s="1290">
        <v>0</v>
      </c>
      <c r="AB229" s="1290">
        <v>0</v>
      </c>
      <c r="AC229" s="1290">
        <v>0</v>
      </c>
      <c r="AD229" s="1290">
        <v>0</v>
      </c>
      <c r="AE229" s="1339">
        <v>0</v>
      </c>
      <c r="AF229" s="1290">
        <v>0</v>
      </c>
      <c r="AG229" s="1368">
        <v>167257</v>
      </c>
      <c r="AH229" s="1368">
        <v>47</v>
      </c>
      <c r="AI229" s="1385"/>
      <c r="AJ229" s="543"/>
    </row>
    <row r="230" spans="1:36" s="165" customFormat="1" ht="18" customHeight="1">
      <c r="A230" s="405">
        <v>21</v>
      </c>
      <c r="B230" s="405">
        <v>1</v>
      </c>
      <c r="C230" s="405">
        <v>49</v>
      </c>
      <c r="D230" s="2337"/>
      <c r="E230" s="2166" t="s">
        <v>946</v>
      </c>
      <c r="F230" s="2113"/>
      <c r="G230" s="2113"/>
      <c r="H230" s="2113"/>
      <c r="I230" s="1203"/>
      <c r="J230" s="1290">
        <v>8</v>
      </c>
      <c r="K230" s="1290">
        <v>0</v>
      </c>
      <c r="L230" s="1290">
        <v>0</v>
      </c>
      <c r="M230" s="1290">
        <v>0</v>
      </c>
      <c r="N230" s="1290">
        <v>0</v>
      </c>
      <c r="O230" s="1290">
        <v>0</v>
      </c>
      <c r="P230" s="1290">
        <v>0</v>
      </c>
      <c r="Q230" s="1290">
        <v>0</v>
      </c>
      <c r="R230" s="1290">
        <v>0</v>
      </c>
      <c r="S230" s="1290">
        <v>0</v>
      </c>
      <c r="T230" s="1290">
        <v>0</v>
      </c>
      <c r="U230" s="1290">
        <v>0</v>
      </c>
      <c r="V230" s="1290">
        <v>0</v>
      </c>
      <c r="W230" s="1290">
        <v>0</v>
      </c>
      <c r="X230" s="1290">
        <v>0</v>
      </c>
      <c r="Y230" s="1290">
        <v>0</v>
      </c>
      <c r="Z230" s="1290">
        <v>0</v>
      </c>
      <c r="AA230" s="1290">
        <v>0</v>
      </c>
      <c r="AB230" s="1290">
        <v>0</v>
      </c>
      <c r="AC230" s="1290">
        <v>0</v>
      </c>
      <c r="AD230" s="1290">
        <v>0</v>
      </c>
      <c r="AE230" s="1339">
        <v>0</v>
      </c>
      <c r="AF230" s="1290">
        <v>0</v>
      </c>
      <c r="AG230" s="1368">
        <v>8</v>
      </c>
      <c r="AH230" s="1368">
        <v>48</v>
      </c>
      <c r="AI230" s="1385"/>
      <c r="AJ230" s="543"/>
    </row>
    <row r="231" spans="1:36" s="165" customFormat="1" ht="18" customHeight="1">
      <c r="A231" s="405">
        <v>21</v>
      </c>
      <c r="B231" s="405">
        <v>1</v>
      </c>
      <c r="C231" s="405">
        <v>50</v>
      </c>
      <c r="D231" s="2337"/>
      <c r="E231" s="2166" t="s">
        <v>1104</v>
      </c>
      <c r="F231" s="2113"/>
      <c r="G231" s="2113"/>
      <c r="H231" s="2113"/>
      <c r="I231" s="1203"/>
      <c r="J231" s="1307">
        <v>381672</v>
      </c>
      <c r="K231" s="1307">
        <v>0</v>
      </c>
      <c r="L231" s="1307">
        <v>0</v>
      </c>
      <c r="M231" s="1307">
        <v>0</v>
      </c>
      <c r="N231" s="1307">
        <v>0</v>
      </c>
      <c r="O231" s="1307">
        <v>0</v>
      </c>
      <c r="P231" s="1307">
        <v>0</v>
      </c>
      <c r="Q231" s="1307">
        <v>0</v>
      </c>
      <c r="R231" s="1307">
        <v>0</v>
      </c>
      <c r="S231" s="1307">
        <v>0</v>
      </c>
      <c r="T231" s="1307">
        <v>0</v>
      </c>
      <c r="U231" s="1307">
        <v>0</v>
      </c>
      <c r="V231" s="1307">
        <v>0</v>
      </c>
      <c r="W231" s="1307">
        <v>0</v>
      </c>
      <c r="X231" s="1307">
        <v>0</v>
      </c>
      <c r="Y231" s="1307">
        <v>0</v>
      </c>
      <c r="Z231" s="1307">
        <v>0</v>
      </c>
      <c r="AA231" s="1307">
        <v>0</v>
      </c>
      <c r="AB231" s="1290">
        <v>0</v>
      </c>
      <c r="AC231" s="1290">
        <v>0</v>
      </c>
      <c r="AD231" s="1290">
        <v>0</v>
      </c>
      <c r="AE231" s="1339">
        <v>0</v>
      </c>
      <c r="AF231" s="1290">
        <v>0</v>
      </c>
      <c r="AG231" s="1368">
        <v>381672</v>
      </c>
      <c r="AH231" s="1368">
        <v>49</v>
      </c>
      <c r="AI231" s="1385"/>
      <c r="AJ231" s="543"/>
    </row>
    <row r="232" spans="1:36" s="165" customFormat="1" ht="18" customHeight="1">
      <c r="A232" s="405">
        <v>21</v>
      </c>
      <c r="B232" s="405">
        <v>1</v>
      </c>
      <c r="C232" s="405">
        <v>51</v>
      </c>
      <c r="D232" s="2338"/>
      <c r="E232" s="2169" t="s">
        <v>792</v>
      </c>
      <c r="F232" s="2170"/>
      <c r="G232" s="2170"/>
      <c r="H232" s="2170"/>
      <c r="I232" s="1208"/>
      <c r="J232" s="1290">
        <v>316</v>
      </c>
      <c r="K232" s="1290">
        <v>0</v>
      </c>
      <c r="L232" s="1290">
        <v>0</v>
      </c>
      <c r="M232" s="1290">
        <v>0</v>
      </c>
      <c r="N232" s="1290">
        <v>0</v>
      </c>
      <c r="O232" s="1290">
        <v>0</v>
      </c>
      <c r="P232" s="1290">
        <v>0</v>
      </c>
      <c r="Q232" s="1290">
        <v>0</v>
      </c>
      <c r="R232" s="1290">
        <v>0</v>
      </c>
      <c r="S232" s="1290">
        <v>0</v>
      </c>
      <c r="T232" s="1290">
        <v>0</v>
      </c>
      <c r="U232" s="1290">
        <v>0</v>
      </c>
      <c r="V232" s="1290">
        <v>0</v>
      </c>
      <c r="W232" s="1290">
        <v>0</v>
      </c>
      <c r="X232" s="1290">
        <v>0</v>
      </c>
      <c r="Y232" s="1290">
        <v>0</v>
      </c>
      <c r="Z232" s="1290">
        <v>0</v>
      </c>
      <c r="AA232" s="1290">
        <v>0</v>
      </c>
      <c r="AB232" s="1290">
        <v>0</v>
      </c>
      <c r="AC232" s="1290">
        <v>0</v>
      </c>
      <c r="AD232" s="1290">
        <v>0</v>
      </c>
      <c r="AE232" s="1339">
        <v>0</v>
      </c>
      <c r="AF232" s="1290">
        <v>0</v>
      </c>
      <c r="AG232" s="1368">
        <v>316</v>
      </c>
      <c r="AH232" s="1368">
        <v>50</v>
      </c>
      <c r="AI232" s="1385"/>
      <c r="AJ232" s="543"/>
    </row>
    <row r="233" spans="1:36" s="165" customFormat="1" ht="18" customHeight="1">
      <c r="A233" s="405">
        <v>21</v>
      </c>
      <c r="B233" s="405">
        <v>1</v>
      </c>
      <c r="C233" s="405">
        <v>52</v>
      </c>
      <c r="D233" s="858" t="s">
        <v>273</v>
      </c>
      <c r="E233" s="2112" t="s">
        <v>662</v>
      </c>
      <c r="F233" s="2113"/>
      <c r="G233" s="2113"/>
      <c r="H233" s="2113"/>
      <c r="I233" s="1203"/>
      <c r="J233" s="1290">
        <v>3707</v>
      </c>
      <c r="K233" s="1290">
        <v>0</v>
      </c>
      <c r="L233" s="1290">
        <v>652</v>
      </c>
      <c r="M233" s="1290">
        <v>137</v>
      </c>
      <c r="N233" s="1290">
        <v>0</v>
      </c>
      <c r="O233" s="1290">
        <v>0</v>
      </c>
      <c r="P233" s="1290">
        <v>9</v>
      </c>
      <c r="Q233" s="1290">
        <v>0</v>
      </c>
      <c r="R233" s="1290">
        <v>0</v>
      </c>
      <c r="S233" s="1290">
        <v>386</v>
      </c>
      <c r="T233" s="1290">
        <v>0</v>
      </c>
      <c r="U233" s="1290">
        <v>0</v>
      </c>
      <c r="V233" s="1290">
        <v>0</v>
      </c>
      <c r="W233" s="1290">
        <v>0</v>
      </c>
      <c r="X233" s="1290">
        <v>0</v>
      </c>
      <c r="Y233" s="1290">
        <v>0</v>
      </c>
      <c r="Z233" s="1290">
        <v>0</v>
      </c>
      <c r="AA233" s="1290">
        <v>0</v>
      </c>
      <c r="AB233" s="1290">
        <v>0</v>
      </c>
      <c r="AC233" s="1290">
        <v>0</v>
      </c>
      <c r="AD233" s="1290">
        <v>0</v>
      </c>
      <c r="AE233" s="1339">
        <v>0</v>
      </c>
      <c r="AF233" s="1290">
        <v>0</v>
      </c>
      <c r="AG233" s="1368">
        <v>4891</v>
      </c>
      <c r="AH233" s="1368">
        <v>51</v>
      </c>
      <c r="AI233" s="1385"/>
      <c r="AJ233" s="543"/>
    </row>
    <row r="234" spans="1:36" s="165" customFormat="1" ht="18" customHeight="1">
      <c r="A234" s="405">
        <v>21</v>
      </c>
      <c r="B234" s="405">
        <v>1</v>
      </c>
      <c r="C234" s="405">
        <v>53</v>
      </c>
      <c r="D234" s="2339" t="s">
        <v>1061</v>
      </c>
      <c r="E234" s="2340"/>
      <c r="F234" s="2340"/>
      <c r="G234" s="955"/>
      <c r="H234" s="1140" t="s">
        <v>892</v>
      </c>
      <c r="I234" s="1218"/>
      <c r="J234" s="1290">
        <v>463</v>
      </c>
      <c r="K234" s="1290">
        <v>473</v>
      </c>
      <c r="L234" s="1290">
        <v>388</v>
      </c>
      <c r="M234" s="1290">
        <v>422</v>
      </c>
      <c r="N234" s="1290">
        <v>473</v>
      </c>
      <c r="O234" s="1290">
        <v>463</v>
      </c>
      <c r="P234" s="1290">
        <v>567</v>
      </c>
      <c r="Q234" s="1290">
        <v>474</v>
      </c>
      <c r="R234" s="1290">
        <v>426</v>
      </c>
      <c r="S234" s="1290">
        <v>331</v>
      </c>
      <c r="T234" s="1290">
        <v>466</v>
      </c>
      <c r="U234" s="1290">
        <v>444</v>
      </c>
      <c r="V234" s="1290">
        <v>502</v>
      </c>
      <c r="W234" s="1290">
        <v>442</v>
      </c>
      <c r="X234" s="1290">
        <v>289</v>
      </c>
      <c r="Y234" s="1290">
        <v>266</v>
      </c>
      <c r="Z234" s="1290">
        <v>423</v>
      </c>
      <c r="AA234" s="1290">
        <v>377</v>
      </c>
      <c r="AB234" s="1290">
        <v>415</v>
      </c>
      <c r="AC234" s="1290">
        <v>233</v>
      </c>
      <c r="AD234" s="1290">
        <v>392</v>
      </c>
      <c r="AE234" s="1339">
        <v>398</v>
      </c>
      <c r="AF234" s="1290">
        <v>367</v>
      </c>
      <c r="AG234" s="1368">
        <v>9494</v>
      </c>
      <c r="AH234" s="1368">
        <v>52</v>
      </c>
      <c r="AI234" s="1385"/>
      <c r="AJ234" s="543"/>
    </row>
    <row r="235" spans="1:36" s="165" customFormat="1" ht="18" customHeight="1">
      <c r="A235" s="405">
        <v>21</v>
      </c>
      <c r="B235" s="405">
        <v>1</v>
      </c>
      <c r="C235" s="405">
        <v>54</v>
      </c>
      <c r="D235" s="2341"/>
      <c r="E235" s="2342"/>
      <c r="F235" s="2342"/>
      <c r="G235" s="956"/>
      <c r="H235" s="1140" t="s">
        <v>887</v>
      </c>
      <c r="I235" s="1218"/>
      <c r="J235" s="1290">
        <v>48</v>
      </c>
      <c r="K235" s="1290">
        <v>0</v>
      </c>
      <c r="L235" s="1290">
        <v>0</v>
      </c>
      <c r="M235" s="1290">
        <v>0</v>
      </c>
      <c r="N235" s="1290">
        <v>0</v>
      </c>
      <c r="O235" s="1290">
        <v>0</v>
      </c>
      <c r="P235" s="1290">
        <v>0</v>
      </c>
      <c r="Q235" s="1290">
        <v>0</v>
      </c>
      <c r="R235" s="1290">
        <v>0</v>
      </c>
      <c r="S235" s="1290">
        <v>0</v>
      </c>
      <c r="T235" s="1290">
        <v>0</v>
      </c>
      <c r="U235" s="1290">
        <v>0</v>
      </c>
      <c r="V235" s="1290">
        <v>0</v>
      </c>
      <c r="W235" s="1290">
        <v>0</v>
      </c>
      <c r="X235" s="1290">
        <v>0</v>
      </c>
      <c r="Y235" s="1290">
        <v>0</v>
      </c>
      <c r="Z235" s="1290">
        <v>0</v>
      </c>
      <c r="AA235" s="1290">
        <v>0</v>
      </c>
      <c r="AB235" s="1290">
        <v>0</v>
      </c>
      <c r="AC235" s="1290">
        <v>0</v>
      </c>
      <c r="AD235" s="1290">
        <v>0</v>
      </c>
      <c r="AE235" s="1339">
        <v>0</v>
      </c>
      <c r="AF235" s="1290">
        <v>0</v>
      </c>
      <c r="AG235" s="1368">
        <v>48</v>
      </c>
      <c r="AH235" s="1368">
        <v>53</v>
      </c>
      <c r="AI235" s="1385"/>
      <c r="AJ235" s="543"/>
    </row>
    <row r="236" spans="1:36" s="165" customFormat="1" ht="18" customHeight="1">
      <c r="A236" s="405">
        <v>21</v>
      </c>
      <c r="B236" s="405">
        <v>1</v>
      </c>
      <c r="C236" s="405">
        <v>55</v>
      </c>
      <c r="D236" s="856" t="s">
        <v>278</v>
      </c>
      <c r="E236" s="2112" t="s">
        <v>463</v>
      </c>
      <c r="F236" s="2113"/>
      <c r="G236" s="2113"/>
      <c r="H236" s="2113"/>
      <c r="I236" s="1203"/>
      <c r="J236" s="1290">
        <v>102340</v>
      </c>
      <c r="K236" s="1290">
        <v>67311</v>
      </c>
      <c r="L236" s="1290">
        <v>5481</v>
      </c>
      <c r="M236" s="1290">
        <v>0</v>
      </c>
      <c r="N236" s="1290">
        <v>70</v>
      </c>
      <c r="O236" s="1290">
        <v>0</v>
      </c>
      <c r="P236" s="1290">
        <v>767</v>
      </c>
      <c r="Q236" s="1290">
        <v>0</v>
      </c>
      <c r="R236" s="1290">
        <v>2722</v>
      </c>
      <c r="S236" s="1290">
        <v>0</v>
      </c>
      <c r="T236" s="1290">
        <v>0</v>
      </c>
      <c r="U236" s="1290">
        <v>0</v>
      </c>
      <c r="V236" s="1290">
        <v>0</v>
      </c>
      <c r="W236" s="1290">
        <v>0</v>
      </c>
      <c r="X236" s="1290">
        <v>0</v>
      </c>
      <c r="Y236" s="1290">
        <v>0</v>
      </c>
      <c r="Z236" s="1290">
        <v>0</v>
      </c>
      <c r="AA236" s="1290">
        <v>0</v>
      </c>
      <c r="AB236" s="1290">
        <v>0</v>
      </c>
      <c r="AC236" s="1290">
        <v>0</v>
      </c>
      <c r="AD236" s="1290">
        <v>0</v>
      </c>
      <c r="AE236" s="1339">
        <v>0</v>
      </c>
      <c r="AF236" s="1290">
        <v>1553</v>
      </c>
      <c r="AG236" s="1368">
        <v>180244</v>
      </c>
      <c r="AH236" s="1368">
        <v>54</v>
      </c>
      <c r="AI236" s="1385"/>
      <c r="AJ236" s="543"/>
    </row>
    <row r="237" spans="1:36" s="165" customFormat="1" ht="18" customHeight="1">
      <c r="A237" s="405">
        <v>21</v>
      </c>
      <c r="B237" s="405">
        <v>1</v>
      </c>
      <c r="C237" s="405">
        <v>56</v>
      </c>
      <c r="D237" s="856" t="s">
        <v>279</v>
      </c>
      <c r="E237" s="2112" t="s">
        <v>589</v>
      </c>
      <c r="F237" s="2113"/>
      <c r="G237" s="2113"/>
      <c r="H237" s="2113"/>
      <c r="I237" s="1203"/>
      <c r="J237" s="1290">
        <v>0</v>
      </c>
      <c r="K237" s="1290">
        <v>0</v>
      </c>
      <c r="L237" s="1290">
        <v>0</v>
      </c>
      <c r="M237" s="1290">
        <v>0</v>
      </c>
      <c r="N237" s="1290">
        <v>0</v>
      </c>
      <c r="O237" s="1290">
        <v>0</v>
      </c>
      <c r="P237" s="1290">
        <v>0</v>
      </c>
      <c r="Q237" s="1290">
        <v>0</v>
      </c>
      <c r="R237" s="1290">
        <v>0</v>
      </c>
      <c r="S237" s="1290">
        <v>0</v>
      </c>
      <c r="T237" s="1290">
        <v>0</v>
      </c>
      <c r="U237" s="1290">
        <v>0</v>
      </c>
      <c r="V237" s="1290">
        <v>0</v>
      </c>
      <c r="W237" s="1290">
        <v>0</v>
      </c>
      <c r="X237" s="1290">
        <v>0</v>
      </c>
      <c r="Y237" s="1290">
        <v>0</v>
      </c>
      <c r="Z237" s="1290">
        <v>0</v>
      </c>
      <c r="AA237" s="1290">
        <v>0</v>
      </c>
      <c r="AB237" s="1290">
        <v>0</v>
      </c>
      <c r="AC237" s="1290">
        <v>0</v>
      </c>
      <c r="AD237" s="1290">
        <v>0</v>
      </c>
      <c r="AE237" s="1339">
        <v>0</v>
      </c>
      <c r="AF237" s="1290">
        <v>0</v>
      </c>
      <c r="AG237" s="1368">
        <v>0</v>
      </c>
      <c r="AH237" s="1368">
        <v>55</v>
      </c>
      <c r="AI237" s="1385"/>
      <c r="AJ237" s="543"/>
    </row>
    <row r="238" spans="1:36" s="165" customFormat="1" ht="18" customHeight="1">
      <c r="A238" s="405">
        <v>21</v>
      </c>
      <c r="B238" s="405">
        <v>1</v>
      </c>
      <c r="C238" s="405">
        <v>57</v>
      </c>
      <c r="D238" s="856" t="s">
        <v>282</v>
      </c>
      <c r="E238" s="2112" t="s">
        <v>626</v>
      </c>
      <c r="F238" s="2113"/>
      <c r="G238" s="2113"/>
      <c r="H238" s="2113"/>
      <c r="I238" s="1203"/>
      <c r="J238" s="1290">
        <v>0</v>
      </c>
      <c r="K238" s="1290">
        <v>0</v>
      </c>
      <c r="L238" s="1290">
        <v>0</v>
      </c>
      <c r="M238" s="1290">
        <v>0</v>
      </c>
      <c r="N238" s="1290">
        <v>0</v>
      </c>
      <c r="O238" s="1290">
        <v>0</v>
      </c>
      <c r="P238" s="1290">
        <v>0</v>
      </c>
      <c r="Q238" s="1290">
        <v>78</v>
      </c>
      <c r="R238" s="1290">
        <v>0</v>
      </c>
      <c r="S238" s="1290">
        <v>0</v>
      </c>
      <c r="T238" s="1290">
        <v>0</v>
      </c>
      <c r="U238" s="1290">
        <v>0</v>
      </c>
      <c r="V238" s="1290">
        <v>0</v>
      </c>
      <c r="W238" s="1290">
        <v>0</v>
      </c>
      <c r="X238" s="1290">
        <v>0</v>
      </c>
      <c r="Y238" s="1290">
        <v>0</v>
      </c>
      <c r="Z238" s="1290">
        <v>0</v>
      </c>
      <c r="AA238" s="1290">
        <v>0</v>
      </c>
      <c r="AB238" s="1290">
        <v>0</v>
      </c>
      <c r="AC238" s="1290">
        <v>0</v>
      </c>
      <c r="AD238" s="1290">
        <v>0</v>
      </c>
      <c r="AE238" s="1339">
        <v>0</v>
      </c>
      <c r="AF238" s="1290">
        <v>0</v>
      </c>
      <c r="AG238" s="1368">
        <v>78</v>
      </c>
      <c r="AH238" s="1368">
        <v>56</v>
      </c>
      <c r="AI238" s="1385"/>
      <c r="AJ238" s="543"/>
    </row>
    <row r="239" spans="1:36" s="165" customFormat="1" ht="18" customHeight="1">
      <c r="A239" s="405">
        <v>21</v>
      </c>
      <c r="B239" s="405">
        <v>1</v>
      </c>
      <c r="C239" s="405">
        <v>58</v>
      </c>
      <c r="D239" s="856" t="s">
        <v>282</v>
      </c>
      <c r="E239" s="2112" t="s">
        <v>628</v>
      </c>
      <c r="F239" s="2113"/>
      <c r="G239" s="2113"/>
      <c r="H239" s="2113"/>
      <c r="I239" s="1203"/>
      <c r="J239" s="1290">
        <v>6093106</v>
      </c>
      <c r="K239" s="1290">
        <v>968989</v>
      </c>
      <c r="L239" s="1290">
        <v>1847648</v>
      </c>
      <c r="M239" s="1290">
        <v>1324427</v>
      </c>
      <c r="N239" s="1290">
        <v>584361</v>
      </c>
      <c r="O239" s="1290">
        <v>1158853</v>
      </c>
      <c r="P239" s="1290">
        <v>577251</v>
      </c>
      <c r="Q239" s="1290">
        <v>2277140</v>
      </c>
      <c r="R239" s="1290">
        <v>496145</v>
      </c>
      <c r="S239" s="1290">
        <v>674006</v>
      </c>
      <c r="T239" s="1290">
        <v>1118875</v>
      </c>
      <c r="U239" s="1290">
        <v>808008</v>
      </c>
      <c r="V239" s="1290">
        <v>564548</v>
      </c>
      <c r="W239" s="1290">
        <v>585026</v>
      </c>
      <c r="X239" s="1290">
        <v>241061</v>
      </c>
      <c r="Y239" s="1290">
        <v>89108</v>
      </c>
      <c r="Z239" s="1290">
        <v>268932</v>
      </c>
      <c r="AA239" s="1290">
        <v>243029</v>
      </c>
      <c r="AB239" s="1290">
        <v>215401</v>
      </c>
      <c r="AC239" s="1290">
        <v>146262</v>
      </c>
      <c r="AD239" s="1290">
        <v>101837</v>
      </c>
      <c r="AE239" s="1339">
        <v>383315</v>
      </c>
      <c r="AF239" s="1290">
        <v>168978</v>
      </c>
      <c r="AG239" s="1368">
        <v>20936306</v>
      </c>
      <c r="AH239" s="1368">
        <v>57</v>
      </c>
      <c r="AI239" s="1385"/>
      <c r="AJ239" s="543"/>
    </row>
    <row r="240" spans="1:36" s="165" customFormat="1" ht="18" customHeight="1">
      <c r="A240" s="405">
        <v>21</v>
      </c>
      <c r="B240" s="405">
        <v>1</v>
      </c>
      <c r="C240" s="405">
        <v>59</v>
      </c>
      <c r="D240" s="2142"/>
      <c r="E240" s="2171"/>
      <c r="F240" s="2171"/>
      <c r="G240" s="2171"/>
      <c r="H240" s="2171"/>
      <c r="I240" s="1219"/>
      <c r="J240" s="1290">
        <v>0</v>
      </c>
      <c r="K240" s="1290">
        <v>0</v>
      </c>
      <c r="L240" s="1290">
        <v>0</v>
      </c>
      <c r="M240" s="1290">
        <v>0</v>
      </c>
      <c r="N240" s="1290">
        <v>0</v>
      </c>
      <c r="O240" s="1290">
        <v>0</v>
      </c>
      <c r="P240" s="1290">
        <v>0</v>
      </c>
      <c r="Q240" s="1290">
        <v>0</v>
      </c>
      <c r="R240" s="1290">
        <v>0</v>
      </c>
      <c r="S240" s="1290">
        <v>0</v>
      </c>
      <c r="T240" s="1290">
        <v>0</v>
      </c>
      <c r="U240" s="1290">
        <v>0</v>
      </c>
      <c r="V240" s="1290">
        <v>0</v>
      </c>
      <c r="W240" s="1290">
        <v>0</v>
      </c>
      <c r="X240" s="1290">
        <v>0</v>
      </c>
      <c r="Y240" s="1290">
        <v>0</v>
      </c>
      <c r="Z240" s="1290">
        <v>0</v>
      </c>
      <c r="AA240" s="1290">
        <v>0</v>
      </c>
      <c r="AB240" s="1290">
        <v>0</v>
      </c>
      <c r="AC240" s="1290">
        <v>0</v>
      </c>
      <c r="AD240" s="1290">
        <v>0</v>
      </c>
      <c r="AE240" s="1339">
        <v>0</v>
      </c>
      <c r="AF240" s="1290">
        <v>0</v>
      </c>
      <c r="AG240" s="1368">
        <v>0</v>
      </c>
      <c r="AH240" s="1368">
        <v>58</v>
      </c>
      <c r="AI240" s="1385"/>
      <c r="AJ240" s="543"/>
    </row>
    <row r="241" spans="1:36" s="165" customFormat="1" ht="18" customHeight="1">
      <c r="A241" s="12">
        <v>21</v>
      </c>
      <c r="B241" s="12">
        <v>1</v>
      </c>
      <c r="C241" s="405">
        <v>60</v>
      </c>
      <c r="D241" s="2343" t="s">
        <v>475</v>
      </c>
      <c r="E241" s="2343"/>
      <c r="F241" s="2343"/>
      <c r="G241" s="1102"/>
      <c r="H241" s="1141" t="s">
        <v>459</v>
      </c>
      <c r="I241" s="1218"/>
      <c r="J241" s="1290">
        <v>17062</v>
      </c>
      <c r="K241" s="1290">
        <v>1139</v>
      </c>
      <c r="L241" s="1290">
        <v>46010</v>
      </c>
      <c r="M241" s="1290">
        <v>21641</v>
      </c>
      <c r="N241" s="1290">
        <v>5940</v>
      </c>
      <c r="O241" s="1290">
        <v>40703</v>
      </c>
      <c r="P241" s="1290">
        <v>4096</v>
      </c>
      <c r="Q241" s="1290">
        <v>47192</v>
      </c>
      <c r="R241" s="1290">
        <v>8606</v>
      </c>
      <c r="S241" s="1290">
        <v>2124</v>
      </c>
      <c r="T241" s="1290">
        <v>70052</v>
      </c>
      <c r="U241" s="1290">
        <v>20037</v>
      </c>
      <c r="V241" s="1290">
        <v>4490</v>
      </c>
      <c r="W241" s="1290">
        <v>13456</v>
      </c>
      <c r="X241" s="1290">
        <v>3846</v>
      </c>
      <c r="Y241" s="1290">
        <v>4614</v>
      </c>
      <c r="Z241" s="1290">
        <v>10065</v>
      </c>
      <c r="AA241" s="1290">
        <v>9156</v>
      </c>
      <c r="AB241" s="1290">
        <v>5004</v>
      </c>
      <c r="AC241" s="1290">
        <v>0</v>
      </c>
      <c r="AD241" s="1290">
        <v>0</v>
      </c>
      <c r="AE241" s="1339">
        <v>18504</v>
      </c>
      <c r="AF241" s="1290">
        <v>67</v>
      </c>
      <c r="AG241" s="1368">
        <v>353804</v>
      </c>
      <c r="AH241" s="1368">
        <v>59</v>
      </c>
      <c r="AI241" s="1385"/>
      <c r="AJ241" s="543"/>
    </row>
    <row r="242" spans="1:36" s="165" customFormat="1" ht="18" customHeight="1">
      <c r="A242" s="12">
        <v>21</v>
      </c>
      <c r="B242" s="12">
        <v>1</v>
      </c>
      <c r="C242" s="405">
        <v>61</v>
      </c>
      <c r="D242" s="2343"/>
      <c r="E242" s="2343"/>
      <c r="F242" s="2343"/>
      <c r="G242" s="1103"/>
      <c r="H242" s="1141" t="s">
        <v>896</v>
      </c>
      <c r="I242" s="1220"/>
      <c r="J242" s="1308">
        <v>17062</v>
      </c>
      <c r="K242" s="1308">
        <v>1139</v>
      </c>
      <c r="L242" s="1308">
        <v>46046</v>
      </c>
      <c r="M242" s="1308">
        <v>21641</v>
      </c>
      <c r="N242" s="1308">
        <v>5940</v>
      </c>
      <c r="O242" s="1308">
        <v>47013</v>
      </c>
      <c r="P242" s="1308">
        <v>2354</v>
      </c>
      <c r="Q242" s="1308">
        <v>47192</v>
      </c>
      <c r="R242" s="1308">
        <v>9193</v>
      </c>
      <c r="S242" s="1308">
        <v>1932</v>
      </c>
      <c r="T242" s="1308">
        <v>26244</v>
      </c>
      <c r="U242" s="1308">
        <v>20575</v>
      </c>
      <c r="V242" s="1308">
        <v>5446</v>
      </c>
      <c r="W242" s="1308">
        <v>13456</v>
      </c>
      <c r="X242" s="1308">
        <v>3846</v>
      </c>
      <c r="Y242" s="1308">
        <v>8666</v>
      </c>
      <c r="Z242" s="1308">
        <v>10165</v>
      </c>
      <c r="AA242" s="1308">
        <v>16110</v>
      </c>
      <c r="AB242" s="1308">
        <v>5045</v>
      </c>
      <c r="AC242" s="1308">
        <v>0</v>
      </c>
      <c r="AD242" s="1308">
        <v>0</v>
      </c>
      <c r="AE242" s="1355">
        <v>18504</v>
      </c>
      <c r="AF242" s="1290">
        <v>134</v>
      </c>
      <c r="AG242" s="1368">
        <v>327703</v>
      </c>
      <c r="AH242" s="1368">
        <v>60</v>
      </c>
      <c r="AI242" s="1385"/>
      <c r="AJ242" s="543"/>
    </row>
    <row r="243" spans="1:36" s="165" customFormat="1" ht="18" customHeight="1">
      <c r="A243" s="12">
        <v>21</v>
      </c>
      <c r="B243" s="12">
        <v>1</v>
      </c>
      <c r="C243" s="405">
        <v>62</v>
      </c>
      <c r="D243" s="2344"/>
      <c r="E243" s="2345"/>
      <c r="F243" s="2346"/>
      <c r="G243" s="957"/>
      <c r="H243" s="1142"/>
      <c r="I243" s="1221"/>
      <c r="J243" s="1308">
        <v>0</v>
      </c>
      <c r="K243" s="1308">
        <v>0</v>
      </c>
      <c r="L243" s="1308">
        <v>0</v>
      </c>
      <c r="M243" s="1308">
        <v>0</v>
      </c>
      <c r="N243" s="1308">
        <v>0</v>
      </c>
      <c r="O243" s="1308">
        <v>0</v>
      </c>
      <c r="P243" s="1308">
        <v>0</v>
      </c>
      <c r="Q243" s="1308">
        <v>0</v>
      </c>
      <c r="R243" s="1308">
        <v>0</v>
      </c>
      <c r="S243" s="1308">
        <v>0</v>
      </c>
      <c r="T243" s="1308">
        <v>0</v>
      </c>
      <c r="U243" s="1308">
        <v>0</v>
      </c>
      <c r="V243" s="1308">
        <v>0</v>
      </c>
      <c r="W243" s="1308">
        <v>0</v>
      </c>
      <c r="X243" s="1308">
        <v>0</v>
      </c>
      <c r="Y243" s="1308">
        <v>0</v>
      </c>
      <c r="Z243" s="1308">
        <v>0</v>
      </c>
      <c r="AA243" s="1308">
        <v>0</v>
      </c>
      <c r="AB243" s="1308">
        <v>0</v>
      </c>
      <c r="AC243" s="1308">
        <v>0</v>
      </c>
      <c r="AD243" s="1308">
        <v>0</v>
      </c>
      <c r="AE243" s="1355">
        <v>0</v>
      </c>
      <c r="AF243" s="1290">
        <v>0</v>
      </c>
      <c r="AG243" s="1368">
        <v>0</v>
      </c>
      <c r="AH243" s="1368">
        <v>61</v>
      </c>
      <c r="AI243" s="1385"/>
      <c r="AJ243" s="543"/>
    </row>
    <row r="244" spans="1:36" s="165" customFormat="1" ht="18" customHeight="1">
      <c r="A244" s="12">
        <v>21</v>
      </c>
      <c r="B244" s="12">
        <v>1</v>
      </c>
      <c r="C244" s="405">
        <v>63</v>
      </c>
      <c r="D244" s="2347"/>
      <c r="E244" s="2348"/>
      <c r="F244" s="2349"/>
      <c r="G244" s="1104"/>
      <c r="H244" s="1143"/>
      <c r="I244" s="1221"/>
      <c r="J244" s="1308">
        <v>0</v>
      </c>
      <c r="K244" s="1308">
        <v>0</v>
      </c>
      <c r="L244" s="1308">
        <v>0</v>
      </c>
      <c r="M244" s="1308">
        <v>0</v>
      </c>
      <c r="N244" s="1308">
        <v>0</v>
      </c>
      <c r="O244" s="1308">
        <v>0</v>
      </c>
      <c r="P244" s="1308">
        <v>0</v>
      </c>
      <c r="Q244" s="1308">
        <v>0</v>
      </c>
      <c r="R244" s="1308">
        <v>0</v>
      </c>
      <c r="S244" s="1308">
        <v>0</v>
      </c>
      <c r="T244" s="1308">
        <v>0</v>
      </c>
      <c r="U244" s="1308">
        <v>0</v>
      </c>
      <c r="V244" s="1308">
        <v>0</v>
      </c>
      <c r="W244" s="1308">
        <v>0</v>
      </c>
      <c r="X244" s="1308">
        <v>0</v>
      </c>
      <c r="Y244" s="1308">
        <v>0</v>
      </c>
      <c r="Z244" s="1308">
        <v>0</v>
      </c>
      <c r="AA244" s="1308">
        <v>0</v>
      </c>
      <c r="AB244" s="1308">
        <v>0</v>
      </c>
      <c r="AC244" s="1308">
        <v>0</v>
      </c>
      <c r="AD244" s="1308">
        <v>0</v>
      </c>
      <c r="AE244" s="1355">
        <v>0</v>
      </c>
      <c r="AF244" s="1290">
        <v>0</v>
      </c>
      <c r="AG244" s="1368">
        <v>0</v>
      </c>
      <c r="AH244" s="1368">
        <v>62</v>
      </c>
      <c r="AI244" s="1385"/>
      <c r="AJ244" s="543"/>
    </row>
    <row r="245" spans="1:36" s="756" customFormat="1" ht="18" customHeight="1">
      <c r="A245" s="775">
        <v>21</v>
      </c>
      <c r="B245" s="775">
        <v>1</v>
      </c>
      <c r="C245" s="775">
        <v>64</v>
      </c>
      <c r="D245" s="2172" t="s">
        <v>1218</v>
      </c>
      <c r="E245" s="2173"/>
      <c r="F245" s="2173" t="s">
        <v>62</v>
      </c>
      <c r="G245" s="2173"/>
      <c r="H245" s="2173"/>
      <c r="I245" s="1222"/>
      <c r="J245" s="1309">
        <v>317212</v>
      </c>
      <c r="K245" s="1309">
        <v>93205</v>
      </c>
      <c r="L245" s="1309">
        <v>203882</v>
      </c>
      <c r="M245" s="1309">
        <v>96630</v>
      </c>
      <c r="N245" s="1309">
        <v>40064</v>
      </c>
      <c r="O245" s="1309">
        <v>116415</v>
      </c>
      <c r="P245" s="1309">
        <v>48211</v>
      </c>
      <c r="Q245" s="1309">
        <v>235712</v>
      </c>
      <c r="R245" s="1309">
        <v>50711</v>
      </c>
      <c r="S245" s="1309">
        <v>29565</v>
      </c>
      <c r="T245" s="1309">
        <v>137177</v>
      </c>
      <c r="U245" s="1309">
        <v>41226</v>
      </c>
      <c r="V245" s="1309">
        <v>30521</v>
      </c>
      <c r="W245" s="1309">
        <v>47700</v>
      </c>
      <c r="X245" s="1309">
        <v>41964</v>
      </c>
      <c r="Y245" s="1309">
        <v>8666</v>
      </c>
      <c r="Z245" s="1309">
        <v>20330</v>
      </c>
      <c r="AA245" s="1309">
        <v>18142</v>
      </c>
      <c r="AB245" s="1309">
        <v>0</v>
      </c>
      <c r="AC245" s="1309">
        <v>0</v>
      </c>
      <c r="AD245" s="1309">
        <v>6682</v>
      </c>
      <c r="AE245" s="1356">
        <v>37267</v>
      </c>
      <c r="AF245" s="1309">
        <v>6229</v>
      </c>
      <c r="AG245" s="1372">
        <v>1627511</v>
      </c>
      <c r="AH245" s="1372">
        <v>63</v>
      </c>
      <c r="AI245" s="1384"/>
      <c r="AJ245" s="1393"/>
    </row>
    <row r="246" spans="1:36" s="757" customFormat="1" ht="18" customHeight="1">
      <c r="A246" s="776">
        <v>21</v>
      </c>
      <c r="B246" s="777">
        <v>1</v>
      </c>
      <c r="C246" s="777">
        <v>65</v>
      </c>
      <c r="D246" s="2580" t="s">
        <v>891</v>
      </c>
      <c r="E246" s="2581"/>
      <c r="F246" s="1040" t="s">
        <v>994</v>
      </c>
      <c r="G246" s="1105"/>
      <c r="H246" s="1144" t="s">
        <v>1062</v>
      </c>
      <c r="I246" s="1223"/>
      <c r="J246" s="1299">
        <v>0</v>
      </c>
      <c r="K246" s="1299">
        <v>0</v>
      </c>
      <c r="L246" s="1299">
        <v>0</v>
      </c>
      <c r="M246" s="1299">
        <v>0</v>
      </c>
      <c r="N246" s="1299">
        <v>0</v>
      </c>
      <c r="O246" s="1299">
        <v>52428</v>
      </c>
      <c r="P246" s="1299">
        <v>0</v>
      </c>
      <c r="Q246" s="1299">
        <v>0</v>
      </c>
      <c r="R246" s="1299">
        <v>0</v>
      </c>
      <c r="S246" s="1299">
        <v>0</v>
      </c>
      <c r="T246" s="1299">
        <v>137177</v>
      </c>
      <c r="U246" s="1299">
        <v>4414</v>
      </c>
      <c r="V246" s="1299">
        <v>0</v>
      </c>
      <c r="W246" s="1299">
        <v>0</v>
      </c>
      <c r="X246" s="1299">
        <v>0</v>
      </c>
      <c r="Y246" s="1299">
        <v>8666</v>
      </c>
      <c r="Z246" s="1299">
        <v>0</v>
      </c>
      <c r="AA246" s="1299">
        <v>18142</v>
      </c>
      <c r="AB246" s="1299">
        <v>0</v>
      </c>
      <c r="AC246" s="1299">
        <v>0</v>
      </c>
      <c r="AD246" s="1299">
        <v>0</v>
      </c>
      <c r="AE246" s="1346">
        <v>0</v>
      </c>
      <c r="AF246" s="1299">
        <v>0</v>
      </c>
      <c r="AG246" s="1367">
        <v>220827</v>
      </c>
      <c r="AH246" s="1367">
        <v>1</v>
      </c>
      <c r="AI246" s="1386"/>
      <c r="AJ246" s="542"/>
    </row>
    <row r="247" spans="1:36" s="165" customFormat="1" ht="18" customHeight="1">
      <c r="A247" s="405">
        <v>21</v>
      </c>
      <c r="B247" s="405">
        <v>1</v>
      </c>
      <c r="C247" s="405">
        <v>66</v>
      </c>
      <c r="D247" s="2582"/>
      <c r="E247" s="2583"/>
      <c r="F247" s="1041" t="s">
        <v>765</v>
      </c>
      <c r="G247" s="1106"/>
      <c r="H247" s="1145" t="s">
        <v>309</v>
      </c>
      <c r="I247" s="1224"/>
      <c r="J247" s="1290">
        <v>0</v>
      </c>
      <c r="K247" s="1290">
        <v>0</v>
      </c>
      <c r="L247" s="1290">
        <v>0</v>
      </c>
      <c r="M247" s="1290">
        <v>0</v>
      </c>
      <c r="N247" s="1290">
        <v>0</v>
      </c>
      <c r="O247" s="1290">
        <v>287656</v>
      </c>
      <c r="P247" s="1290">
        <v>0</v>
      </c>
      <c r="Q247" s="1290">
        <v>0</v>
      </c>
      <c r="R247" s="1290">
        <v>0</v>
      </c>
      <c r="S247" s="1290">
        <v>0</v>
      </c>
      <c r="T247" s="1290">
        <v>725840</v>
      </c>
      <c r="U247" s="1290">
        <v>96676</v>
      </c>
      <c r="V247" s="1290">
        <v>0</v>
      </c>
      <c r="W247" s="1290">
        <v>0</v>
      </c>
      <c r="X247" s="1290">
        <v>0</v>
      </c>
      <c r="Y247" s="1290">
        <v>42184</v>
      </c>
      <c r="Z247" s="1290">
        <v>0</v>
      </c>
      <c r="AA247" s="1290">
        <v>170789</v>
      </c>
      <c r="AB247" s="1290">
        <v>0</v>
      </c>
      <c r="AC247" s="1290">
        <v>0</v>
      </c>
      <c r="AD247" s="1290">
        <v>0</v>
      </c>
      <c r="AE247" s="1339">
        <v>0</v>
      </c>
      <c r="AF247" s="1290">
        <v>0</v>
      </c>
      <c r="AG247" s="1368">
        <v>1323145</v>
      </c>
      <c r="AH247" s="1368">
        <v>2</v>
      </c>
      <c r="AI247" s="1385"/>
      <c r="AJ247" s="543"/>
    </row>
    <row r="248" spans="1:36" s="165" customFormat="1" ht="18" customHeight="1">
      <c r="A248" s="405">
        <v>21</v>
      </c>
      <c r="B248" s="405">
        <v>1</v>
      </c>
      <c r="C248" s="405">
        <v>67</v>
      </c>
      <c r="D248" s="2582"/>
      <c r="E248" s="2583"/>
      <c r="F248" s="1041" t="s">
        <v>265</v>
      </c>
      <c r="G248" s="1106"/>
      <c r="H248" s="1145" t="s">
        <v>365</v>
      </c>
      <c r="I248" s="1224"/>
      <c r="J248" s="1290">
        <v>0</v>
      </c>
      <c r="K248" s="1290">
        <v>0</v>
      </c>
      <c r="L248" s="1290">
        <v>0</v>
      </c>
      <c r="M248" s="1290">
        <v>0</v>
      </c>
      <c r="N248" s="1290">
        <v>0</v>
      </c>
      <c r="O248" s="1290">
        <v>0</v>
      </c>
      <c r="P248" s="1290">
        <v>0</v>
      </c>
      <c r="Q248" s="1290">
        <v>0</v>
      </c>
      <c r="R248" s="1290">
        <v>0</v>
      </c>
      <c r="S248" s="1290">
        <v>0</v>
      </c>
      <c r="T248" s="1290">
        <v>0</v>
      </c>
      <c r="U248" s="1290">
        <v>0</v>
      </c>
      <c r="V248" s="1290">
        <v>0</v>
      </c>
      <c r="W248" s="1290">
        <v>0</v>
      </c>
      <c r="X248" s="1290">
        <v>0</v>
      </c>
      <c r="Y248" s="1290">
        <v>0</v>
      </c>
      <c r="Z248" s="1290">
        <v>0</v>
      </c>
      <c r="AA248" s="1290">
        <v>0</v>
      </c>
      <c r="AB248" s="1290">
        <v>0</v>
      </c>
      <c r="AC248" s="1290">
        <v>0</v>
      </c>
      <c r="AD248" s="1290">
        <v>0</v>
      </c>
      <c r="AE248" s="1339">
        <v>0</v>
      </c>
      <c r="AF248" s="1290">
        <v>0</v>
      </c>
      <c r="AG248" s="1368">
        <v>0</v>
      </c>
      <c r="AH248" s="1368">
        <v>3</v>
      </c>
      <c r="AI248" s="1385"/>
      <c r="AJ248" s="543"/>
    </row>
    <row r="249" spans="1:36" s="165" customFormat="1" ht="18" customHeight="1">
      <c r="A249" s="405">
        <v>21</v>
      </c>
      <c r="B249" s="405">
        <v>1</v>
      </c>
      <c r="C249" s="405">
        <v>68</v>
      </c>
      <c r="D249" s="2582"/>
      <c r="E249" s="2583"/>
      <c r="F249" s="1041" t="s">
        <v>267</v>
      </c>
      <c r="G249" s="1106"/>
      <c r="H249" s="1145" t="s">
        <v>988</v>
      </c>
      <c r="I249" s="1224"/>
      <c r="J249" s="1290">
        <v>0</v>
      </c>
      <c r="K249" s="1290">
        <v>0</v>
      </c>
      <c r="L249" s="1290">
        <v>0</v>
      </c>
      <c r="M249" s="1290">
        <v>0</v>
      </c>
      <c r="N249" s="1290">
        <v>0</v>
      </c>
      <c r="O249" s="1290">
        <v>481888</v>
      </c>
      <c r="P249" s="1290">
        <v>0</v>
      </c>
      <c r="Q249" s="1290">
        <v>0</v>
      </c>
      <c r="R249" s="1290">
        <v>0</v>
      </c>
      <c r="S249" s="1290">
        <v>0</v>
      </c>
      <c r="T249" s="1290">
        <v>1118875</v>
      </c>
      <c r="U249" s="1290">
        <v>203108</v>
      </c>
      <c r="V249" s="1290">
        <v>0</v>
      </c>
      <c r="W249" s="1290">
        <v>0</v>
      </c>
      <c r="X249" s="1290">
        <v>0</v>
      </c>
      <c r="Y249" s="1290">
        <v>89108</v>
      </c>
      <c r="Z249" s="1290">
        <v>0</v>
      </c>
      <c r="AA249" s="1290">
        <v>243029</v>
      </c>
      <c r="AB249" s="1290">
        <v>0</v>
      </c>
      <c r="AC249" s="1290">
        <v>0</v>
      </c>
      <c r="AD249" s="1290">
        <v>0</v>
      </c>
      <c r="AE249" s="1339">
        <v>0</v>
      </c>
      <c r="AF249" s="1290">
        <v>0</v>
      </c>
      <c r="AG249" s="1368">
        <v>2135991</v>
      </c>
      <c r="AH249" s="1368">
        <v>4</v>
      </c>
      <c r="AI249" s="1385"/>
      <c r="AJ249" s="543"/>
    </row>
    <row r="250" spans="1:36" s="165" customFormat="1" ht="18" customHeight="1">
      <c r="A250" s="405">
        <v>21</v>
      </c>
      <c r="B250" s="405">
        <v>1</v>
      </c>
      <c r="C250" s="405">
        <v>69</v>
      </c>
      <c r="D250" s="2582"/>
      <c r="E250" s="2583"/>
      <c r="F250" s="1042" t="s">
        <v>726</v>
      </c>
      <c r="G250" s="1107"/>
      <c r="H250" s="1145" t="s">
        <v>240</v>
      </c>
      <c r="I250" s="1224"/>
      <c r="J250" s="1290">
        <v>0</v>
      </c>
      <c r="K250" s="1290">
        <v>0</v>
      </c>
      <c r="L250" s="1290">
        <v>0</v>
      </c>
      <c r="M250" s="1290">
        <v>0</v>
      </c>
      <c r="N250" s="1290">
        <v>0</v>
      </c>
      <c r="O250" s="1290">
        <v>0</v>
      </c>
      <c r="P250" s="1290">
        <v>0</v>
      </c>
      <c r="Q250" s="1290">
        <v>0</v>
      </c>
      <c r="R250" s="1290">
        <v>0</v>
      </c>
      <c r="S250" s="1290">
        <v>0</v>
      </c>
      <c r="T250" s="1290">
        <v>0</v>
      </c>
      <c r="U250" s="1290">
        <v>5</v>
      </c>
      <c r="V250" s="1290">
        <v>0</v>
      </c>
      <c r="W250" s="1290">
        <v>0</v>
      </c>
      <c r="X250" s="1290">
        <v>0</v>
      </c>
      <c r="Y250" s="1290">
        <v>0</v>
      </c>
      <c r="Z250" s="1290">
        <v>0</v>
      </c>
      <c r="AA250" s="1290">
        <v>0</v>
      </c>
      <c r="AB250" s="1290">
        <v>0</v>
      </c>
      <c r="AC250" s="1290">
        <v>0</v>
      </c>
      <c r="AD250" s="1290">
        <v>0</v>
      </c>
      <c r="AE250" s="1339">
        <v>0</v>
      </c>
      <c r="AF250" s="1290">
        <v>0</v>
      </c>
      <c r="AG250" s="1368">
        <v>5</v>
      </c>
      <c r="AH250" s="1368">
        <v>5</v>
      </c>
      <c r="AI250" s="1385"/>
      <c r="AJ250" s="543"/>
    </row>
    <row r="251" spans="1:36" s="165" customFormat="1" ht="18" customHeight="1">
      <c r="A251" s="405">
        <v>21</v>
      </c>
      <c r="B251" s="405">
        <v>1</v>
      </c>
      <c r="C251" s="405">
        <v>70</v>
      </c>
      <c r="D251" s="2582"/>
      <c r="E251" s="2583"/>
      <c r="F251" s="1043" t="s">
        <v>1145</v>
      </c>
      <c r="G251" s="1108"/>
      <c r="H251" s="1145" t="s">
        <v>238</v>
      </c>
      <c r="I251" s="1224"/>
      <c r="J251" s="1290">
        <v>0</v>
      </c>
      <c r="K251" s="1290">
        <v>0</v>
      </c>
      <c r="L251" s="1290">
        <v>0</v>
      </c>
      <c r="M251" s="1290">
        <v>0</v>
      </c>
      <c r="N251" s="1290">
        <v>0</v>
      </c>
      <c r="O251" s="1290">
        <v>778</v>
      </c>
      <c r="P251" s="1290">
        <v>0</v>
      </c>
      <c r="Q251" s="1290">
        <v>0</v>
      </c>
      <c r="R251" s="1290">
        <v>0</v>
      </c>
      <c r="S251" s="1290">
        <v>0</v>
      </c>
      <c r="T251" s="1290">
        <v>680</v>
      </c>
      <c r="U251" s="1290">
        <v>14</v>
      </c>
      <c r="V251" s="1290">
        <v>0</v>
      </c>
      <c r="W251" s="1290">
        <v>0</v>
      </c>
      <c r="X251" s="1290">
        <v>0</v>
      </c>
      <c r="Y251" s="1290">
        <v>0</v>
      </c>
      <c r="Z251" s="1290">
        <v>0</v>
      </c>
      <c r="AA251" s="1290">
        <v>0</v>
      </c>
      <c r="AB251" s="1290">
        <v>0</v>
      </c>
      <c r="AC251" s="1290">
        <v>0</v>
      </c>
      <c r="AD251" s="1290">
        <v>0</v>
      </c>
      <c r="AE251" s="1339">
        <v>0</v>
      </c>
      <c r="AF251" s="1290">
        <v>0</v>
      </c>
      <c r="AG251" s="1368">
        <v>1472</v>
      </c>
      <c r="AH251" s="1368">
        <v>6</v>
      </c>
      <c r="AI251" s="1385"/>
      <c r="AJ251" s="543"/>
    </row>
    <row r="252" spans="1:36" s="165" customFormat="1" ht="18" customHeight="1">
      <c r="A252" s="405">
        <v>21</v>
      </c>
      <c r="B252" s="405">
        <v>1</v>
      </c>
      <c r="C252" s="405">
        <v>71</v>
      </c>
      <c r="D252" s="2582"/>
      <c r="E252" s="2583"/>
      <c r="F252" s="1043" t="s">
        <v>1377</v>
      </c>
      <c r="G252" s="1108"/>
      <c r="H252" s="1145" t="s">
        <v>645</v>
      </c>
      <c r="I252" s="1224"/>
      <c r="J252" s="1290">
        <v>0</v>
      </c>
      <c r="K252" s="1290">
        <v>0</v>
      </c>
      <c r="L252" s="1290">
        <v>0</v>
      </c>
      <c r="M252" s="1290">
        <v>0</v>
      </c>
      <c r="N252" s="1290">
        <v>0</v>
      </c>
      <c r="O252" s="1290">
        <v>0</v>
      </c>
      <c r="P252" s="1290">
        <v>0</v>
      </c>
      <c r="Q252" s="1290">
        <v>0</v>
      </c>
      <c r="R252" s="1290">
        <v>0</v>
      </c>
      <c r="S252" s="1290">
        <v>0</v>
      </c>
      <c r="T252" s="1290">
        <v>0</v>
      </c>
      <c r="U252" s="1290">
        <v>0</v>
      </c>
      <c r="V252" s="1290">
        <v>0</v>
      </c>
      <c r="W252" s="1290">
        <v>0</v>
      </c>
      <c r="X252" s="1290">
        <v>0</v>
      </c>
      <c r="Y252" s="1290">
        <v>0</v>
      </c>
      <c r="Z252" s="1290">
        <v>0</v>
      </c>
      <c r="AA252" s="1290">
        <v>0</v>
      </c>
      <c r="AB252" s="1290">
        <v>0</v>
      </c>
      <c r="AC252" s="1290">
        <v>0</v>
      </c>
      <c r="AD252" s="1290">
        <v>0</v>
      </c>
      <c r="AE252" s="1339">
        <v>0</v>
      </c>
      <c r="AF252" s="1290">
        <v>0</v>
      </c>
      <c r="AG252" s="1368">
        <v>0</v>
      </c>
      <c r="AH252" s="1368">
        <v>7</v>
      </c>
      <c r="AI252" s="1385"/>
      <c r="AJ252" s="543"/>
    </row>
    <row r="253" spans="1:36" s="165" customFormat="1" ht="18" customHeight="1">
      <c r="A253" s="405">
        <v>21</v>
      </c>
      <c r="B253" s="405">
        <v>1</v>
      </c>
      <c r="C253" s="405">
        <v>72</v>
      </c>
      <c r="D253" s="2582"/>
      <c r="E253" s="2583"/>
      <c r="F253" s="1043" t="s">
        <v>539</v>
      </c>
      <c r="G253" s="1108"/>
      <c r="H253" s="1145" t="s">
        <v>1181</v>
      </c>
      <c r="I253" s="1224"/>
      <c r="J253" s="1290">
        <v>0</v>
      </c>
      <c r="K253" s="1290">
        <v>0</v>
      </c>
      <c r="L253" s="1290">
        <v>0</v>
      </c>
      <c r="M253" s="1290">
        <v>0</v>
      </c>
      <c r="N253" s="1290">
        <v>0</v>
      </c>
      <c r="O253" s="1290">
        <v>9</v>
      </c>
      <c r="P253" s="1290">
        <v>0</v>
      </c>
      <c r="Q253" s="1290">
        <v>0</v>
      </c>
      <c r="R253" s="1290">
        <v>0</v>
      </c>
      <c r="S253" s="1290">
        <v>0</v>
      </c>
      <c r="T253" s="1290">
        <v>0</v>
      </c>
      <c r="U253" s="1290">
        <v>0</v>
      </c>
      <c r="V253" s="1290">
        <v>0</v>
      </c>
      <c r="W253" s="1290">
        <v>0</v>
      </c>
      <c r="X253" s="1290">
        <v>0</v>
      </c>
      <c r="Y253" s="1290">
        <v>0</v>
      </c>
      <c r="Z253" s="1290">
        <v>0</v>
      </c>
      <c r="AA253" s="1290">
        <v>0</v>
      </c>
      <c r="AB253" s="1290">
        <v>0</v>
      </c>
      <c r="AC253" s="1290">
        <v>0</v>
      </c>
      <c r="AD253" s="1290">
        <v>0</v>
      </c>
      <c r="AE253" s="1339">
        <v>0</v>
      </c>
      <c r="AF253" s="1290">
        <v>0</v>
      </c>
      <c r="AG253" s="1368">
        <v>9</v>
      </c>
      <c r="AH253" s="1368">
        <v>8</v>
      </c>
      <c r="AI253" s="1385"/>
      <c r="AJ253" s="543"/>
    </row>
    <row r="254" spans="1:36" s="165" customFormat="1" ht="18" customHeight="1">
      <c r="A254" s="405">
        <v>21</v>
      </c>
      <c r="B254" s="405">
        <v>1</v>
      </c>
      <c r="C254" s="405">
        <v>73</v>
      </c>
      <c r="D254" s="2582"/>
      <c r="E254" s="2583"/>
      <c r="F254" s="2350" t="s">
        <v>403</v>
      </c>
      <c r="G254" s="1109"/>
      <c r="H254" s="1145" t="s">
        <v>1146</v>
      </c>
      <c r="I254" s="1224"/>
      <c r="J254" s="1290">
        <v>0</v>
      </c>
      <c r="K254" s="1290">
        <v>0</v>
      </c>
      <c r="L254" s="1290">
        <v>0</v>
      </c>
      <c r="M254" s="1290">
        <v>0</v>
      </c>
      <c r="N254" s="1290">
        <v>0</v>
      </c>
      <c r="O254" s="1290">
        <v>0</v>
      </c>
      <c r="P254" s="1290">
        <v>0</v>
      </c>
      <c r="Q254" s="1290">
        <v>0</v>
      </c>
      <c r="R254" s="1290">
        <v>0</v>
      </c>
      <c r="S254" s="1290">
        <v>0</v>
      </c>
      <c r="T254" s="1290">
        <v>5</v>
      </c>
      <c r="U254" s="1290">
        <v>0</v>
      </c>
      <c r="V254" s="1290">
        <v>0</v>
      </c>
      <c r="W254" s="1290">
        <v>0</v>
      </c>
      <c r="X254" s="1290">
        <v>0</v>
      </c>
      <c r="Y254" s="1290">
        <v>0</v>
      </c>
      <c r="Z254" s="1290">
        <v>0</v>
      </c>
      <c r="AA254" s="1290">
        <v>0</v>
      </c>
      <c r="AB254" s="1290">
        <v>0</v>
      </c>
      <c r="AC254" s="1290">
        <v>0</v>
      </c>
      <c r="AD254" s="1290">
        <v>0</v>
      </c>
      <c r="AE254" s="1339">
        <v>0</v>
      </c>
      <c r="AF254" s="1290">
        <v>0</v>
      </c>
      <c r="AG254" s="1368">
        <v>5</v>
      </c>
      <c r="AH254" s="1368">
        <v>9</v>
      </c>
      <c r="AI254" s="1385"/>
      <c r="AJ254" s="543"/>
    </row>
    <row r="255" spans="1:36" s="165" customFormat="1" ht="18" customHeight="1">
      <c r="A255" s="405">
        <v>21</v>
      </c>
      <c r="B255" s="405">
        <v>1</v>
      </c>
      <c r="C255" s="405">
        <v>74</v>
      </c>
      <c r="D255" s="2582"/>
      <c r="E255" s="2583"/>
      <c r="F255" s="2351"/>
      <c r="G255" s="1110"/>
      <c r="H255" s="1145" t="s">
        <v>1313</v>
      </c>
      <c r="I255" s="1224"/>
      <c r="J255" s="1290">
        <v>0</v>
      </c>
      <c r="K255" s="1290">
        <v>0</v>
      </c>
      <c r="L255" s="1290">
        <v>0</v>
      </c>
      <c r="M255" s="1290">
        <v>0</v>
      </c>
      <c r="N255" s="1290">
        <v>0</v>
      </c>
      <c r="O255" s="1290">
        <v>0</v>
      </c>
      <c r="P255" s="1290">
        <v>0</v>
      </c>
      <c r="Q255" s="1290">
        <v>0</v>
      </c>
      <c r="R255" s="1290">
        <v>0</v>
      </c>
      <c r="S255" s="1290">
        <v>0</v>
      </c>
      <c r="T255" s="1290">
        <v>0</v>
      </c>
      <c r="U255" s="1290">
        <v>0</v>
      </c>
      <c r="V255" s="1290">
        <v>0</v>
      </c>
      <c r="W255" s="1290">
        <v>0</v>
      </c>
      <c r="X255" s="1290">
        <v>0</v>
      </c>
      <c r="Y255" s="1290">
        <v>0</v>
      </c>
      <c r="Z255" s="1290">
        <v>0</v>
      </c>
      <c r="AA255" s="1290">
        <v>0</v>
      </c>
      <c r="AB255" s="1290">
        <v>0</v>
      </c>
      <c r="AC255" s="1290">
        <v>0</v>
      </c>
      <c r="AD255" s="1290">
        <v>0</v>
      </c>
      <c r="AE255" s="1339">
        <v>0</v>
      </c>
      <c r="AF255" s="1290">
        <v>0</v>
      </c>
      <c r="AG255" s="1368">
        <v>0</v>
      </c>
      <c r="AH255" s="1368">
        <v>10</v>
      </c>
      <c r="AI255" s="1385"/>
      <c r="AJ255" s="543"/>
    </row>
    <row r="256" spans="1:36" s="165" customFormat="1" ht="18" customHeight="1">
      <c r="A256" s="405">
        <v>21</v>
      </c>
      <c r="B256" s="405">
        <v>1</v>
      </c>
      <c r="C256" s="405">
        <v>75</v>
      </c>
      <c r="D256" s="2584"/>
      <c r="E256" s="2585"/>
      <c r="F256" s="2174" t="s">
        <v>1183</v>
      </c>
      <c r="G256" s="2175"/>
      <c r="H256" s="2175"/>
      <c r="I256" s="1224"/>
      <c r="J256" s="1290">
        <v>0</v>
      </c>
      <c r="K256" s="1290">
        <v>0</v>
      </c>
      <c r="L256" s="1290">
        <v>0</v>
      </c>
      <c r="M256" s="1290">
        <v>0</v>
      </c>
      <c r="N256" s="1290">
        <v>0</v>
      </c>
      <c r="O256" s="1290">
        <v>52428</v>
      </c>
      <c r="P256" s="1290">
        <v>0</v>
      </c>
      <c r="Q256" s="1290">
        <v>0</v>
      </c>
      <c r="R256" s="1290">
        <v>0</v>
      </c>
      <c r="S256" s="1290">
        <v>0</v>
      </c>
      <c r="T256" s="1290">
        <v>137177</v>
      </c>
      <c r="U256" s="1290">
        <v>4414</v>
      </c>
      <c r="V256" s="1290">
        <v>0</v>
      </c>
      <c r="W256" s="1290">
        <v>0</v>
      </c>
      <c r="X256" s="1290">
        <v>0</v>
      </c>
      <c r="Y256" s="1290">
        <v>8666</v>
      </c>
      <c r="Z256" s="1290">
        <v>0</v>
      </c>
      <c r="AA256" s="1290">
        <v>18142</v>
      </c>
      <c r="AB256" s="1290">
        <v>0</v>
      </c>
      <c r="AC256" s="1290">
        <v>0</v>
      </c>
      <c r="AD256" s="1290">
        <v>0</v>
      </c>
      <c r="AE256" s="1339">
        <v>0</v>
      </c>
      <c r="AF256" s="1290">
        <v>0</v>
      </c>
      <c r="AG256" s="1368">
        <v>220827</v>
      </c>
      <c r="AH256" s="1368">
        <v>11</v>
      </c>
      <c r="AI256" s="1385"/>
      <c r="AJ256" s="543"/>
    </row>
    <row r="257" spans="1:36" s="165" customFormat="1" ht="18" customHeight="1">
      <c r="A257" s="405">
        <v>21</v>
      </c>
      <c r="B257" s="405">
        <v>1</v>
      </c>
      <c r="C257" s="405">
        <v>76</v>
      </c>
      <c r="D257" s="2586" t="s">
        <v>777</v>
      </c>
      <c r="E257" s="2587"/>
      <c r="F257" s="2112" t="s">
        <v>1147</v>
      </c>
      <c r="G257" s="2112"/>
      <c r="H257" s="2113"/>
      <c r="I257" s="1224"/>
      <c r="J257" s="1290">
        <v>317212</v>
      </c>
      <c r="K257" s="1290">
        <v>93205</v>
      </c>
      <c r="L257" s="1290">
        <v>203882</v>
      </c>
      <c r="M257" s="1290">
        <v>96630</v>
      </c>
      <c r="N257" s="1290">
        <v>40064</v>
      </c>
      <c r="O257" s="1290">
        <v>63987</v>
      </c>
      <c r="P257" s="1290">
        <v>48211</v>
      </c>
      <c r="Q257" s="1290">
        <v>235712</v>
      </c>
      <c r="R257" s="1290">
        <v>50711</v>
      </c>
      <c r="S257" s="1290">
        <v>29565</v>
      </c>
      <c r="T257" s="1290">
        <v>0</v>
      </c>
      <c r="U257" s="1290">
        <v>36812</v>
      </c>
      <c r="V257" s="1290">
        <v>30521</v>
      </c>
      <c r="W257" s="1290">
        <v>47700</v>
      </c>
      <c r="X257" s="1290">
        <v>41964</v>
      </c>
      <c r="Y257" s="1290">
        <v>0</v>
      </c>
      <c r="Z257" s="1290">
        <v>20330</v>
      </c>
      <c r="AA257" s="1290">
        <v>0</v>
      </c>
      <c r="AB257" s="1290">
        <v>21982</v>
      </c>
      <c r="AC257" s="1290">
        <v>5799</v>
      </c>
      <c r="AD257" s="1290">
        <v>6682</v>
      </c>
      <c r="AE257" s="1339">
        <v>37267</v>
      </c>
      <c r="AF257" s="1290">
        <v>6229</v>
      </c>
      <c r="AG257" s="1368">
        <v>1434465</v>
      </c>
      <c r="AH257" s="1368">
        <v>12</v>
      </c>
      <c r="AI257" s="1385"/>
      <c r="AJ257" s="543"/>
    </row>
    <row r="258" spans="1:36" s="165" customFormat="1" ht="18" customHeight="1">
      <c r="A258" s="405">
        <v>21</v>
      </c>
      <c r="B258" s="405">
        <v>1</v>
      </c>
      <c r="C258" s="405">
        <v>77</v>
      </c>
      <c r="D258" s="2588"/>
      <c r="E258" s="2589"/>
      <c r="F258" s="2352" t="s">
        <v>180</v>
      </c>
      <c r="G258" s="1111"/>
      <c r="H258" s="1145" t="s">
        <v>240</v>
      </c>
      <c r="I258" s="1224"/>
      <c r="J258" s="1290">
        <v>0</v>
      </c>
      <c r="K258" s="1290">
        <v>0</v>
      </c>
      <c r="L258" s="1290">
        <v>0</v>
      </c>
      <c r="M258" s="1290">
        <v>0</v>
      </c>
      <c r="N258" s="1290">
        <v>0</v>
      </c>
      <c r="O258" s="1290">
        <v>0</v>
      </c>
      <c r="P258" s="1290">
        <v>0</v>
      </c>
      <c r="Q258" s="1290">
        <v>0</v>
      </c>
      <c r="R258" s="1290">
        <v>0</v>
      </c>
      <c r="S258" s="1290">
        <v>0</v>
      </c>
      <c r="T258" s="1290">
        <v>0</v>
      </c>
      <c r="U258" s="1290">
        <v>0</v>
      </c>
      <c r="V258" s="1290">
        <v>80</v>
      </c>
      <c r="W258" s="1290">
        <v>0</v>
      </c>
      <c r="X258" s="1290">
        <v>0</v>
      </c>
      <c r="Y258" s="1290">
        <v>0</v>
      </c>
      <c r="Z258" s="1290">
        <v>0</v>
      </c>
      <c r="AA258" s="1290">
        <v>0</v>
      </c>
      <c r="AB258" s="1290">
        <v>0</v>
      </c>
      <c r="AC258" s="1290">
        <v>0</v>
      </c>
      <c r="AD258" s="1290">
        <v>0</v>
      </c>
      <c r="AE258" s="1339">
        <v>0</v>
      </c>
      <c r="AF258" s="1290">
        <v>0</v>
      </c>
      <c r="AG258" s="1368">
        <v>80</v>
      </c>
      <c r="AH258" s="1368">
        <v>13</v>
      </c>
      <c r="AI258" s="1385"/>
      <c r="AJ258" s="543"/>
    </row>
    <row r="259" spans="1:36" s="165" customFormat="1" ht="18" customHeight="1">
      <c r="A259" s="405">
        <v>21</v>
      </c>
      <c r="B259" s="405">
        <v>1</v>
      </c>
      <c r="C259" s="405">
        <v>78</v>
      </c>
      <c r="D259" s="2588"/>
      <c r="E259" s="2589"/>
      <c r="F259" s="2353"/>
      <c r="G259" s="1112"/>
      <c r="H259" s="1145" t="s">
        <v>238</v>
      </c>
      <c r="I259" s="1224"/>
      <c r="J259" s="1290">
        <v>0</v>
      </c>
      <c r="K259" s="1290">
        <v>0</v>
      </c>
      <c r="L259" s="1290">
        <v>51</v>
      </c>
      <c r="M259" s="1290">
        <v>0</v>
      </c>
      <c r="N259" s="1290">
        <v>0</v>
      </c>
      <c r="O259" s="1290">
        <v>0</v>
      </c>
      <c r="P259" s="1290">
        <v>0</v>
      </c>
      <c r="Q259" s="1290">
        <v>1507</v>
      </c>
      <c r="R259" s="1290">
        <v>0</v>
      </c>
      <c r="S259" s="1290">
        <v>0</v>
      </c>
      <c r="T259" s="1290">
        <v>0</v>
      </c>
      <c r="U259" s="1290">
        <v>697</v>
      </c>
      <c r="V259" s="1290">
        <v>0</v>
      </c>
      <c r="W259" s="1290">
        <v>1113</v>
      </c>
      <c r="X259" s="1290">
        <v>0</v>
      </c>
      <c r="Y259" s="1290">
        <v>0</v>
      </c>
      <c r="Z259" s="1290">
        <v>0</v>
      </c>
      <c r="AA259" s="1290">
        <v>0</v>
      </c>
      <c r="AB259" s="1290">
        <v>104</v>
      </c>
      <c r="AC259" s="1290">
        <v>0</v>
      </c>
      <c r="AD259" s="1290">
        <v>0</v>
      </c>
      <c r="AE259" s="1339">
        <v>640</v>
      </c>
      <c r="AF259" s="1290">
        <v>0</v>
      </c>
      <c r="AG259" s="1368">
        <v>4112</v>
      </c>
      <c r="AH259" s="1368">
        <v>14</v>
      </c>
      <c r="AI259" s="1385"/>
      <c r="AJ259" s="543"/>
    </row>
    <row r="260" spans="1:36" s="165" customFormat="1" ht="18" customHeight="1">
      <c r="A260" s="405">
        <v>21</v>
      </c>
      <c r="B260" s="405">
        <v>1</v>
      </c>
      <c r="C260" s="405">
        <v>79</v>
      </c>
      <c r="D260" s="2588"/>
      <c r="E260" s="2589"/>
      <c r="F260" s="2353"/>
      <c r="G260" s="1112"/>
      <c r="H260" s="1145" t="s">
        <v>645</v>
      </c>
      <c r="I260" s="1224"/>
      <c r="J260" s="1290">
        <v>0</v>
      </c>
      <c r="K260" s="1290">
        <v>0</v>
      </c>
      <c r="L260" s="1290">
        <v>0</v>
      </c>
      <c r="M260" s="1290">
        <v>0</v>
      </c>
      <c r="N260" s="1290">
        <v>0</v>
      </c>
      <c r="O260" s="1290">
        <v>0</v>
      </c>
      <c r="P260" s="1290">
        <v>0</v>
      </c>
      <c r="Q260" s="1290">
        <v>0</v>
      </c>
      <c r="R260" s="1290">
        <v>0</v>
      </c>
      <c r="S260" s="1290">
        <v>0</v>
      </c>
      <c r="T260" s="1290">
        <v>0</v>
      </c>
      <c r="U260" s="1290">
        <v>0</v>
      </c>
      <c r="V260" s="1290">
        <v>0</v>
      </c>
      <c r="W260" s="1290">
        <v>0</v>
      </c>
      <c r="X260" s="1290">
        <v>0</v>
      </c>
      <c r="Y260" s="1290">
        <v>0</v>
      </c>
      <c r="Z260" s="1290">
        <v>0</v>
      </c>
      <c r="AA260" s="1290">
        <v>0</v>
      </c>
      <c r="AB260" s="1290">
        <v>0</v>
      </c>
      <c r="AC260" s="1290">
        <v>0</v>
      </c>
      <c r="AD260" s="1290">
        <v>0</v>
      </c>
      <c r="AE260" s="1339">
        <v>0</v>
      </c>
      <c r="AF260" s="1290">
        <v>0</v>
      </c>
      <c r="AG260" s="1368">
        <v>0</v>
      </c>
      <c r="AH260" s="1368">
        <v>15</v>
      </c>
      <c r="AI260" s="1385"/>
      <c r="AJ260" s="543"/>
    </row>
    <row r="261" spans="1:36" s="165" customFormat="1" ht="18" customHeight="1">
      <c r="A261" s="405">
        <v>21</v>
      </c>
      <c r="B261" s="405">
        <v>1</v>
      </c>
      <c r="C261" s="405">
        <v>80</v>
      </c>
      <c r="D261" s="2588"/>
      <c r="E261" s="2589"/>
      <c r="F261" s="2353"/>
      <c r="G261" s="1112"/>
      <c r="H261" s="1145" t="s">
        <v>363</v>
      </c>
      <c r="I261" s="1224"/>
      <c r="J261" s="1290">
        <v>0</v>
      </c>
      <c r="K261" s="1290">
        <v>0</v>
      </c>
      <c r="L261" s="1290">
        <v>0</v>
      </c>
      <c r="M261" s="1290">
        <v>0</v>
      </c>
      <c r="N261" s="1290">
        <v>0</v>
      </c>
      <c r="O261" s="1290">
        <v>0</v>
      </c>
      <c r="P261" s="1290">
        <v>0</v>
      </c>
      <c r="Q261" s="1290">
        <v>0</v>
      </c>
      <c r="R261" s="1290">
        <v>0</v>
      </c>
      <c r="S261" s="1290">
        <v>0</v>
      </c>
      <c r="T261" s="1290">
        <v>0</v>
      </c>
      <c r="U261" s="1290">
        <v>0</v>
      </c>
      <c r="V261" s="1290">
        <v>0</v>
      </c>
      <c r="W261" s="1290">
        <v>0</v>
      </c>
      <c r="X261" s="1290">
        <v>0</v>
      </c>
      <c r="Y261" s="1290">
        <v>0</v>
      </c>
      <c r="Z261" s="1290">
        <v>0</v>
      </c>
      <c r="AA261" s="1290">
        <v>0</v>
      </c>
      <c r="AB261" s="1290">
        <v>0</v>
      </c>
      <c r="AC261" s="1290">
        <v>0</v>
      </c>
      <c r="AD261" s="1290">
        <v>0</v>
      </c>
      <c r="AE261" s="1339">
        <v>0</v>
      </c>
      <c r="AF261" s="1290">
        <v>0</v>
      </c>
      <c r="AG261" s="1368">
        <v>0</v>
      </c>
      <c r="AH261" s="1368">
        <v>16</v>
      </c>
      <c r="AI261" s="1385"/>
      <c r="AJ261" s="543"/>
    </row>
    <row r="262" spans="1:36" s="757" customFormat="1" ht="18" customHeight="1">
      <c r="A262" s="777">
        <v>21</v>
      </c>
      <c r="B262" s="777">
        <v>1</v>
      </c>
      <c r="C262" s="777">
        <v>81</v>
      </c>
      <c r="D262" s="2588"/>
      <c r="E262" s="2589"/>
      <c r="F262" s="2353"/>
      <c r="G262" s="1112"/>
      <c r="H262" s="1146" t="s">
        <v>1146</v>
      </c>
      <c r="I262" s="1225"/>
      <c r="J262" s="1308">
        <v>0</v>
      </c>
      <c r="K262" s="1308">
        <v>0</v>
      </c>
      <c r="L262" s="1308">
        <v>0</v>
      </c>
      <c r="M262" s="1308">
        <v>0</v>
      </c>
      <c r="N262" s="1308">
        <v>0</v>
      </c>
      <c r="O262" s="1308">
        <v>0</v>
      </c>
      <c r="P262" s="1308">
        <v>0</v>
      </c>
      <c r="Q262" s="1308">
        <v>0</v>
      </c>
      <c r="R262" s="1308">
        <v>0</v>
      </c>
      <c r="S262" s="1308">
        <v>0</v>
      </c>
      <c r="T262" s="1308">
        <v>0</v>
      </c>
      <c r="U262" s="1308">
        <v>0</v>
      </c>
      <c r="V262" s="1308">
        <v>0</v>
      </c>
      <c r="W262" s="1308">
        <v>2</v>
      </c>
      <c r="X262" s="1308">
        <v>0</v>
      </c>
      <c r="Y262" s="1308">
        <v>0</v>
      </c>
      <c r="Z262" s="1308">
        <v>0</v>
      </c>
      <c r="AA262" s="1308">
        <v>0</v>
      </c>
      <c r="AB262" s="1308">
        <v>0</v>
      </c>
      <c r="AC262" s="1308">
        <v>0</v>
      </c>
      <c r="AD262" s="1308">
        <v>0</v>
      </c>
      <c r="AE262" s="1355">
        <v>0</v>
      </c>
      <c r="AF262" s="1290">
        <v>0</v>
      </c>
      <c r="AG262" s="1367">
        <v>2</v>
      </c>
      <c r="AH262" s="1367">
        <v>17</v>
      </c>
      <c r="AI262" s="1386"/>
      <c r="AJ262" s="542"/>
    </row>
    <row r="263" spans="1:36" s="758" customFormat="1" ht="18" customHeight="1">
      <c r="A263" s="775">
        <v>21</v>
      </c>
      <c r="B263" s="775">
        <v>1</v>
      </c>
      <c r="C263" s="812">
        <v>82</v>
      </c>
      <c r="D263" s="2590"/>
      <c r="E263" s="2591"/>
      <c r="F263" s="2354"/>
      <c r="G263" s="1113"/>
      <c r="H263" s="1147" t="s">
        <v>1313</v>
      </c>
      <c r="I263" s="1226"/>
      <c r="J263" s="1309">
        <v>0</v>
      </c>
      <c r="K263" s="1309">
        <v>0</v>
      </c>
      <c r="L263" s="1309">
        <v>0</v>
      </c>
      <c r="M263" s="1309">
        <v>0</v>
      </c>
      <c r="N263" s="1309">
        <v>0</v>
      </c>
      <c r="O263" s="1309">
        <v>0</v>
      </c>
      <c r="P263" s="1309">
        <v>0</v>
      </c>
      <c r="Q263" s="1309">
        <v>0</v>
      </c>
      <c r="R263" s="1309">
        <v>0</v>
      </c>
      <c r="S263" s="1309">
        <v>0</v>
      </c>
      <c r="T263" s="1309">
        <v>0</v>
      </c>
      <c r="U263" s="1309">
        <v>0</v>
      </c>
      <c r="V263" s="1309">
        <v>0</v>
      </c>
      <c r="W263" s="1309">
        <v>0</v>
      </c>
      <c r="X263" s="1309">
        <v>0</v>
      </c>
      <c r="Y263" s="1309">
        <v>0</v>
      </c>
      <c r="Z263" s="1309">
        <v>0</v>
      </c>
      <c r="AA263" s="1309">
        <v>0</v>
      </c>
      <c r="AB263" s="1309">
        <v>0</v>
      </c>
      <c r="AC263" s="1309">
        <v>0</v>
      </c>
      <c r="AD263" s="1309">
        <v>0</v>
      </c>
      <c r="AE263" s="1356">
        <v>0</v>
      </c>
      <c r="AF263" s="1309">
        <v>0</v>
      </c>
      <c r="AG263" s="1374">
        <v>0</v>
      </c>
      <c r="AH263" s="1374">
        <v>18</v>
      </c>
      <c r="AI263" s="1387"/>
      <c r="AJ263" s="1394"/>
    </row>
    <row r="264" spans="1:36" s="757" customFormat="1" ht="18" customHeight="1">
      <c r="A264" s="778">
        <v>21</v>
      </c>
      <c r="B264" s="778">
        <v>2</v>
      </c>
      <c r="C264" s="778">
        <v>1</v>
      </c>
      <c r="D264" s="2592" t="s">
        <v>1378</v>
      </c>
      <c r="E264" s="2593"/>
      <c r="F264" s="2355" t="s">
        <v>1379</v>
      </c>
      <c r="G264" s="2176" t="s">
        <v>1370</v>
      </c>
      <c r="H264" s="2177"/>
      <c r="I264" s="1227"/>
      <c r="J264" s="1300">
        <v>361792</v>
      </c>
      <c r="K264" s="1300">
        <v>17155</v>
      </c>
      <c r="L264" s="1300">
        <v>88566</v>
      </c>
      <c r="M264" s="1300">
        <v>103027</v>
      </c>
      <c r="N264" s="1300">
        <v>36197</v>
      </c>
      <c r="O264" s="1300">
        <v>28748</v>
      </c>
      <c r="P264" s="1300">
        <v>27197</v>
      </c>
      <c r="Q264" s="1300">
        <v>115399</v>
      </c>
      <c r="R264" s="1300">
        <v>25555</v>
      </c>
      <c r="S264" s="1300">
        <v>52670</v>
      </c>
      <c r="T264" s="1300">
        <v>28836</v>
      </c>
      <c r="U264" s="1300">
        <v>39475</v>
      </c>
      <c r="V264" s="1300">
        <v>22779</v>
      </c>
      <c r="W264" s="1300">
        <v>26622</v>
      </c>
      <c r="X264" s="1300">
        <v>2548</v>
      </c>
      <c r="Y264" s="1300">
        <v>2174</v>
      </c>
      <c r="Z264" s="1300">
        <v>10377</v>
      </c>
      <c r="AA264" s="1300">
        <v>7609</v>
      </c>
      <c r="AB264" s="1300">
        <v>6654</v>
      </c>
      <c r="AC264" s="1300">
        <v>11247</v>
      </c>
      <c r="AD264" s="1300">
        <v>11514</v>
      </c>
      <c r="AE264" s="1347">
        <v>14727</v>
      </c>
      <c r="AF264" s="1300">
        <v>22475</v>
      </c>
      <c r="AG264" s="1375">
        <v>1063343</v>
      </c>
      <c r="AH264" s="1375">
        <v>1</v>
      </c>
      <c r="AI264" s="1386"/>
      <c r="AJ264" s="542"/>
    </row>
    <row r="265" spans="1:36" s="757" customFormat="1" ht="18" customHeight="1">
      <c r="A265" s="778">
        <v>21</v>
      </c>
      <c r="B265" s="778">
        <v>2</v>
      </c>
      <c r="C265" s="778">
        <v>2</v>
      </c>
      <c r="D265" s="2594"/>
      <c r="E265" s="2595"/>
      <c r="F265" s="2356"/>
      <c r="G265" s="2178" t="s">
        <v>858</v>
      </c>
      <c r="H265" s="2168"/>
      <c r="I265" s="1224"/>
      <c r="J265" s="1290">
        <v>0</v>
      </c>
      <c r="K265" s="1290">
        <v>0</v>
      </c>
      <c r="L265" s="1290">
        <v>0</v>
      </c>
      <c r="M265" s="1290">
        <v>0</v>
      </c>
      <c r="N265" s="1290">
        <v>0</v>
      </c>
      <c r="O265" s="1290">
        <v>1884</v>
      </c>
      <c r="P265" s="1290">
        <v>0</v>
      </c>
      <c r="Q265" s="1290">
        <v>0</v>
      </c>
      <c r="R265" s="1290">
        <v>0</v>
      </c>
      <c r="S265" s="1290">
        <v>0</v>
      </c>
      <c r="T265" s="1290">
        <v>0</v>
      </c>
      <c r="U265" s="1290">
        <v>11606</v>
      </c>
      <c r="V265" s="1290">
        <v>0</v>
      </c>
      <c r="W265" s="1290">
        <v>0</v>
      </c>
      <c r="X265" s="1290">
        <v>0</v>
      </c>
      <c r="Y265" s="1290">
        <v>0</v>
      </c>
      <c r="Z265" s="1290">
        <v>0</v>
      </c>
      <c r="AA265" s="1290">
        <v>2535</v>
      </c>
      <c r="AB265" s="1290">
        <v>0</v>
      </c>
      <c r="AC265" s="1290">
        <v>5724</v>
      </c>
      <c r="AD265" s="1290">
        <v>1864</v>
      </c>
      <c r="AE265" s="1339">
        <v>0</v>
      </c>
      <c r="AF265" s="1290">
        <v>2285</v>
      </c>
      <c r="AG265" s="1375">
        <v>25898</v>
      </c>
      <c r="AH265" s="1375">
        <v>2</v>
      </c>
      <c r="AI265" s="1386"/>
      <c r="AJ265" s="542"/>
    </row>
    <row r="266" spans="1:36" s="757" customFormat="1" ht="18" customHeight="1">
      <c r="A266" s="778">
        <v>21</v>
      </c>
      <c r="B266" s="778">
        <v>2</v>
      </c>
      <c r="C266" s="778">
        <v>3</v>
      </c>
      <c r="D266" s="2594"/>
      <c r="E266" s="2595"/>
      <c r="F266" s="2357"/>
      <c r="G266" s="2178" t="s">
        <v>1382</v>
      </c>
      <c r="H266" s="2168"/>
      <c r="I266" s="1227"/>
      <c r="J266" s="1300">
        <v>14062</v>
      </c>
      <c r="K266" s="1300">
        <v>0</v>
      </c>
      <c r="L266" s="1300">
        <v>27160</v>
      </c>
      <c r="M266" s="1300">
        <v>9588</v>
      </c>
      <c r="N266" s="1300">
        <v>0</v>
      </c>
      <c r="O266" s="1300">
        <v>0</v>
      </c>
      <c r="P266" s="1300">
        <v>0</v>
      </c>
      <c r="Q266" s="1300">
        <v>0</v>
      </c>
      <c r="R266" s="1300">
        <v>1371</v>
      </c>
      <c r="S266" s="1300">
        <v>0</v>
      </c>
      <c r="T266" s="1300">
        <v>0</v>
      </c>
      <c r="U266" s="1300">
        <v>0</v>
      </c>
      <c r="V266" s="1300">
        <v>0</v>
      </c>
      <c r="W266" s="1300">
        <v>1972</v>
      </c>
      <c r="X266" s="1300">
        <v>0</v>
      </c>
      <c r="Y266" s="1300">
        <v>0</v>
      </c>
      <c r="Z266" s="1300">
        <v>0</v>
      </c>
      <c r="AA266" s="1300">
        <v>0</v>
      </c>
      <c r="AB266" s="1300">
        <v>0</v>
      </c>
      <c r="AC266" s="1300">
        <v>0</v>
      </c>
      <c r="AD266" s="1300">
        <v>0</v>
      </c>
      <c r="AE266" s="1347">
        <v>0</v>
      </c>
      <c r="AF266" s="1300">
        <v>1423</v>
      </c>
      <c r="AG266" s="1375">
        <v>55576</v>
      </c>
      <c r="AH266" s="1375">
        <v>3</v>
      </c>
      <c r="AI266" s="1386"/>
      <c r="AJ266" s="542"/>
    </row>
    <row r="267" spans="1:36" s="757" customFormat="1" ht="18" customHeight="1">
      <c r="A267" s="778">
        <v>21</v>
      </c>
      <c r="B267" s="778">
        <v>2</v>
      </c>
      <c r="C267" s="778">
        <v>4</v>
      </c>
      <c r="D267" s="2594"/>
      <c r="E267" s="2595"/>
      <c r="F267" s="2358" t="s">
        <v>1381</v>
      </c>
      <c r="G267" s="2179" t="s">
        <v>1370</v>
      </c>
      <c r="H267" s="2180"/>
      <c r="I267" s="1225"/>
      <c r="J267" s="1308">
        <v>166549</v>
      </c>
      <c r="K267" s="1308">
        <v>6541</v>
      </c>
      <c r="L267" s="1308">
        <v>40712</v>
      </c>
      <c r="M267" s="1308">
        <v>48647</v>
      </c>
      <c r="N267" s="1308">
        <v>17934</v>
      </c>
      <c r="O267" s="1308">
        <v>12447</v>
      </c>
      <c r="P267" s="1308">
        <v>13627</v>
      </c>
      <c r="Q267" s="1308">
        <v>55611</v>
      </c>
      <c r="R267" s="1308">
        <v>13758</v>
      </c>
      <c r="S267" s="1308">
        <v>25595</v>
      </c>
      <c r="T267" s="1308">
        <v>15880</v>
      </c>
      <c r="U267" s="1308">
        <v>20442</v>
      </c>
      <c r="V267" s="1308">
        <v>11282</v>
      </c>
      <c r="W267" s="1308">
        <v>14507</v>
      </c>
      <c r="X267" s="1308">
        <v>921</v>
      </c>
      <c r="Y267" s="1308">
        <v>1015</v>
      </c>
      <c r="Z267" s="1308">
        <v>4852</v>
      </c>
      <c r="AA267" s="1308">
        <v>3863</v>
      </c>
      <c r="AB267" s="1308">
        <v>3288</v>
      </c>
      <c r="AC267" s="1308">
        <v>4656</v>
      </c>
      <c r="AD267" s="1308">
        <v>5008</v>
      </c>
      <c r="AE267" s="1355">
        <v>4380</v>
      </c>
      <c r="AF267" s="1308">
        <v>8602</v>
      </c>
      <c r="AG267" s="1375">
        <v>500117</v>
      </c>
      <c r="AH267" s="1375">
        <v>4</v>
      </c>
      <c r="AI267" s="1386"/>
      <c r="AJ267" s="542"/>
    </row>
    <row r="268" spans="1:36" s="757" customFormat="1" ht="18" customHeight="1">
      <c r="A268" s="778">
        <v>21</v>
      </c>
      <c r="B268" s="778">
        <v>2</v>
      </c>
      <c r="C268" s="778">
        <v>5</v>
      </c>
      <c r="D268" s="2594"/>
      <c r="E268" s="2595"/>
      <c r="F268" s="2359"/>
      <c r="G268" s="2181" t="s">
        <v>858</v>
      </c>
      <c r="H268" s="2180"/>
      <c r="I268" s="1224"/>
      <c r="J268" s="1290">
        <v>0</v>
      </c>
      <c r="K268" s="1290">
        <v>0</v>
      </c>
      <c r="L268" s="1290">
        <v>0</v>
      </c>
      <c r="M268" s="1290">
        <v>0</v>
      </c>
      <c r="N268" s="1290">
        <v>0</v>
      </c>
      <c r="O268" s="1290">
        <v>290</v>
      </c>
      <c r="P268" s="1290">
        <v>0</v>
      </c>
      <c r="Q268" s="1290">
        <v>0</v>
      </c>
      <c r="R268" s="1290">
        <v>0</v>
      </c>
      <c r="S268" s="1290">
        <v>0</v>
      </c>
      <c r="T268" s="1290">
        <v>0</v>
      </c>
      <c r="U268" s="1290">
        <v>3028</v>
      </c>
      <c r="V268" s="1290">
        <v>0</v>
      </c>
      <c r="W268" s="1290">
        <v>0</v>
      </c>
      <c r="X268" s="1290">
        <v>0</v>
      </c>
      <c r="Y268" s="1290">
        <v>0</v>
      </c>
      <c r="Z268" s="1290">
        <v>0</v>
      </c>
      <c r="AA268" s="1290">
        <v>769</v>
      </c>
      <c r="AB268" s="1290">
        <v>0</v>
      </c>
      <c r="AC268" s="1290">
        <v>1287</v>
      </c>
      <c r="AD268" s="1290">
        <v>434</v>
      </c>
      <c r="AE268" s="1339">
        <v>0</v>
      </c>
      <c r="AF268" s="1290">
        <v>309</v>
      </c>
      <c r="AG268" s="1375">
        <v>6117</v>
      </c>
      <c r="AH268" s="1375">
        <v>5</v>
      </c>
      <c r="AI268" s="1386"/>
      <c r="AJ268" s="542"/>
    </row>
    <row r="269" spans="1:36" s="757" customFormat="1" ht="18" customHeight="1">
      <c r="A269" s="778">
        <v>21</v>
      </c>
      <c r="B269" s="778">
        <v>2</v>
      </c>
      <c r="C269" s="778">
        <v>6</v>
      </c>
      <c r="D269" s="2594"/>
      <c r="E269" s="2595"/>
      <c r="F269" s="2360"/>
      <c r="G269" s="2181" t="s">
        <v>1382</v>
      </c>
      <c r="H269" s="2180"/>
      <c r="I269" s="1223"/>
      <c r="J269" s="1299">
        <v>3914</v>
      </c>
      <c r="K269" s="1299">
        <v>0</v>
      </c>
      <c r="L269" s="1299">
        <v>10968</v>
      </c>
      <c r="M269" s="1299">
        <v>2490</v>
      </c>
      <c r="N269" s="1299">
        <v>0</v>
      </c>
      <c r="O269" s="1299">
        <v>0</v>
      </c>
      <c r="P269" s="1299">
        <v>0</v>
      </c>
      <c r="Q269" s="1299">
        <v>0</v>
      </c>
      <c r="R269" s="1299">
        <v>137</v>
      </c>
      <c r="S269" s="1299">
        <v>2882</v>
      </c>
      <c r="T269" s="1299">
        <v>0</v>
      </c>
      <c r="U269" s="1299">
        <v>0</v>
      </c>
      <c r="V269" s="1299">
        <v>0</v>
      </c>
      <c r="W269" s="1299">
        <v>435</v>
      </c>
      <c r="X269" s="1299">
        <v>0</v>
      </c>
      <c r="Y269" s="1299">
        <v>0</v>
      </c>
      <c r="Z269" s="1299">
        <v>0</v>
      </c>
      <c r="AA269" s="1299">
        <v>0</v>
      </c>
      <c r="AB269" s="1299">
        <v>0</v>
      </c>
      <c r="AC269" s="1299">
        <v>0</v>
      </c>
      <c r="AD269" s="1299">
        <v>0</v>
      </c>
      <c r="AE269" s="1346">
        <v>0</v>
      </c>
      <c r="AF269" s="1299">
        <v>165</v>
      </c>
      <c r="AG269" s="1375">
        <v>20991</v>
      </c>
      <c r="AH269" s="1375">
        <v>6</v>
      </c>
      <c r="AI269" s="1386"/>
      <c r="AJ269" s="542"/>
    </row>
    <row r="270" spans="1:36" s="757" customFormat="1" ht="18" customHeight="1">
      <c r="A270" s="778">
        <v>21</v>
      </c>
      <c r="B270" s="778">
        <v>2</v>
      </c>
      <c r="C270" s="778">
        <v>7</v>
      </c>
      <c r="D270" s="2594"/>
      <c r="E270" s="2595"/>
      <c r="F270" s="1044" t="s">
        <v>427</v>
      </c>
      <c r="G270" s="2182" t="s">
        <v>1382</v>
      </c>
      <c r="H270" s="2168"/>
      <c r="I270" s="1227"/>
      <c r="J270" s="1300">
        <v>0</v>
      </c>
      <c r="K270" s="1300">
        <v>0</v>
      </c>
      <c r="L270" s="1300">
        <v>0</v>
      </c>
      <c r="M270" s="1300">
        <v>0</v>
      </c>
      <c r="N270" s="1300">
        <v>0</v>
      </c>
      <c r="O270" s="1300">
        <v>0</v>
      </c>
      <c r="P270" s="1300">
        <v>0</v>
      </c>
      <c r="Q270" s="1300">
        <v>0</v>
      </c>
      <c r="R270" s="1300">
        <v>0</v>
      </c>
      <c r="S270" s="1300">
        <v>21938</v>
      </c>
      <c r="T270" s="1300">
        <v>0</v>
      </c>
      <c r="U270" s="1300">
        <v>0</v>
      </c>
      <c r="V270" s="1300">
        <v>0</v>
      </c>
      <c r="W270" s="1300">
        <v>0</v>
      </c>
      <c r="X270" s="1300">
        <v>0</v>
      </c>
      <c r="Y270" s="1300">
        <v>0</v>
      </c>
      <c r="Z270" s="1300">
        <v>0</v>
      </c>
      <c r="AA270" s="1300">
        <v>0</v>
      </c>
      <c r="AB270" s="1300">
        <v>0</v>
      </c>
      <c r="AC270" s="1300">
        <v>0</v>
      </c>
      <c r="AD270" s="1300">
        <v>0</v>
      </c>
      <c r="AE270" s="1347">
        <v>0</v>
      </c>
      <c r="AF270" s="1300">
        <v>0</v>
      </c>
      <c r="AG270" s="1375">
        <v>21938</v>
      </c>
      <c r="AH270" s="1375">
        <v>7</v>
      </c>
      <c r="AI270" s="1386"/>
      <c r="AJ270" s="542"/>
    </row>
    <row r="271" spans="1:36" s="757" customFormat="1" ht="18" customHeight="1">
      <c r="A271" s="778">
        <v>21</v>
      </c>
      <c r="B271" s="778">
        <v>2</v>
      </c>
      <c r="C271" s="778">
        <v>8</v>
      </c>
      <c r="D271" s="2594"/>
      <c r="E271" s="2595"/>
      <c r="F271" s="2361" t="s">
        <v>1105</v>
      </c>
      <c r="G271" s="2183" t="s">
        <v>1370</v>
      </c>
      <c r="H271" s="2180"/>
      <c r="I271" s="1225"/>
      <c r="J271" s="1308">
        <v>84264</v>
      </c>
      <c r="K271" s="1308">
        <v>0</v>
      </c>
      <c r="L271" s="1308">
        <v>0</v>
      </c>
      <c r="M271" s="1308">
        <v>0</v>
      </c>
      <c r="N271" s="1308">
        <v>0</v>
      </c>
      <c r="O271" s="1308">
        <v>0</v>
      </c>
      <c r="P271" s="1308">
        <v>0</v>
      </c>
      <c r="Q271" s="1308">
        <v>0</v>
      </c>
      <c r="R271" s="1308">
        <v>0</v>
      </c>
      <c r="S271" s="1308">
        <v>0</v>
      </c>
      <c r="T271" s="1308">
        <v>0</v>
      </c>
      <c r="U271" s="1308">
        <v>0</v>
      </c>
      <c r="V271" s="1308">
        <v>0</v>
      </c>
      <c r="W271" s="1308">
        <v>0</v>
      </c>
      <c r="X271" s="1308">
        <v>0</v>
      </c>
      <c r="Y271" s="1308">
        <v>0</v>
      </c>
      <c r="Z271" s="1308">
        <v>0</v>
      </c>
      <c r="AA271" s="1308">
        <v>0</v>
      </c>
      <c r="AB271" s="1308">
        <v>0</v>
      </c>
      <c r="AC271" s="1308">
        <v>0</v>
      </c>
      <c r="AD271" s="1308">
        <v>0</v>
      </c>
      <c r="AE271" s="1355">
        <v>0</v>
      </c>
      <c r="AF271" s="1308">
        <v>0</v>
      </c>
      <c r="AG271" s="1375">
        <v>84264</v>
      </c>
      <c r="AH271" s="1375">
        <v>8</v>
      </c>
      <c r="AI271" s="1386"/>
      <c r="AJ271" s="542"/>
    </row>
    <row r="272" spans="1:36" s="757" customFormat="1" ht="18" customHeight="1">
      <c r="A272" s="778">
        <v>21</v>
      </c>
      <c r="B272" s="778">
        <v>2</v>
      </c>
      <c r="C272" s="778">
        <v>9</v>
      </c>
      <c r="D272" s="2594"/>
      <c r="E272" s="2595"/>
      <c r="F272" s="2362"/>
      <c r="G272" s="2184" t="s">
        <v>858</v>
      </c>
      <c r="H272" s="2180"/>
      <c r="I272" s="1224"/>
      <c r="J272" s="1290">
        <v>0</v>
      </c>
      <c r="K272" s="1290">
        <v>0</v>
      </c>
      <c r="L272" s="1290">
        <v>0</v>
      </c>
      <c r="M272" s="1290">
        <v>0</v>
      </c>
      <c r="N272" s="1290">
        <v>0</v>
      </c>
      <c r="O272" s="1290">
        <v>0</v>
      </c>
      <c r="P272" s="1290">
        <v>0</v>
      </c>
      <c r="Q272" s="1290">
        <v>0</v>
      </c>
      <c r="R272" s="1290">
        <v>0</v>
      </c>
      <c r="S272" s="1290">
        <v>0</v>
      </c>
      <c r="T272" s="1290">
        <v>0</v>
      </c>
      <c r="U272" s="1290">
        <v>0</v>
      </c>
      <c r="V272" s="1290">
        <v>0</v>
      </c>
      <c r="W272" s="1290">
        <v>0</v>
      </c>
      <c r="X272" s="1290">
        <v>0</v>
      </c>
      <c r="Y272" s="1290">
        <v>0</v>
      </c>
      <c r="Z272" s="1290">
        <v>0</v>
      </c>
      <c r="AA272" s="1290">
        <v>0</v>
      </c>
      <c r="AB272" s="1290">
        <v>0</v>
      </c>
      <c r="AC272" s="1290">
        <v>0</v>
      </c>
      <c r="AD272" s="1290">
        <v>0</v>
      </c>
      <c r="AE272" s="1339">
        <v>0</v>
      </c>
      <c r="AF272" s="1290">
        <v>0</v>
      </c>
      <c r="AG272" s="1375">
        <v>0</v>
      </c>
      <c r="AH272" s="1375">
        <v>9</v>
      </c>
      <c r="AI272" s="1386"/>
      <c r="AJ272" s="542"/>
    </row>
    <row r="273" spans="1:36" s="757" customFormat="1" ht="18" customHeight="1">
      <c r="A273" s="778">
        <v>21</v>
      </c>
      <c r="B273" s="778">
        <v>2</v>
      </c>
      <c r="C273" s="778">
        <v>10</v>
      </c>
      <c r="D273" s="2594"/>
      <c r="E273" s="2595"/>
      <c r="F273" s="2363"/>
      <c r="G273" s="2184" t="s">
        <v>1382</v>
      </c>
      <c r="H273" s="2180"/>
      <c r="I273" s="1223"/>
      <c r="J273" s="1299">
        <v>0</v>
      </c>
      <c r="K273" s="1299">
        <v>0</v>
      </c>
      <c r="L273" s="1299">
        <v>0</v>
      </c>
      <c r="M273" s="1299">
        <v>0</v>
      </c>
      <c r="N273" s="1299">
        <v>0</v>
      </c>
      <c r="O273" s="1299">
        <v>0</v>
      </c>
      <c r="P273" s="1299">
        <v>0</v>
      </c>
      <c r="Q273" s="1299">
        <v>0</v>
      </c>
      <c r="R273" s="1299">
        <v>0</v>
      </c>
      <c r="S273" s="1299">
        <v>0</v>
      </c>
      <c r="T273" s="1299">
        <v>0</v>
      </c>
      <c r="U273" s="1299">
        <v>0</v>
      </c>
      <c r="V273" s="1299">
        <v>0</v>
      </c>
      <c r="W273" s="1299">
        <v>0</v>
      </c>
      <c r="X273" s="1299">
        <v>0</v>
      </c>
      <c r="Y273" s="1299">
        <v>0</v>
      </c>
      <c r="Z273" s="1299">
        <v>0</v>
      </c>
      <c r="AA273" s="1299">
        <v>0</v>
      </c>
      <c r="AB273" s="1299">
        <v>0</v>
      </c>
      <c r="AC273" s="1299">
        <v>0</v>
      </c>
      <c r="AD273" s="1299">
        <v>0</v>
      </c>
      <c r="AE273" s="1346">
        <v>0</v>
      </c>
      <c r="AF273" s="1299">
        <v>0</v>
      </c>
      <c r="AG273" s="1375">
        <v>0</v>
      </c>
      <c r="AH273" s="1375">
        <v>10</v>
      </c>
      <c r="AI273" s="1386"/>
      <c r="AJ273" s="542"/>
    </row>
    <row r="274" spans="1:36" s="757" customFormat="1" ht="18" customHeight="1">
      <c r="A274" s="778">
        <v>21</v>
      </c>
      <c r="B274" s="778">
        <v>2</v>
      </c>
      <c r="C274" s="778">
        <v>11</v>
      </c>
      <c r="D274" s="2594"/>
      <c r="E274" s="2595"/>
      <c r="F274" s="2364" t="s">
        <v>853</v>
      </c>
      <c r="G274" s="2185" t="s">
        <v>1370</v>
      </c>
      <c r="H274" s="2180"/>
      <c r="I274" s="1227"/>
      <c r="J274" s="1300">
        <v>111733</v>
      </c>
      <c r="K274" s="1300">
        <v>5303</v>
      </c>
      <c r="L274" s="1300">
        <v>27440</v>
      </c>
      <c r="M274" s="1300">
        <v>32613</v>
      </c>
      <c r="N274" s="1300">
        <v>11619</v>
      </c>
      <c r="O274" s="1300">
        <v>8859</v>
      </c>
      <c r="P274" s="1300">
        <v>8601</v>
      </c>
      <c r="Q274" s="1300">
        <v>35598</v>
      </c>
      <c r="R274" s="1300">
        <v>8048</v>
      </c>
      <c r="S274" s="1300">
        <v>16578</v>
      </c>
      <c r="T274" s="1300">
        <v>8734</v>
      </c>
      <c r="U274" s="1300">
        <v>12456</v>
      </c>
      <c r="V274" s="1300">
        <v>7555</v>
      </c>
      <c r="W274" s="1300">
        <v>8657</v>
      </c>
      <c r="X274" s="1300">
        <v>683</v>
      </c>
      <c r="Y274" s="1300">
        <v>630</v>
      </c>
      <c r="Z274" s="1300">
        <v>3065</v>
      </c>
      <c r="AA274" s="1300">
        <v>3056</v>
      </c>
      <c r="AB274" s="1300">
        <v>1969</v>
      </c>
      <c r="AC274" s="1300">
        <v>3349</v>
      </c>
      <c r="AD274" s="1300">
        <v>3463</v>
      </c>
      <c r="AE274" s="1347">
        <v>3947</v>
      </c>
      <c r="AF274" s="1300">
        <v>6077</v>
      </c>
      <c r="AG274" s="1375">
        <v>330033</v>
      </c>
      <c r="AH274" s="1375">
        <v>11</v>
      </c>
      <c r="AI274" s="1386"/>
      <c r="AJ274" s="542"/>
    </row>
    <row r="275" spans="1:36" s="757" customFormat="1" ht="18" customHeight="1">
      <c r="A275" s="778">
        <v>21</v>
      </c>
      <c r="B275" s="778">
        <v>2</v>
      </c>
      <c r="C275" s="778">
        <v>12</v>
      </c>
      <c r="D275" s="2594"/>
      <c r="E275" s="2595"/>
      <c r="F275" s="2365"/>
      <c r="G275" s="2186" t="s">
        <v>858</v>
      </c>
      <c r="H275" s="2180"/>
      <c r="I275" s="1224"/>
      <c r="J275" s="1290">
        <v>0</v>
      </c>
      <c r="K275" s="1290">
        <v>0</v>
      </c>
      <c r="L275" s="1290">
        <v>0</v>
      </c>
      <c r="M275" s="1290">
        <v>0</v>
      </c>
      <c r="N275" s="1290">
        <v>0</v>
      </c>
      <c r="O275" s="1290">
        <v>324</v>
      </c>
      <c r="P275" s="1290">
        <v>0</v>
      </c>
      <c r="Q275" s="1290">
        <v>0</v>
      </c>
      <c r="R275" s="1290">
        <v>0</v>
      </c>
      <c r="S275" s="1290">
        <v>0</v>
      </c>
      <c r="T275" s="1290">
        <v>0</v>
      </c>
      <c r="U275" s="1290">
        <v>1969</v>
      </c>
      <c r="V275" s="1290">
        <v>0</v>
      </c>
      <c r="W275" s="1290">
        <v>0</v>
      </c>
      <c r="X275" s="1290">
        <v>0</v>
      </c>
      <c r="Y275" s="1290">
        <v>0</v>
      </c>
      <c r="Z275" s="1290">
        <v>0</v>
      </c>
      <c r="AA275" s="1290">
        <v>544</v>
      </c>
      <c r="AB275" s="1290">
        <v>0</v>
      </c>
      <c r="AC275" s="1290">
        <v>251</v>
      </c>
      <c r="AD275" s="1290">
        <v>404</v>
      </c>
      <c r="AE275" s="1339">
        <v>0</v>
      </c>
      <c r="AF275" s="1290">
        <v>31</v>
      </c>
      <c r="AG275" s="1375">
        <v>3523</v>
      </c>
      <c r="AH275" s="1375">
        <v>12</v>
      </c>
      <c r="AI275" s="1386"/>
      <c r="AJ275" s="542"/>
    </row>
    <row r="276" spans="1:36" s="757" customFormat="1" ht="18" customHeight="1">
      <c r="A276" s="778">
        <v>21</v>
      </c>
      <c r="B276" s="778">
        <v>2</v>
      </c>
      <c r="C276" s="778">
        <v>13</v>
      </c>
      <c r="D276" s="2594"/>
      <c r="E276" s="2595"/>
      <c r="F276" s="2366"/>
      <c r="G276" s="2186" t="s">
        <v>1382</v>
      </c>
      <c r="H276" s="2180"/>
      <c r="I276" s="1227"/>
      <c r="J276" s="1300">
        <v>2757</v>
      </c>
      <c r="K276" s="1300">
        <v>0</v>
      </c>
      <c r="L276" s="1300">
        <v>5365</v>
      </c>
      <c r="M276" s="1300">
        <v>1465</v>
      </c>
      <c r="N276" s="1300">
        <v>0</v>
      </c>
      <c r="O276" s="1300">
        <v>0</v>
      </c>
      <c r="P276" s="1300">
        <v>0</v>
      </c>
      <c r="Q276" s="1300">
        <v>0</v>
      </c>
      <c r="R276" s="1300">
        <v>221</v>
      </c>
      <c r="S276" s="1300">
        <v>3930</v>
      </c>
      <c r="T276" s="1300">
        <v>0</v>
      </c>
      <c r="U276" s="1300">
        <v>0</v>
      </c>
      <c r="V276" s="1300">
        <v>0</v>
      </c>
      <c r="W276" s="1300">
        <v>417</v>
      </c>
      <c r="X276" s="1300">
        <v>0</v>
      </c>
      <c r="Y276" s="1300">
        <v>0</v>
      </c>
      <c r="Z276" s="1300">
        <v>0</v>
      </c>
      <c r="AA276" s="1300">
        <v>0</v>
      </c>
      <c r="AB276" s="1300">
        <v>0</v>
      </c>
      <c r="AC276" s="1300">
        <v>0</v>
      </c>
      <c r="AD276" s="1300">
        <v>0</v>
      </c>
      <c r="AE276" s="1347">
        <v>0</v>
      </c>
      <c r="AF276" s="1300">
        <v>28</v>
      </c>
      <c r="AG276" s="1375">
        <v>14183</v>
      </c>
      <c r="AH276" s="1375">
        <v>13</v>
      </c>
      <c r="AI276" s="1386"/>
      <c r="AJ276" s="542"/>
    </row>
    <row r="277" spans="1:36" s="757" customFormat="1" ht="18" customHeight="1">
      <c r="A277" s="778">
        <v>21</v>
      </c>
      <c r="B277" s="778">
        <v>2</v>
      </c>
      <c r="C277" s="778">
        <v>14</v>
      </c>
      <c r="D277" s="2594"/>
      <c r="E277" s="2595"/>
      <c r="F277" s="2367" t="s">
        <v>423</v>
      </c>
      <c r="G277" s="2187" t="s">
        <v>1370</v>
      </c>
      <c r="H277" s="2188"/>
      <c r="I277" s="1225"/>
      <c r="J277" s="1308">
        <v>724338</v>
      </c>
      <c r="K277" s="1308">
        <v>28999</v>
      </c>
      <c r="L277" s="1308">
        <v>156718</v>
      </c>
      <c r="M277" s="1308">
        <v>184287</v>
      </c>
      <c r="N277" s="1308">
        <v>65750</v>
      </c>
      <c r="O277" s="1308">
        <v>50054</v>
      </c>
      <c r="P277" s="1308">
        <v>49425</v>
      </c>
      <c r="Q277" s="1308">
        <v>206608</v>
      </c>
      <c r="R277" s="1308">
        <v>47361</v>
      </c>
      <c r="S277" s="1308">
        <v>94843</v>
      </c>
      <c r="T277" s="1308">
        <v>53450</v>
      </c>
      <c r="U277" s="1308">
        <v>72373</v>
      </c>
      <c r="V277" s="1308">
        <v>41616</v>
      </c>
      <c r="W277" s="1308">
        <v>49786</v>
      </c>
      <c r="X277" s="1308">
        <v>4152</v>
      </c>
      <c r="Y277" s="1308">
        <v>3819</v>
      </c>
      <c r="Z277" s="1308">
        <v>18294</v>
      </c>
      <c r="AA277" s="1308">
        <v>14528</v>
      </c>
      <c r="AB277" s="1308">
        <v>11911</v>
      </c>
      <c r="AC277" s="1308">
        <v>19252</v>
      </c>
      <c r="AD277" s="1308">
        <v>19985</v>
      </c>
      <c r="AE277" s="1355">
        <v>23054</v>
      </c>
      <c r="AF277" s="1308">
        <v>37154</v>
      </c>
      <c r="AG277" s="1375">
        <v>1977757</v>
      </c>
      <c r="AH277" s="1375">
        <v>14</v>
      </c>
      <c r="AI277" s="1386"/>
      <c r="AJ277" s="542"/>
    </row>
    <row r="278" spans="1:36" s="757" customFormat="1" ht="18" customHeight="1">
      <c r="A278" s="778">
        <v>21</v>
      </c>
      <c r="B278" s="778">
        <v>2</v>
      </c>
      <c r="C278" s="778">
        <v>15</v>
      </c>
      <c r="D278" s="2594"/>
      <c r="E278" s="2595"/>
      <c r="F278" s="2356"/>
      <c r="G278" s="2178" t="s">
        <v>858</v>
      </c>
      <c r="H278" s="2168"/>
      <c r="I278" s="1224"/>
      <c r="J278" s="1290">
        <v>0</v>
      </c>
      <c r="K278" s="1290">
        <v>0</v>
      </c>
      <c r="L278" s="1290">
        <v>0</v>
      </c>
      <c r="M278" s="1290">
        <v>0</v>
      </c>
      <c r="N278" s="1290">
        <v>0</v>
      </c>
      <c r="O278" s="1290">
        <v>2498</v>
      </c>
      <c r="P278" s="1290">
        <v>0</v>
      </c>
      <c r="Q278" s="1290">
        <v>0</v>
      </c>
      <c r="R278" s="1290">
        <v>0</v>
      </c>
      <c r="S278" s="1290">
        <v>0</v>
      </c>
      <c r="T278" s="1290">
        <v>0</v>
      </c>
      <c r="U278" s="1290">
        <v>16603</v>
      </c>
      <c r="V278" s="1290">
        <v>0</v>
      </c>
      <c r="W278" s="1290">
        <v>0</v>
      </c>
      <c r="X278" s="1290">
        <v>0</v>
      </c>
      <c r="Y278" s="1290">
        <v>0</v>
      </c>
      <c r="Z278" s="1290">
        <v>0</v>
      </c>
      <c r="AA278" s="1290">
        <v>3848</v>
      </c>
      <c r="AB278" s="1290">
        <v>0</v>
      </c>
      <c r="AC278" s="1290">
        <v>7262</v>
      </c>
      <c r="AD278" s="1290">
        <v>2702</v>
      </c>
      <c r="AE278" s="1339">
        <v>0</v>
      </c>
      <c r="AF278" s="1290">
        <v>2625</v>
      </c>
      <c r="AG278" s="1375">
        <v>35538</v>
      </c>
      <c r="AH278" s="1375">
        <v>15</v>
      </c>
      <c r="AI278" s="1386"/>
      <c r="AJ278" s="542"/>
    </row>
    <row r="279" spans="1:36" s="757" customFormat="1" ht="18" customHeight="1">
      <c r="A279" s="778">
        <v>21</v>
      </c>
      <c r="B279" s="778">
        <v>2</v>
      </c>
      <c r="C279" s="778">
        <v>16</v>
      </c>
      <c r="D279" s="2596"/>
      <c r="E279" s="2597"/>
      <c r="F279" s="2357"/>
      <c r="G279" s="2189" t="s">
        <v>1382</v>
      </c>
      <c r="H279" s="2190"/>
      <c r="I279" s="1223"/>
      <c r="J279" s="1299">
        <v>20733</v>
      </c>
      <c r="K279" s="1299">
        <v>0</v>
      </c>
      <c r="L279" s="1299">
        <v>43493</v>
      </c>
      <c r="M279" s="1299">
        <v>13543</v>
      </c>
      <c r="N279" s="1299">
        <v>0</v>
      </c>
      <c r="O279" s="1299">
        <v>0</v>
      </c>
      <c r="P279" s="1299">
        <v>0</v>
      </c>
      <c r="Q279" s="1299">
        <v>0</v>
      </c>
      <c r="R279" s="1299">
        <v>1729</v>
      </c>
      <c r="S279" s="1299">
        <v>28750</v>
      </c>
      <c r="T279" s="1299">
        <v>0</v>
      </c>
      <c r="U279" s="1299">
        <v>0</v>
      </c>
      <c r="V279" s="1299">
        <v>0</v>
      </c>
      <c r="W279" s="1299">
        <v>2824</v>
      </c>
      <c r="X279" s="1299">
        <v>0</v>
      </c>
      <c r="Y279" s="1299">
        <v>0</v>
      </c>
      <c r="Z279" s="1299">
        <v>0</v>
      </c>
      <c r="AA279" s="1299">
        <v>0</v>
      </c>
      <c r="AB279" s="1299">
        <v>0</v>
      </c>
      <c r="AC279" s="1299">
        <v>0</v>
      </c>
      <c r="AD279" s="1299">
        <v>0</v>
      </c>
      <c r="AE279" s="1346">
        <v>0</v>
      </c>
      <c r="AF279" s="1299">
        <v>1616</v>
      </c>
      <c r="AG279" s="1375">
        <v>112688</v>
      </c>
      <c r="AH279" s="1375">
        <v>16</v>
      </c>
      <c r="AI279" s="1386"/>
      <c r="AJ279" s="542"/>
    </row>
    <row r="280" spans="1:36" s="757" customFormat="1" ht="18" customHeight="1">
      <c r="A280" s="778">
        <v>21</v>
      </c>
      <c r="B280" s="778">
        <v>2</v>
      </c>
      <c r="C280" s="778">
        <v>17</v>
      </c>
      <c r="D280" s="2598" t="s">
        <v>1383</v>
      </c>
      <c r="E280" s="2599"/>
      <c r="F280" s="2368" t="s">
        <v>1384</v>
      </c>
      <c r="G280" s="2187" t="s">
        <v>1370</v>
      </c>
      <c r="H280" s="2188"/>
      <c r="I280" s="1227"/>
      <c r="J280" s="1300">
        <v>1416</v>
      </c>
      <c r="K280" s="1300">
        <v>103</v>
      </c>
      <c r="L280" s="1300">
        <v>252</v>
      </c>
      <c r="M280" s="1300">
        <v>318</v>
      </c>
      <c r="N280" s="1300">
        <v>144</v>
      </c>
      <c r="O280" s="1300">
        <v>120</v>
      </c>
      <c r="P280" s="1300">
        <v>84</v>
      </c>
      <c r="Q280" s="1300">
        <v>408</v>
      </c>
      <c r="R280" s="1300">
        <v>84</v>
      </c>
      <c r="S280" s="1300">
        <v>156</v>
      </c>
      <c r="T280" s="1300">
        <v>96</v>
      </c>
      <c r="U280" s="1300">
        <v>120</v>
      </c>
      <c r="V280" s="1300">
        <v>87</v>
      </c>
      <c r="W280" s="1300">
        <v>84</v>
      </c>
      <c r="X280" s="1300">
        <v>12</v>
      </c>
      <c r="Y280" s="1300">
        <v>12</v>
      </c>
      <c r="Z280" s="1300">
        <v>36</v>
      </c>
      <c r="AA280" s="1300">
        <v>24</v>
      </c>
      <c r="AB280" s="1300">
        <v>24</v>
      </c>
      <c r="AC280" s="1300">
        <v>36</v>
      </c>
      <c r="AD280" s="1300">
        <v>36</v>
      </c>
      <c r="AE280" s="1347">
        <v>48</v>
      </c>
      <c r="AF280" s="1300">
        <v>72</v>
      </c>
      <c r="AG280" s="1375">
        <v>3772</v>
      </c>
      <c r="AH280" s="1375">
        <v>17</v>
      </c>
      <c r="AI280" s="1386"/>
      <c r="AJ280" s="542"/>
    </row>
    <row r="281" spans="1:36" s="757" customFormat="1" ht="18" customHeight="1">
      <c r="A281" s="778">
        <v>21</v>
      </c>
      <c r="B281" s="778">
        <v>2</v>
      </c>
      <c r="C281" s="778">
        <v>18</v>
      </c>
      <c r="D281" s="2600"/>
      <c r="E281" s="2601"/>
      <c r="F281" s="2369"/>
      <c r="G281" s="2178" t="s">
        <v>858</v>
      </c>
      <c r="H281" s="2168"/>
      <c r="I281" s="1224"/>
      <c r="J281" s="1290">
        <v>0</v>
      </c>
      <c r="K281" s="1290">
        <v>0</v>
      </c>
      <c r="L281" s="1290">
        <v>0</v>
      </c>
      <c r="M281" s="1290">
        <v>0</v>
      </c>
      <c r="N281" s="1290">
        <v>0</v>
      </c>
      <c r="O281" s="1290">
        <v>12</v>
      </c>
      <c r="P281" s="1290">
        <v>0</v>
      </c>
      <c r="Q281" s="1290">
        <v>0</v>
      </c>
      <c r="R281" s="1290">
        <v>0</v>
      </c>
      <c r="S281" s="1290">
        <v>0</v>
      </c>
      <c r="T281" s="1290">
        <v>0</v>
      </c>
      <c r="U281" s="1290">
        <v>48</v>
      </c>
      <c r="V281" s="1290">
        <v>0</v>
      </c>
      <c r="W281" s="1290">
        <v>0</v>
      </c>
      <c r="X281" s="1290">
        <v>0</v>
      </c>
      <c r="Y281" s="1290">
        <v>0</v>
      </c>
      <c r="Z281" s="1290">
        <v>0</v>
      </c>
      <c r="AA281" s="1290">
        <v>12</v>
      </c>
      <c r="AB281" s="1290">
        <v>0</v>
      </c>
      <c r="AC281" s="1290">
        <v>60</v>
      </c>
      <c r="AD281" s="1290">
        <v>12</v>
      </c>
      <c r="AE281" s="1339">
        <v>0</v>
      </c>
      <c r="AF281" s="1290">
        <v>12</v>
      </c>
      <c r="AG281" s="1375">
        <v>156</v>
      </c>
      <c r="AH281" s="1375">
        <v>18</v>
      </c>
      <c r="AI281" s="1386"/>
      <c r="AJ281" s="542"/>
    </row>
    <row r="282" spans="1:36" s="757" customFormat="1" ht="18" customHeight="1">
      <c r="A282" s="778">
        <v>21</v>
      </c>
      <c r="B282" s="778">
        <v>2</v>
      </c>
      <c r="C282" s="778">
        <v>19</v>
      </c>
      <c r="D282" s="2600"/>
      <c r="E282" s="2601"/>
      <c r="F282" s="2370"/>
      <c r="G282" s="2189" t="s">
        <v>1382</v>
      </c>
      <c r="H282" s="2190"/>
      <c r="I282" s="1227"/>
      <c r="J282" s="1300">
        <v>108</v>
      </c>
      <c r="K282" s="1300">
        <v>0</v>
      </c>
      <c r="L282" s="1300">
        <v>181</v>
      </c>
      <c r="M282" s="1300">
        <v>108</v>
      </c>
      <c r="N282" s="1300">
        <v>0</v>
      </c>
      <c r="O282" s="1300">
        <v>0</v>
      </c>
      <c r="P282" s="1300">
        <v>0</v>
      </c>
      <c r="Q282" s="1300">
        <v>0</v>
      </c>
      <c r="R282" s="1300">
        <v>12</v>
      </c>
      <c r="S282" s="1300">
        <v>132</v>
      </c>
      <c r="T282" s="1300">
        <v>0</v>
      </c>
      <c r="U282" s="1300">
        <v>0</v>
      </c>
      <c r="V282" s="1300">
        <v>0</v>
      </c>
      <c r="W282" s="1300">
        <v>12</v>
      </c>
      <c r="X282" s="1300">
        <v>0</v>
      </c>
      <c r="Y282" s="1300">
        <v>0</v>
      </c>
      <c r="Z282" s="1300">
        <v>0</v>
      </c>
      <c r="AA282" s="1300">
        <v>0</v>
      </c>
      <c r="AB282" s="1300">
        <v>0</v>
      </c>
      <c r="AC282" s="1300">
        <v>0</v>
      </c>
      <c r="AD282" s="1300">
        <v>0</v>
      </c>
      <c r="AE282" s="1347">
        <v>0</v>
      </c>
      <c r="AF282" s="1300">
        <v>12</v>
      </c>
      <c r="AG282" s="1375">
        <v>565</v>
      </c>
      <c r="AH282" s="1375">
        <v>19</v>
      </c>
      <c r="AI282" s="1386"/>
      <c r="AJ282" s="542"/>
    </row>
    <row r="283" spans="1:36" s="757" customFormat="1" ht="18" customHeight="1">
      <c r="A283" s="778">
        <v>21</v>
      </c>
      <c r="B283" s="778">
        <v>2</v>
      </c>
      <c r="C283" s="778">
        <v>20</v>
      </c>
      <c r="D283" s="2600"/>
      <c r="E283" s="2601"/>
      <c r="F283" s="2371" t="s">
        <v>797</v>
      </c>
      <c r="G283" s="2187" t="s">
        <v>1370</v>
      </c>
      <c r="H283" s="2188"/>
      <c r="I283" s="1224"/>
      <c r="J283" s="1290">
        <v>118</v>
      </c>
      <c r="K283" s="1290">
        <v>9</v>
      </c>
      <c r="L283" s="1290">
        <v>21</v>
      </c>
      <c r="M283" s="1290">
        <v>26</v>
      </c>
      <c r="N283" s="1290">
        <v>12</v>
      </c>
      <c r="O283" s="1290">
        <v>10</v>
      </c>
      <c r="P283" s="1290">
        <v>7</v>
      </c>
      <c r="Q283" s="1290">
        <v>34</v>
      </c>
      <c r="R283" s="1290">
        <v>7</v>
      </c>
      <c r="S283" s="1290">
        <v>13</v>
      </c>
      <c r="T283" s="1290">
        <v>8</v>
      </c>
      <c r="U283" s="1290">
        <v>10</v>
      </c>
      <c r="V283" s="1290">
        <v>8</v>
      </c>
      <c r="W283" s="1290">
        <v>7</v>
      </c>
      <c r="X283" s="1290">
        <v>1</v>
      </c>
      <c r="Y283" s="1290">
        <v>1</v>
      </c>
      <c r="Z283" s="1290">
        <v>3</v>
      </c>
      <c r="AA283" s="1290">
        <v>2</v>
      </c>
      <c r="AB283" s="1290">
        <v>2</v>
      </c>
      <c r="AC283" s="1290">
        <v>3</v>
      </c>
      <c r="AD283" s="1290">
        <v>3</v>
      </c>
      <c r="AE283" s="1339">
        <v>4</v>
      </c>
      <c r="AF283" s="1290">
        <v>6</v>
      </c>
      <c r="AG283" s="1375">
        <v>315</v>
      </c>
      <c r="AH283" s="1375">
        <v>20</v>
      </c>
      <c r="AI283" s="1386"/>
      <c r="AJ283" s="542"/>
    </row>
    <row r="284" spans="1:36" s="757" customFormat="1" ht="18" customHeight="1">
      <c r="A284" s="778">
        <v>21</v>
      </c>
      <c r="B284" s="778">
        <v>2</v>
      </c>
      <c r="C284" s="778">
        <v>21</v>
      </c>
      <c r="D284" s="2600"/>
      <c r="E284" s="2601"/>
      <c r="F284" s="2369"/>
      <c r="G284" s="2178" t="s">
        <v>858</v>
      </c>
      <c r="H284" s="2168"/>
      <c r="I284" s="1224"/>
      <c r="J284" s="1290">
        <v>0</v>
      </c>
      <c r="K284" s="1290">
        <v>0</v>
      </c>
      <c r="L284" s="1290">
        <v>0</v>
      </c>
      <c r="M284" s="1290">
        <v>0</v>
      </c>
      <c r="N284" s="1290">
        <v>0</v>
      </c>
      <c r="O284" s="1290">
        <v>1</v>
      </c>
      <c r="P284" s="1290">
        <v>0</v>
      </c>
      <c r="Q284" s="1290">
        <v>0</v>
      </c>
      <c r="R284" s="1290">
        <v>0</v>
      </c>
      <c r="S284" s="1290">
        <v>0</v>
      </c>
      <c r="T284" s="1290">
        <v>0</v>
      </c>
      <c r="U284" s="1290">
        <v>4</v>
      </c>
      <c r="V284" s="1290">
        <v>0</v>
      </c>
      <c r="W284" s="1290">
        <v>0</v>
      </c>
      <c r="X284" s="1290">
        <v>0</v>
      </c>
      <c r="Y284" s="1290">
        <v>0</v>
      </c>
      <c r="Z284" s="1290">
        <v>0</v>
      </c>
      <c r="AA284" s="1290">
        <v>1</v>
      </c>
      <c r="AB284" s="1290">
        <v>0</v>
      </c>
      <c r="AC284" s="1290">
        <v>5</v>
      </c>
      <c r="AD284" s="1290">
        <v>1</v>
      </c>
      <c r="AE284" s="1339">
        <v>0</v>
      </c>
      <c r="AF284" s="1290">
        <v>1</v>
      </c>
      <c r="AG284" s="1375">
        <v>13</v>
      </c>
      <c r="AH284" s="1375">
        <v>21</v>
      </c>
      <c r="AI284" s="1386"/>
      <c r="AJ284" s="542"/>
    </row>
    <row r="285" spans="1:36" s="757" customFormat="1" ht="18" customHeight="1">
      <c r="A285" s="778">
        <v>21</v>
      </c>
      <c r="B285" s="778">
        <v>2</v>
      </c>
      <c r="C285" s="778">
        <v>22</v>
      </c>
      <c r="D285" s="2600"/>
      <c r="E285" s="2601"/>
      <c r="F285" s="2370"/>
      <c r="G285" s="2189" t="s">
        <v>1382</v>
      </c>
      <c r="H285" s="2190"/>
      <c r="I285" s="1224"/>
      <c r="J285" s="1290">
        <v>9</v>
      </c>
      <c r="K285" s="1290">
        <v>0</v>
      </c>
      <c r="L285" s="1290">
        <v>16</v>
      </c>
      <c r="M285" s="1290">
        <v>9</v>
      </c>
      <c r="N285" s="1290">
        <v>0</v>
      </c>
      <c r="O285" s="1290">
        <v>0</v>
      </c>
      <c r="P285" s="1290">
        <v>0</v>
      </c>
      <c r="Q285" s="1290">
        <v>0</v>
      </c>
      <c r="R285" s="1290">
        <v>1</v>
      </c>
      <c r="S285" s="1290">
        <v>11</v>
      </c>
      <c r="T285" s="1290">
        <v>0</v>
      </c>
      <c r="U285" s="1290">
        <v>0</v>
      </c>
      <c r="V285" s="1290">
        <v>0</v>
      </c>
      <c r="W285" s="1290">
        <v>1</v>
      </c>
      <c r="X285" s="1290">
        <v>0</v>
      </c>
      <c r="Y285" s="1290">
        <v>0</v>
      </c>
      <c r="Z285" s="1290">
        <v>0</v>
      </c>
      <c r="AA285" s="1290">
        <v>0</v>
      </c>
      <c r="AB285" s="1290">
        <v>0</v>
      </c>
      <c r="AC285" s="1290">
        <v>0</v>
      </c>
      <c r="AD285" s="1290">
        <v>0</v>
      </c>
      <c r="AE285" s="1339">
        <v>0</v>
      </c>
      <c r="AF285" s="1290">
        <v>1</v>
      </c>
      <c r="AG285" s="1375">
        <v>48</v>
      </c>
      <c r="AH285" s="1375">
        <v>22</v>
      </c>
      <c r="AI285" s="1386"/>
      <c r="AJ285" s="542"/>
    </row>
    <row r="286" spans="1:36" s="757" customFormat="1" ht="18" customHeight="1">
      <c r="A286" s="778">
        <v>21</v>
      </c>
      <c r="B286" s="778">
        <v>2</v>
      </c>
      <c r="C286" s="778">
        <v>23</v>
      </c>
      <c r="D286" s="2600"/>
      <c r="E286" s="2601"/>
      <c r="F286" s="2602" t="s">
        <v>1182</v>
      </c>
      <c r="G286" s="2372" t="s">
        <v>1385</v>
      </c>
      <c r="H286" s="1148" t="s">
        <v>1370</v>
      </c>
      <c r="I286" s="1224"/>
      <c r="J286" s="1290">
        <v>451171</v>
      </c>
      <c r="K286" s="1290">
        <v>32463</v>
      </c>
      <c r="L286" s="1290">
        <v>84848</v>
      </c>
      <c r="M286" s="1290">
        <v>108459</v>
      </c>
      <c r="N286" s="1290">
        <v>43178</v>
      </c>
      <c r="O286" s="1290">
        <v>39453</v>
      </c>
      <c r="P286" s="1290">
        <v>30782</v>
      </c>
      <c r="Q286" s="1290">
        <v>122954</v>
      </c>
      <c r="R286" s="1290">
        <v>25399</v>
      </c>
      <c r="S286" s="1290">
        <v>44578</v>
      </c>
      <c r="T286" s="1290">
        <v>27480</v>
      </c>
      <c r="U286" s="1290">
        <v>37862</v>
      </c>
      <c r="V286" s="1290">
        <v>25710</v>
      </c>
      <c r="W286" s="1290">
        <v>25944</v>
      </c>
      <c r="X286" s="1290">
        <v>2428</v>
      </c>
      <c r="Y286" s="1290">
        <v>2174</v>
      </c>
      <c r="Z286" s="1290">
        <v>9759</v>
      </c>
      <c r="AA286" s="1290">
        <v>7351</v>
      </c>
      <c r="AB286" s="1290">
        <v>6654</v>
      </c>
      <c r="AC286" s="1290">
        <v>11091</v>
      </c>
      <c r="AD286" s="1290">
        <v>10740</v>
      </c>
      <c r="AE286" s="1339">
        <v>14571</v>
      </c>
      <c r="AF286" s="1290">
        <v>20843</v>
      </c>
      <c r="AG286" s="1375">
        <v>1185892</v>
      </c>
      <c r="AH286" s="1375">
        <v>23</v>
      </c>
      <c r="AI286" s="1386"/>
      <c r="AJ286" s="542"/>
    </row>
    <row r="287" spans="1:36" s="757" customFormat="1" ht="18" customHeight="1">
      <c r="A287" s="778">
        <v>21</v>
      </c>
      <c r="B287" s="778">
        <v>2</v>
      </c>
      <c r="C287" s="778">
        <v>24</v>
      </c>
      <c r="D287" s="2600"/>
      <c r="E287" s="2601"/>
      <c r="F287" s="2359"/>
      <c r="G287" s="2356"/>
      <c r="H287" s="1149" t="s">
        <v>858</v>
      </c>
      <c r="I287" s="1224"/>
      <c r="J287" s="1290">
        <v>0</v>
      </c>
      <c r="K287" s="1290">
        <v>0</v>
      </c>
      <c r="L287" s="1290">
        <v>0</v>
      </c>
      <c r="M287" s="1290">
        <v>0</v>
      </c>
      <c r="N287" s="1290">
        <v>0</v>
      </c>
      <c r="O287" s="1290">
        <v>1884</v>
      </c>
      <c r="P287" s="1290">
        <v>0</v>
      </c>
      <c r="Q287" s="1290">
        <v>0</v>
      </c>
      <c r="R287" s="1290">
        <v>0</v>
      </c>
      <c r="S287" s="1290">
        <v>0</v>
      </c>
      <c r="T287" s="1290">
        <v>0</v>
      </c>
      <c r="U287" s="1290">
        <v>11606</v>
      </c>
      <c r="V287" s="1290">
        <v>0</v>
      </c>
      <c r="W287" s="1290">
        <v>0</v>
      </c>
      <c r="X287" s="1290">
        <v>0</v>
      </c>
      <c r="Y287" s="1290">
        <v>0</v>
      </c>
      <c r="Z287" s="1290">
        <v>0</v>
      </c>
      <c r="AA287" s="1290">
        <v>2535</v>
      </c>
      <c r="AB287" s="1290">
        <v>0</v>
      </c>
      <c r="AC287" s="1290">
        <v>5724</v>
      </c>
      <c r="AD287" s="1290">
        <v>1864</v>
      </c>
      <c r="AE287" s="1339">
        <v>0</v>
      </c>
      <c r="AF287" s="1290">
        <v>2285</v>
      </c>
      <c r="AG287" s="1375">
        <v>25898</v>
      </c>
      <c r="AH287" s="1375">
        <v>24</v>
      </c>
      <c r="AI287" s="1386"/>
      <c r="AJ287" s="542"/>
    </row>
    <row r="288" spans="1:36" s="757" customFormat="1" ht="18" customHeight="1">
      <c r="A288" s="778">
        <v>21</v>
      </c>
      <c r="B288" s="778">
        <v>2</v>
      </c>
      <c r="C288" s="778">
        <v>25</v>
      </c>
      <c r="D288" s="2600"/>
      <c r="E288" s="2601"/>
      <c r="F288" s="2359"/>
      <c r="G288" s="2356"/>
      <c r="H288" s="1148" t="s">
        <v>1382</v>
      </c>
      <c r="I288" s="1224"/>
      <c r="J288" s="1290">
        <v>14062</v>
      </c>
      <c r="K288" s="1290">
        <v>0</v>
      </c>
      <c r="L288" s="1290">
        <v>27160</v>
      </c>
      <c r="M288" s="1290">
        <v>10783</v>
      </c>
      <c r="N288" s="1290">
        <v>0</v>
      </c>
      <c r="O288" s="1290">
        <v>0</v>
      </c>
      <c r="P288" s="1290">
        <v>0</v>
      </c>
      <c r="Q288" s="1290">
        <v>0</v>
      </c>
      <c r="R288" s="1290">
        <v>1371</v>
      </c>
      <c r="S288" s="1290">
        <v>0</v>
      </c>
      <c r="T288" s="1290">
        <v>0</v>
      </c>
      <c r="U288" s="1290">
        <v>0</v>
      </c>
      <c r="V288" s="1290">
        <v>0</v>
      </c>
      <c r="W288" s="1290">
        <v>1972</v>
      </c>
      <c r="X288" s="1290">
        <v>0</v>
      </c>
      <c r="Y288" s="1290">
        <v>0</v>
      </c>
      <c r="Z288" s="1290">
        <v>0</v>
      </c>
      <c r="AA288" s="1290">
        <v>0</v>
      </c>
      <c r="AB288" s="1290">
        <v>0</v>
      </c>
      <c r="AC288" s="1290">
        <v>0</v>
      </c>
      <c r="AD288" s="1290">
        <v>0</v>
      </c>
      <c r="AE288" s="1339">
        <v>0</v>
      </c>
      <c r="AF288" s="1290">
        <v>1423</v>
      </c>
      <c r="AG288" s="1375">
        <v>56771</v>
      </c>
      <c r="AH288" s="1375">
        <v>25</v>
      </c>
      <c r="AI288" s="1386"/>
      <c r="AJ288" s="542"/>
    </row>
    <row r="289" spans="1:36" s="757" customFormat="1" ht="18" customHeight="1">
      <c r="A289" s="778">
        <v>21</v>
      </c>
      <c r="B289" s="778">
        <v>2</v>
      </c>
      <c r="C289" s="778">
        <v>26</v>
      </c>
      <c r="D289" s="2600"/>
      <c r="E289" s="2601"/>
      <c r="F289" s="2359"/>
      <c r="G289" s="2373" t="s">
        <v>1386</v>
      </c>
      <c r="H289" s="1150" t="s">
        <v>1370</v>
      </c>
      <c r="I289" s="1227"/>
      <c r="J289" s="1300">
        <v>14747</v>
      </c>
      <c r="K289" s="1300">
        <v>1175</v>
      </c>
      <c r="L289" s="1300">
        <v>3718</v>
      </c>
      <c r="M289" s="1300">
        <v>3117</v>
      </c>
      <c r="N289" s="1300">
        <v>2444</v>
      </c>
      <c r="O289" s="1300">
        <v>1392</v>
      </c>
      <c r="P289" s="1300">
        <v>1239</v>
      </c>
      <c r="Q289" s="1300">
        <v>5369</v>
      </c>
      <c r="R289" s="1300">
        <v>156</v>
      </c>
      <c r="S289" s="1300">
        <v>965</v>
      </c>
      <c r="T289" s="1300">
        <v>1356</v>
      </c>
      <c r="U289" s="1300">
        <v>1613</v>
      </c>
      <c r="V289" s="1300">
        <v>816</v>
      </c>
      <c r="W289" s="1300">
        <v>678</v>
      </c>
      <c r="X289" s="1300">
        <v>120</v>
      </c>
      <c r="Y289" s="1300">
        <v>0</v>
      </c>
      <c r="Z289" s="1300">
        <v>618</v>
      </c>
      <c r="AA289" s="1300">
        <v>258</v>
      </c>
      <c r="AB289" s="1300">
        <v>0</v>
      </c>
      <c r="AC289" s="1300">
        <v>156</v>
      </c>
      <c r="AD289" s="1300">
        <v>774</v>
      </c>
      <c r="AE289" s="1347">
        <v>156</v>
      </c>
      <c r="AF289" s="1300">
        <v>1632</v>
      </c>
      <c r="AG289" s="1375">
        <v>42499</v>
      </c>
      <c r="AH289" s="1375">
        <v>26</v>
      </c>
      <c r="AI289" s="1386"/>
      <c r="AJ289" s="542"/>
    </row>
    <row r="290" spans="1:36" s="757" customFormat="1" ht="18" customHeight="1">
      <c r="A290" s="778">
        <v>21</v>
      </c>
      <c r="B290" s="778">
        <v>2</v>
      </c>
      <c r="C290" s="778">
        <v>27</v>
      </c>
      <c r="D290" s="2600"/>
      <c r="E290" s="2601"/>
      <c r="F290" s="2359"/>
      <c r="G290" s="2356"/>
      <c r="H290" s="1151" t="s">
        <v>858</v>
      </c>
      <c r="I290" s="1224"/>
      <c r="J290" s="1290">
        <v>0</v>
      </c>
      <c r="K290" s="1290">
        <v>0</v>
      </c>
      <c r="L290" s="1290">
        <v>0</v>
      </c>
      <c r="M290" s="1290">
        <v>0</v>
      </c>
      <c r="N290" s="1290">
        <v>0</v>
      </c>
      <c r="O290" s="1290">
        <v>0</v>
      </c>
      <c r="P290" s="1290">
        <v>0</v>
      </c>
      <c r="Q290" s="1290">
        <v>0</v>
      </c>
      <c r="R290" s="1290">
        <v>0</v>
      </c>
      <c r="S290" s="1290">
        <v>0</v>
      </c>
      <c r="T290" s="1290">
        <v>0</v>
      </c>
      <c r="U290" s="1290">
        <v>0</v>
      </c>
      <c r="V290" s="1290">
        <v>0</v>
      </c>
      <c r="W290" s="1290">
        <v>0</v>
      </c>
      <c r="X290" s="1290">
        <v>0</v>
      </c>
      <c r="Y290" s="1290">
        <v>0</v>
      </c>
      <c r="Z290" s="1290">
        <v>0</v>
      </c>
      <c r="AA290" s="1290">
        <v>0</v>
      </c>
      <c r="AB290" s="1290">
        <v>0</v>
      </c>
      <c r="AC290" s="1290">
        <v>0</v>
      </c>
      <c r="AD290" s="1290">
        <v>0</v>
      </c>
      <c r="AE290" s="1339">
        <v>0</v>
      </c>
      <c r="AF290" s="1290">
        <v>0</v>
      </c>
      <c r="AG290" s="1375">
        <v>0</v>
      </c>
      <c r="AH290" s="1375">
        <v>27</v>
      </c>
      <c r="AI290" s="1386"/>
      <c r="AJ290" s="542"/>
    </row>
    <row r="291" spans="1:36" s="757" customFormat="1" ht="18" customHeight="1">
      <c r="A291" s="778">
        <v>21</v>
      </c>
      <c r="B291" s="778">
        <v>2</v>
      </c>
      <c r="C291" s="778">
        <v>28</v>
      </c>
      <c r="D291" s="2600"/>
      <c r="E291" s="2601"/>
      <c r="F291" s="2359"/>
      <c r="G291" s="2357"/>
      <c r="H291" s="1152" t="s">
        <v>1382</v>
      </c>
      <c r="I291" s="1224"/>
      <c r="J291" s="1290">
        <v>0</v>
      </c>
      <c r="K291" s="1290">
        <v>0</v>
      </c>
      <c r="L291" s="1290">
        <v>0</v>
      </c>
      <c r="M291" s="1290">
        <v>0</v>
      </c>
      <c r="N291" s="1290">
        <v>0</v>
      </c>
      <c r="O291" s="1290">
        <v>0</v>
      </c>
      <c r="P291" s="1290">
        <v>0</v>
      </c>
      <c r="Q291" s="1290">
        <v>0</v>
      </c>
      <c r="R291" s="1290">
        <v>0</v>
      </c>
      <c r="S291" s="1290">
        <v>0</v>
      </c>
      <c r="T291" s="1290">
        <v>0</v>
      </c>
      <c r="U291" s="1290">
        <v>0</v>
      </c>
      <c r="V291" s="1290">
        <v>0</v>
      </c>
      <c r="W291" s="1290">
        <v>0</v>
      </c>
      <c r="X291" s="1290">
        <v>0</v>
      </c>
      <c r="Y291" s="1290">
        <v>0</v>
      </c>
      <c r="Z291" s="1290">
        <v>0</v>
      </c>
      <c r="AA291" s="1290">
        <v>0</v>
      </c>
      <c r="AB291" s="1290">
        <v>0</v>
      </c>
      <c r="AC291" s="1290">
        <v>0</v>
      </c>
      <c r="AD291" s="1290">
        <v>0</v>
      </c>
      <c r="AE291" s="1339">
        <v>0</v>
      </c>
      <c r="AF291" s="1290">
        <v>0</v>
      </c>
      <c r="AG291" s="1375">
        <v>0</v>
      </c>
      <c r="AH291" s="1375">
        <v>28</v>
      </c>
      <c r="AI291" s="1386"/>
      <c r="AJ291" s="542"/>
    </row>
    <row r="292" spans="1:36" s="757" customFormat="1" ht="18" customHeight="1">
      <c r="A292" s="778">
        <v>21</v>
      </c>
      <c r="B292" s="778">
        <v>2</v>
      </c>
      <c r="C292" s="778">
        <v>29</v>
      </c>
      <c r="D292" s="2600"/>
      <c r="E292" s="2601"/>
      <c r="F292" s="2359"/>
      <c r="G292" s="2374" t="s">
        <v>222</v>
      </c>
      <c r="H292" s="1148" t="s">
        <v>1370</v>
      </c>
      <c r="I292" s="1224"/>
      <c r="J292" s="1290">
        <v>0</v>
      </c>
      <c r="K292" s="1290">
        <v>0</v>
      </c>
      <c r="L292" s="1290">
        <v>0</v>
      </c>
      <c r="M292" s="1290">
        <v>0</v>
      </c>
      <c r="N292" s="1290">
        <v>0</v>
      </c>
      <c r="O292" s="1290">
        <v>0</v>
      </c>
      <c r="P292" s="1290">
        <v>0</v>
      </c>
      <c r="Q292" s="1290">
        <v>0</v>
      </c>
      <c r="R292" s="1290">
        <v>0</v>
      </c>
      <c r="S292" s="1290">
        <v>0</v>
      </c>
      <c r="T292" s="1290">
        <v>0</v>
      </c>
      <c r="U292" s="1290">
        <v>0</v>
      </c>
      <c r="V292" s="1290">
        <v>0</v>
      </c>
      <c r="W292" s="1290">
        <v>0</v>
      </c>
      <c r="X292" s="1290">
        <v>0</v>
      </c>
      <c r="Y292" s="1290">
        <v>0</v>
      </c>
      <c r="Z292" s="1290">
        <v>0</v>
      </c>
      <c r="AA292" s="1290">
        <v>0</v>
      </c>
      <c r="AB292" s="1290">
        <v>0</v>
      </c>
      <c r="AC292" s="1290">
        <v>0</v>
      </c>
      <c r="AD292" s="1290">
        <v>0</v>
      </c>
      <c r="AE292" s="1339">
        <v>0</v>
      </c>
      <c r="AF292" s="1290">
        <v>0</v>
      </c>
      <c r="AG292" s="1375">
        <v>0</v>
      </c>
      <c r="AH292" s="1375">
        <v>29</v>
      </c>
      <c r="AI292" s="1386"/>
      <c r="AJ292" s="542"/>
    </row>
    <row r="293" spans="1:36" s="757" customFormat="1" ht="18" customHeight="1">
      <c r="A293" s="778">
        <v>21</v>
      </c>
      <c r="B293" s="778">
        <v>2</v>
      </c>
      <c r="C293" s="778">
        <v>30</v>
      </c>
      <c r="D293" s="2600"/>
      <c r="E293" s="2601"/>
      <c r="F293" s="2359"/>
      <c r="G293" s="2356"/>
      <c r="H293" s="1149" t="s">
        <v>858</v>
      </c>
      <c r="I293" s="1224"/>
      <c r="J293" s="1290">
        <v>0</v>
      </c>
      <c r="K293" s="1290">
        <v>0</v>
      </c>
      <c r="L293" s="1290">
        <v>0</v>
      </c>
      <c r="M293" s="1290">
        <v>0</v>
      </c>
      <c r="N293" s="1290">
        <v>0</v>
      </c>
      <c r="O293" s="1290">
        <v>0</v>
      </c>
      <c r="P293" s="1290">
        <v>0</v>
      </c>
      <c r="Q293" s="1290">
        <v>0</v>
      </c>
      <c r="R293" s="1290">
        <v>0</v>
      </c>
      <c r="S293" s="1290">
        <v>0</v>
      </c>
      <c r="T293" s="1290">
        <v>0</v>
      </c>
      <c r="U293" s="1290">
        <v>0</v>
      </c>
      <c r="V293" s="1290">
        <v>0</v>
      </c>
      <c r="W293" s="1290">
        <v>0</v>
      </c>
      <c r="X293" s="1290">
        <v>0</v>
      </c>
      <c r="Y293" s="1290">
        <v>0</v>
      </c>
      <c r="Z293" s="1290">
        <v>0</v>
      </c>
      <c r="AA293" s="1290">
        <v>0</v>
      </c>
      <c r="AB293" s="1290">
        <v>0</v>
      </c>
      <c r="AC293" s="1290">
        <v>0</v>
      </c>
      <c r="AD293" s="1290">
        <v>0</v>
      </c>
      <c r="AE293" s="1339">
        <v>0</v>
      </c>
      <c r="AF293" s="1290">
        <v>0</v>
      </c>
      <c r="AG293" s="1375">
        <v>0</v>
      </c>
      <c r="AH293" s="1375">
        <v>30</v>
      </c>
      <c r="AI293" s="1386"/>
      <c r="AJ293" s="542"/>
    </row>
    <row r="294" spans="1:36" s="757" customFormat="1" ht="18" customHeight="1">
      <c r="A294" s="778">
        <v>21</v>
      </c>
      <c r="B294" s="778">
        <v>2</v>
      </c>
      <c r="C294" s="778">
        <v>31</v>
      </c>
      <c r="D294" s="2600"/>
      <c r="E294" s="2601"/>
      <c r="F294" s="2360"/>
      <c r="G294" s="2357"/>
      <c r="H294" s="1151" t="s">
        <v>1382</v>
      </c>
      <c r="I294" s="1223"/>
      <c r="J294" s="1299">
        <v>0</v>
      </c>
      <c r="K294" s="1299">
        <v>0</v>
      </c>
      <c r="L294" s="1299">
        <v>0</v>
      </c>
      <c r="M294" s="1299">
        <v>0</v>
      </c>
      <c r="N294" s="1299">
        <v>0</v>
      </c>
      <c r="O294" s="1299">
        <v>0</v>
      </c>
      <c r="P294" s="1299">
        <v>0</v>
      </c>
      <c r="Q294" s="1299">
        <v>0</v>
      </c>
      <c r="R294" s="1299">
        <v>0</v>
      </c>
      <c r="S294" s="1299">
        <v>0</v>
      </c>
      <c r="T294" s="1299">
        <v>0</v>
      </c>
      <c r="U294" s="1299">
        <v>0</v>
      </c>
      <c r="V294" s="1299">
        <v>0</v>
      </c>
      <c r="W294" s="1299">
        <v>0</v>
      </c>
      <c r="X294" s="1299">
        <v>0</v>
      </c>
      <c r="Y294" s="1299">
        <v>0</v>
      </c>
      <c r="Z294" s="1299">
        <v>0</v>
      </c>
      <c r="AA294" s="1299">
        <v>0</v>
      </c>
      <c r="AB294" s="1299">
        <v>0</v>
      </c>
      <c r="AC294" s="1299">
        <v>0</v>
      </c>
      <c r="AD294" s="1299">
        <v>0</v>
      </c>
      <c r="AE294" s="1346">
        <v>0</v>
      </c>
      <c r="AF294" s="1299">
        <v>0</v>
      </c>
      <c r="AG294" s="1375">
        <v>0</v>
      </c>
      <c r="AH294" s="1375">
        <v>31</v>
      </c>
      <c r="AI294" s="1386"/>
      <c r="AJ294" s="542"/>
    </row>
    <row r="295" spans="1:36" s="757" customFormat="1" ht="18" customHeight="1">
      <c r="A295" s="778">
        <v>21</v>
      </c>
      <c r="B295" s="778">
        <v>2</v>
      </c>
      <c r="C295" s="778">
        <v>32</v>
      </c>
      <c r="D295" s="2600"/>
      <c r="E295" s="2601"/>
      <c r="F295" s="2367" t="s">
        <v>1387</v>
      </c>
      <c r="G295" s="2375" t="s">
        <v>1388</v>
      </c>
      <c r="H295" s="1148" t="s">
        <v>1370</v>
      </c>
      <c r="I295" s="1227"/>
      <c r="J295" s="1300">
        <v>16266</v>
      </c>
      <c r="K295" s="1300">
        <v>1679</v>
      </c>
      <c r="L295" s="1300">
        <v>3173</v>
      </c>
      <c r="M295" s="1300">
        <v>4454</v>
      </c>
      <c r="N295" s="1300">
        <v>2205</v>
      </c>
      <c r="O295" s="1300">
        <v>984</v>
      </c>
      <c r="P295" s="1300">
        <v>863</v>
      </c>
      <c r="Q295" s="1300">
        <v>9982</v>
      </c>
      <c r="R295" s="1300">
        <v>1922</v>
      </c>
      <c r="S295" s="1300">
        <v>2657</v>
      </c>
      <c r="T295" s="1300">
        <v>3710</v>
      </c>
      <c r="U295" s="1300">
        <v>1558</v>
      </c>
      <c r="V295" s="1300">
        <v>1727</v>
      </c>
      <c r="W295" s="1300">
        <v>1478</v>
      </c>
      <c r="X295" s="1300">
        <v>75</v>
      </c>
      <c r="Y295" s="1300">
        <v>135</v>
      </c>
      <c r="Z295" s="1300">
        <v>370</v>
      </c>
      <c r="AA295" s="1300">
        <v>375</v>
      </c>
      <c r="AB295" s="1300">
        <v>152</v>
      </c>
      <c r="AC295" s="1300">
        <v>44</v>
      </c>
      <c r="AD295" s="1300">
        <v>605</v>
      </c>
      <c r="AE295" s="1347">
        <v>887</v>
      </c>
      <c r="AF295" s="1300">
        <v>230</v>
      </c>
      <c r="AG295" s="1375">
        <v>55531</v>
      </c>
      <c r="AH295" s="1375">
        <v>32</v>
      </c>
      <c r="AI295" s="1386"/>
      <c r="AJ295" s="542"/>
    </row>
    <row r="296" spans="1:36" s="757" customFormat="1" ht="18" customHeight="1">
      <c r="A296" s="778">
        <v>21</v>
      </c>
      <c r="B296" s="778">
        <v>2</v>
      </c>
      <c r="C296" s="778">
        <v>33</v>
      </c>
      <c r="D296" s="2600"/>
      <c r="E296" s="2601"/>
      <c r="F296" s="2356"/>
      <c r="G296" s="2376"/>
      <c r="H296" s="1149" t="s">
        <v>858</v>
      </c>
      <c r="I296" s="1224"/>
      <c r="J296" s="1290">
        <v>0</v>
      </c>
      <c r="K296" s="1290">
        <v>0</v>
      </c>
      <c r="L296" s="1290">
        <v>0</v>
      </c>
      <c r="M296" s="1290">
        <v>0</v>
      </c>
      <c r="N296" s="1290">
        <v>0</v>
      </c>
      <c r="O296" s="1290">
        <v>0</v>
      </c>
      <c r="P296" s="1290">
        <v>0</v>
      </c>
      <c r="Q296" s="1290">
        <v>0</v>
      </c>
      <c r="R296" s="1290">
        <v>0</v>
      </c>
      <c r="S296" s="1290">
        <v>0</v>
      </c>
      <c r="T296" s="1290">
        <v>0</v>
      </c>
      <c r="U296" s="1290">
        <v>1344</v>
      </c>
      <c r="V296" s="1290">
        <v>0</v>
      </c>
      <c r="W296" s="1290">
        <v>0</v>
      </c>
      <c r="X296" s="1290">
        <v>0</v>
      </c>
      <c r="Y296" s="1290">
        <v>0</v>
      </c>
      <c r="Z296" s="1290">
        <v>0</v>
      </c>
      <c r="AA296" s="1290">
        <v>137</v>
      </c>
      <c r="AB296" s="1290">
        <v>0</v>
      </c>
      <c r="AC296" s="1290">
        <v>0</v>
      </c>
      <c r="AD296" s="1290">
        <v>159</v>
      </c>
      <c r="AE296" s="1339">
        <v>0</v>
      </c>
      <c r="AF296" s="1290">
        <v>39</v>
      </c>
      <c r="AG296" s="1375">
        <v>1679</v>
      </c>
      <c r="AH296" s="1375">
        <v>33</v>
      </c>
      <c r="AI296" s="1386"/>
      <c r="AJ296" s="542"/>
    </row>
    <row r="297" spans="1:36" s="757" customFormat="1" ht="18" customHeight="1">
      <c r="A297" s="778">
        <v>21</v>
      </c>
      <c r="B297" s="778">
        <v>2</v>
      </c>
      <c r="C297" s="778">
        <v>34</v>
      </c>
      <c r="D297" s="2600"/>
      <c r="E297" s="2601"/>
      <c r="F297" s="2356"/>
      <c r="G297" s="2377"/>
      <c r="H297" s="1148" t="s">
        <v>1382</v>
      </c>
      <c r="I297" s="1224"/>
      <c r="J297" s="1290">
        <v>30</v>
      </c>
      <c r="K297" s="1290">
        <v>0</v>
      </c>
      <c r="L297" s="1290">
        <v>5137</v>
      </c>
      <c r="M297" s="1290">
        <v>729</v>
      </c>
      <c r="N297" s="1290">
        <v>0</v>
      </c>
      <c r="O297" s="1290">
        <v>0</v>
      </c>
      <c r="P297" s="1290">
        <v>0</v>
      </c>
      <c r="Q297" s="1290">
        <v>0</v>
      </c>
      <c r="R297" s="1290">
        <v>0</v>
      </c>
      <c r="S297" s="1290">
        <v>0</v>
      </c>
      <c r="T297" s="1290">
        <v>0</v>
      </c>
      <c r="U297" s="1290">
        <v>0</v>
      </c>
      <c r="V297" s="1290">
        <v>0</v>
      </c>
      <c r="W297" s="1290">
        <v>11</v>
      </c>
      <c r="X297" s="1290">
        <v>0</v>
      </c>
      <c r="Y297" s="1290">
        <v>0</v>
      </c>
      <c r="Z297" s="1290">
        <v>0</v>
      </c>
      <c r="AA297" s="1290">
        <v>0</v>
      </c>
      <c r="AB297" s="1290">
        <v>0</v>
      </c>
      <c r="AC297" s="1290">
        <v>0</v>
      </c>
      <c r="AD297" s="1290">
        <v>0</v>
      </c>
      <c r="AE297" s="1339">
        <v>0</v>
      </c>
      <c r="AF297" s="1290">
        <v>0</v>
      </c>
      <c r="AG297" s="1375">
        <v>5907</v>
      </c>
      <c r="AH297" s="1375">
        <v>34</v>
      </c>
      <c r="AI297" s="1386"/>
      <c r="AJ297" s="542"/>
    </row>
    <row r="298" spans="1:36" s="757" customFormat="1" ht="18" customHeight="1">
      <c r="A298" s="778">
        <v>21</v>
      </c>
      <c r="B298" s="778">
        <v>2</v>
      </c>
      <c r="C298" s="778">
        <v>35</v>
      </c>
      <c r="D298" s="2600"/>
      <c r="E298" s="2601"/>
      <c r="F298" s="2356"/>
      <c r="G298" s="2368" t="s">
        <v>1389</v>
      </c>
      <c r="H298" s="1150" t="s">
        <v>1370</v>
      </c>
      <c r="I298" s="1224"/>
      <c r="J298" s="1290">
        <v>498</v>
      </c>
      <c r="K298" s="1290">
        <v>368</v>
      </c>
      <c r="L298" s="1290">
        <v>0</v>
      </c>
      <c r="M298" s="1290">
        <v>150</v>
      </c>
      <c r="N298" s="1290">
        <v>152</v>
      </c>
      <c r="O298" s="1290">
        <v>0</v>
      </c>
      <c r="P298" s="1290">
        <v>38</v>
      </c>
      <c r="Q298" s="1290">
        <v>0</v>
      </c>
      <c r="R298" s="1290">
        <v>0</v>
      </c>
      <c r="S298" s="1290">
        <v>0</v>
      </c>
      <c r="T298" s="1290">
        <v>0</v>
      </c>
      <c r="U298" s="1290">
        <v>0</v>
      </c>
      <c r="V298" s="1290">
        <v>144</v>
      </c>
      <c r="W298" s="1290">
        <v>0</v>
      </c>
      <c r="X298" s="1290">
        <v>0</v>
      </c>
      <c r="Y298" s="1290">
        <v>0</v>
      </c>
      <c r="Z298" s="1290">
        <v>0</v>
      </c>
      <c r="AA298" s="1290">
        <v>36</v>
      </c>
      <c r="AB298" s="1290">
        <v>0</v>
      </c>
      <c r="AC298" s="1290">
        <v>0</v>
      </c>
      <c r="AD298" s="1290">
        <v>0</v>
      </c>
      <c r="AE298" s="1339">
        <v>0</v>
      </c>
      <c r="AF298" s="1290">
        <v>30</v>
      </c>
      <c r="AG298" s="1375">
        <v>1416</v>
      </c>
      <c r="AH298" s="1375">
        <v>35</v>
      </c>
      <c r="AI298" s="1386"/>
      <c r="AJ298" s="542"/>
    </row>
    <row r="299" spans="1:36" s="757" customFormat="1" ht="18" customHeight="1">
      <c r="A299" s="778">
        <v>21</v>
      </c>
      <c r="B299" s="778">
        <v>2</v>
      </c>
      <c r="C299" s="778">
        <v>36</v>
      </c>
      <c r="D299" s="2600"/>
      <c r="E299" s="2601"/>
      <c r="F299" s="2356"/>
      <c r="G299" s="2369"/>
      <c r="H299" s="1151" t="s">
        <v>858</v>
      </c>
      <c r="I299" s="1224"/>
      <c r="J299" s="1290">
        <v>0</v>
      </c>
      <c r="K299" s="1290">
        <v>0</v>
      </c>
      <c r="L299" s="1290">
        <v>0</v>
      </c>
      <c r="M299" s="1290">
        <v>0</v>
      </c>
      <c r="N299" s="1290">
        <v>0</v>
      </c>
      <c r="O299" s="1290">
        <v>0</v>
      </c>
      <c r="P299" s="1290">
        <v>0</v>
      </c>
      <c r="Q299" s="1290">
        <v>0</v>
      </c>
      <c r="R299" s="1290">
        <v>0</v>
      </c>
      <c r="S299" s="1290">
        <v>0</v>
      </c>
      <c r="T299" s="1290">
        <v>0</v>
      </c>
      <c r="U299" s="1290">
        <v>0</v>
      </c>
      <c r="V299" s="1290">
        <v>0</v>
      </c>
      <c r="W299" s="1290">
        <v>0</v>
      </c>
      <c r="X299" s="1290">
        <v>0</v>
      </c>
      <c r="Y299" s="1290">
        <v>0</v>
      </c>
      <c r="Z299" s="1290">
        <v>0</v>
      </c>
      <c r="AA299" s="1290">
        <v>36</v>
      </c>
      <c r="AB299" s="1290">
        <v>0</v>
      </c>
      <c r="AC299" s="1290">
        <v>0</v>
      </c>
      <c r="AD299" s="1290">
        <v>0</v>
      </c>
      <c r="AE299" s="1339">
        <v>0</v>
      </c>
      <c r="AF299" s="1290">
        <v>11</v>
      </c>
      <c r="AG299" s="1375">
        <v>47</v>
      </c>
      <c r="AH299" s="1375">
        <v>36</v>
      </c>
      <c r="AI299" s="1386"/>
      <c r="AJ299" s="542"/>
    </row>
    <row r="300" spans="1:36" s="757" customFormat="1" ht="18" customHeight="1">
      <c r="A300" s="778">
        <v>21</v>
      </c>
      <c r="B300" s="778">
        <v>2</v>
      </c>
      <c r="C300" s="778">
        <v>37</v>
      </c>
      <c r="D300" s="2600"/>
      <c r="E300" s="2601"/>
      <c r="F300" s="2356"/>
      <c r="G300" s="2370"/>
      <c r="H300" s="1152" t="s">
        <v>1382</v>
      </c>
      <c r="I300" s="1224"/>
      <c r="J300" s="1290">
        <v>2</v>
      </c>
      <c r="K300" s="1290">
        <v>0</v>
      </c>
      <c r="L300" s="1290">
        <v>0</v>
      </c>
      <c r="M300" s="1290">
        <v>179</v>
      </c>
      <c r="N300" s="1290">
        <v>0</v>
      </c>
      <c r="O300" s="1290">
        <v>0</v>
      </c>
      <c r="P300" s="1290">
        <v>0</v>
      </c>
      <c r="Q300" s="1290">
        <v>0</v>
      </c>
      <c r="R300" s="1290">
        <v>0</v>
      </c>
      <c r="S300" s="1290">
        <v>0</v>
      </c>
      <c r="T300" s="1290">
        <v>0</v>
      </c>
      <c r="U300" s="1290">
        <v>0</v>
      </c>
      <c r="V300" s="1290">
        <v>0</v>
      </c>
      <c r="W300" s="1290">
        <v>0</v>
      </c>
      <c r="X300" s="1290">
        <v>0</v>
      </c>
      <c r="Y300" s="1290">
        <v>0</v>
      </c>
      <c r="Z300" s="1290">
        <v>0</v>
      </c>
      <c r="AA300" s="1290">
        <v>0</v>
      </c>
      <c r="AB300" s="1290">
        <v>0</v>
      </c>
      <c r="AC300" s="1290">
        <v>0</v>
      </c>
      <c r="AD300" s="1290">
        <v>0</v>
      </c>
      <c r="AE300" s="1339">
        <v>0</v>
      </c>
      <c r="AF300" s="1290">
        <v>0</v>
      </c>
      <c r="AG300" s="1375">
        <v>181</v>
      </c>
      <c r="AH300" s="1375">
        <v>37</v>
      </c>
      <c r="AI300" s="1386"/>
      <c r="AJ300" s="542"/>
    </row>
    <row r="301" spans="1:36" s="757" customFormat="1" ht="18" customHeight="1">
      <c r="A301" s="778">
        <v>21</v>
      </c>
      <c r="B301" s="778">
        <v>2</v>
      </c>
      <c r="C301" s="778">
        <v>38</v>
      </c>
      <c r="D301" s="2600"/>
      <c r="E301" s="2601"/>
      <c r="F301" s="2356"/>
      <c r="G301" s="2368" t="s">
        <v>373</v>
      </c>
      <c r="H301" s="1148" t="s">
        <v>1370</v>
      </c>
      <c r="I301" s="1224"/>
      <c r="J301" s="1290">
        <v>172692</v>
      </c>
      <c r="K301" s="1290">
        <v>11179</v>
      </c>
      <c r="L301" s="1290">
        <v>33547</v>
      </c>
      <c r="M301" s="1290">
        <v>43435</v>
      </c>
      <c r="N301" s="1290">
        <v>17283</v>
      </c>
      <c r="O301" s="1290">
        <v>15372</v>
      </c>
      <c r="P301" s="1290">
        <v>12383</v>
      </c>
      <c r="Q301" s="1290">
        <v>47445</v>
      </c>
      <c r="R301" s="1290">
        <v>10166</v>
      </c>
      <c r="S301" s="1290">
        <v>17351</v>
      </c>
      <c r="T301" s="1290">
        <v>10781</v>
      </c>
      <c r="U301" s="1290">
        <v>15628</v>
      </c>
      <c r="V301" s="1290">
        <v>10294</v>
      </c>
      <c r="W301" s="1290">
        <v>9797</v>
      </c>
      <c r="X301" s="1290">
        <v>553</v>
      </c>
      <c r="Y301" s="1290">
        <v>533</v>
      </c>
      <c r="Z301" s="1290">
        <v>3835</v>
      </c>
      <c r="AA301" s="1290">
        <v>1753</v>
      </c>
      <c r="AB301" s="1290">
        <v>2540</v>
      </c>
      <c r="AC301" s="1290">
        <v>3792</v>
      </c>
      <c r="AD301" s="1290">
        <v>4144</v>
      </c>
      <c r="AE301" s="1339">
        <v>3025</v>
      </c>
      <c r="AF301" s="1290">
        <v>4940</v>
      </c>
      <c r="AG301" s="1375">
        <v>452468</v>
      </c>
      <c r="AH301" s="1375">
        <v>38</v>
      </c>
      <c r="AI301" s="1386"/>
      <c r="AJ301" s="542"/>
    </row>
    <row r="302" spans="1:36" s="757" customFormat="1" ht="18" customHeight="1">
      <c r="A302" s="778">
        <v>21</v>
      </c>
      <c r="B302" s="778">
        <v>2</v>
      </c>
      <c r="C302" s="778">
        <v>39</v>
      </c>
      <c r="D302" s="2600"/>
      <c r="E302" s="2601"/>
      <c r="F302" s="2356"/>
      <c r="G302" s="2369"/>
      <c r="H302" s="1149" t="s">
        <v>858</v>
      </c>
      <c r="I302" s="1224"/>
      <c r="J302" s="1290">
        <v>0</v>
      </c>
      <c r="K302" s="1290">
        <v>0</v>
      </c>
      <c r="L302" s="1290">
        <v>0</v>
      </c>
      <c r="M302" s="1290">
        <v>0</v>
      </c>
      <c r="N302" s="1290">
        <v>0</v>
      </c>
      <c r="O302" s="1290">
        <v>270</v>
      </c>
      <c r="P302" s="1290">
        <v>0</v>
      </c>
      <c r="Q302" s="1290">
        <v>0</v>
      </c>
      <c r="R302" s="1290">
        <v>0</v>
      </c>
      <c r="S302" s="1290">
        <v>0</v>
      </c>
      <c r="T302" s="1290">
        <v>0</v>
      </c>
      <c r="U302" s="1290">
        <v>1572</v>
      </c>
      <c r="V302" s="1290">
        <v>0</v>
      </c>
      <c r="W302" s="1290">
        <v>0</v>
      </c>
      <c r="X302" s="1290">
        <v>0</v>
      </c>
      <c r="Y302" s="1290">
        <v>0</v>
      </c>
      <c r="Z302" s="1290">
        <v>0</v>
      </c>
      <c r="AA302" s="1290">
        <v>343</v>
      </c>
      <c r="AB302" s="1290">
        <v>0</v>
      </c>
      <c r="AC302" s="1290">
        <v>731</v>
      </c>
      <c r="AD302" s="1290">
        <v>254</v>
      </c>
      <c r="AE302" s="1339">
        <v>0</v>
      </c>
      <c r="AF302" s="1290">
        <v>228</v>
      </c>
      <c r="AG302" s="1375">
        <v>3398</v>
      </c>
      <c r="AH302" s="1375">
        <v>39</v>
      </c>
      <c r="AI302" s="1386"/>
      <c r="AJ302" s="542"/>
    </row>
    <row r="303" spans="1:36" s="757" customFormat="1" ht="18" customHeight="1">
      <c r="A303" s="778">
        <v>21</v>
      </c>
      <c r="B303" s="778">
        <v>2</v>
      </c>
      <c r="C303" s="778">
        <v>40</v>
      </c>
      <c r="D303" s="2600"/>
      <c r="E303" s="2601"/>
      <c r="F303" s="2356"/>
      <c r="G303" s="2370"/>
      <c r="H303" s="1148" t="s">
        <v>1382</v>
      </c>
      <c r="I303" s="1224"/>
      <c r="J303" s="1290">
        <v>2381</v>
      </c>
      <c r="K303" s="1290">
        <v>0</v>
      </c>
      <c r="L303" s="1290">
        <v>3417</v>
      </c>
      <c r="M303" s="1290">
        <v>1471</v>
      </c>
      <c r="N303" s="1290">
        <v>0</v>
      </c>
      <c r="O303" s="1290">
        <v>0</v>
      </c>
      <c r="P303" s="1290">
        <v>0</v>
      </c>
      <c r="Q303" s="1290">
        <v>0</v>
      </c>
      <c r="R303" s="1290">
        <v>92</v>
      </c>
      <c r="S303" s="1290">
        <v>2882</v>
      </c>
      <c r="T303" s="1290">
        <v>0</v>
      </c>
      <c r="U303" s="1290">
        <v>0</v>
      </c>
      <c r="V303" s="1290">
        <v>0</v>
      </c>
      <c r="W303" s="1290">
        <v>267</v>
      </c>
      <c r="X303" s="1290">
        <v>0</v>
      </c>
      <c r="Y303" s="1290">
        <v>0</v>
      </c>
      <c r="Z303" s="1290">
        <v>0</v>
      </c>
      <c r="AA303" s="1290">
        <v>0</v>
      </c>
      <c r="AB303" s="1290">
        <v>0</v>
      </c>
      <c r="AC303" s="1290">
        <v>0</v>
      </c>
      <c r="AD303" s="1290">
        <v>0</v>
      </c>
      <c r="AE303" s="1339">
        <v>0</v>
      </c>
      <c r="AF303" s="1290">
        <v>145</v>
      </c>
      <c r="AG303" s="1375">
        <v>10655</v>
      </c>
      <c r="AH303" s="1375">
        <v>40</v>
      </c>
      <c r="AI303" s="1386"/>
      <c r="AJ303" s="542"/>
    </row>
    <row r="304" spans="1:36" s="757" customFormat="1" ht="18" customHeight="1">
      <c r="A304" s="778">
        <v>21</v>
      </c>
      <c r="B304" s="778">
        <v>2</v>
      </c>
      <c r="C304" s="778">
        <v>41</v>
      </c>
      <c r="D304" s="2600"/>
      <c r="E304" s="2601"/>
      <c r="F304" s="2356"/>
      <c r="G304" s="2368" t="s">
        <v>1390</v>
      </c>
      <c r="H304" s="1150" t="s">
        <v>1370</v>
      </c>
      <c r="I304" s="1224"/>
      <c r="J304" s="1290">
        <v>32776</v>
      </c>
      <c r="K304" s="1290">
        <v>1849</v>
      </c>
      <c r="L304" s="1290">
        <v>4627</v>
      </c>
      <c r="M304" s="1290">
        <v>6253</v>
      </c>
      <c r="N304" s="1290">
        <v>2847</v>
      </c>
      <c r="O304" s="1290">
        <v>1703</v>
      </c>
      <c r="P304" s="1290">
        <v>2291</v>
      </c>
      <c r="Q304" s="1290">
        <v>7834</v>
      </c>
      <c r="R304" s="1290">
        <v>1702</v>
      </c>
      <c r="S304" s="1290">
        <v>4882</v>
      </c>
      <c r="T304" s="1290">
        <v>1453</v>
      </c>
      <c r="U304" s="1290">
        <v>3304</v>
      </c>
      <c r="V304" s="1290">
        <v>4958</v>
      </c>
      <c r="W304" s="1290">
        <v>2159</v>
      </c>
      <c r="X304" s="1290">
        <v>293</v>
      </c>
      <c r="Y304" s="1290">
        <v>347</v>
      </c>
      <c r="Z304" s="1290">
        <v>647</v>
      </c>
      <c r="AA304" s="1290">
        <v>646</v>
      </c>
      <c r="AB304" s="1290">
        <v>613</v>
      </c>
      <c r="AC304" s="1290">
        <v>783</v>
      </c>
      <c r="AD304" s="1290">
        <v>263</v>
      </c>
      <c r="AE304" s="1339">
        <v>468</v>
      </c>
      <c r="AF304" s="1290">
        <v>3453</v>
      </c>
      <c r="AG304" s="1375">
        <v>86151</v>
      </c>
      <c r="AH304" s="1375">
        <v>41</v>
      </c>
      <c r="AI304" s="1386"/>
      <c r="AJ304" s="542"/>
    </row>
    <row r="305" spans="1:36" s="757" customFormat="1" ht="18" customHeight="1">
      <c r="A305" s="778">
        <v>21</v>
      </c>
      <c r="B305" s="778">
        <v>2</v>
      </c>
      <c r="C305" s="778">
        <v>42</v>
      </c>
      <c r="D305" s="2600"/>
      <c r="E305" s="2601"/>
      <c r="F305" s="2356"/>
      <c r="G305" s="2369"/>
      <c r="H305" s="1151" t="s">
        <v>858</v>
      </c>
      <c r="I305" s="1224"/>
      <c r="J305" s="1290">
        <v>0</v>
      </c>
      <c r="K305" s="1290">
        <v>0</v>
      </c>
      <c r="L305" s="1290">
        <v>0</v>
      </c>
      <c r="M305" s="1290">
        <v>0</v>
      </c>
      <c r="N305" s="1290">
        <v>0</v>
      </c>
      <c r="O305" s="1290">
        <v>22</v>
      </c>
      <c r="P305" s="1290">
        <v>0</v>
      </c>
      <c r="Q305" s="1290">
        <v>0</v>
      </c>
      <c r="R305" s="1290">
        <v>0</v>
      </c>
      <c r="S305" s="1290">
        <v>0</v>
      </c>
      <c r="T305" s="1290">
        <v>0</v>
      </c>
      <c r="U305" s="1290">
        <v>124</v>
      </c>
      <c r="V305" s="1290">
        <v>0</v>
      </c>
      <c r="W305" s="1290">
        <v>0</v>
      </c>
      <c r="X305" s="1290">
        <v>0</v>
      </c>
      <c r="Y305" s="1290">
        <v>0</v>
      </c>
      <c r="Z305" s="1290">
        <v>0</v>
      </c>
      <c r="AA305" s="1290">
        <v>85</v>
      </c>
      <c r="AB305" s="1290">
        <v>0</v>
      </c>
      <c r="AC305" s="1290">
        <v>48</v>
      </c>
      <c r="AD305" s="1290">
        <v>24</v>
      </c>
      <c r="AE305" s="1339">
        <v>0</v>
      </c>
      <c r="AF305" s="1290">
        <v>0</v>
      </c>
      <c r="AG305" s="1375">
        <v>303</v>
      </c>
      <c r="AH305" s="1375">
        <v>42</v>
      </c>
      <c r="AI305" s="1386"/>
      <c r="AJ305" s="542"/>
    </row>
    <row r="306" spans="1:36" s="757" customFormat="1" ht="18" customHeight="1">
      <c r="A306" s="778">
        <v>21</v>
      </c>
      <c r="B306" s="778">
        <v>2</v>
      </c>
      <c r="C306" s="778">
        <v>43</v>
      </c>
      <c r="D306" s="2600"/>
      <c r="E306" s="2601"/>
      <c r="F306" s="2357"/>
      <c r="G306" s="2370"/>
      <c r="H306" s="1152" t="s">
        <v>1382</v>
      </c>
      <c r="I306" s="1223"/>
      <c r="J306" s="1299">
        <v>551</v>
      </c>
      <c r="K306" s="1299">
        <v>0</v>
      </c>
      <c r="L306" s="1299">
        <v>2414</v>
      </c>
      <c r="M306" s="1299">
        <v>541</v>
      </c>
      <c r="N306" s="1299">
        <v>0</v>
      </c>
      <c r="O306" s="1299">
        <v>0</v>
      </c>
      <c r="P306" s="1299">
        <v>0</v>
      </c>
      <c r="Q306" s="1299">
        <v>0</v>
      </c>
      <c r="R306" s="1299">
        <v>50</v>
      </c>
      <c r="S306" s="1299">
        <v>0</v>
      </c>
      <c r="T306" s="1299">
        <v>0</v>
      </c>
      <c r="U306" s="1299">
        <v>0</v>
      </c>
      <c r="V306" s="1299">
        <v>0</v>
      </c>
      <c r="W306" s="1299">
        <v>157</v>
      </c>
      <c r="X306" s="1299">
        <v>0</v>
      </c>
      <c r="Y306" s="1299">
        <v>0</v>
      </c>
      <c r="Z306" s="1299">
        <v>0</v>
      </c>
      <c r="AA306" s="1299">
        <v>0</v>
      </c>
      <c r="AB306" s="1299">
        <v>0</v>
      </c>
      <c r="AC306" s="1299">
        <v>0</v>
      </c>
      <c r="AD306" s="1299">
        <v>0</v>
      </c>
      <c r="AE306" s="1346">
        <v>0</v>
      </c>
      <c r="AF306" s="1299">
        <v>0</v>
      </c>
      <c r="AG306" s="1375">
        <v>3713</v>
      </c>
      <c r="AH306" s="1375">
        <v>43</v>
      </c>
      <c r="AI306" s="1386"/>
      <c r="AJ306" s="542"/>
    </row>
    <row r="307" spans="1:36" s="757" customFormat="1" ht="18" customHeight="1">
      <c r="A307" s="778">
        <v>21</v>
      </c>
      <c r="B307" s="778">
        <v>2</v>
      </c>
      <c r="C307" s="778">
        <v>44</v>
      </c>
      <c r="D307" s="2600"/>
      <c r="E307" s="2601"/>
      <c r="F307" s="2191" t="s">
        <v>842</v>
      </c>
      <c r="G307" s="2192"/>
      <c r="H307" s="1152" t="s">
        <v>1382</v>
      </c>
      <c r="I307" s="1227"/>
      <c r="J307" s="1300">
        <v>0</v>
      </c>
      <c r="K307" s="1300">
        <v>0</v>
      </c>
      <c r="L307" s="1300">
        <v>0</v>
      </c>
      <c r="M307" s="1300">
        <v>0</v>
      </c>
      <c r="N307" s="1300">
        <v>0</v>
      </c>
      <c r="O307" s="1300">
        <v>0</v>
      </c>
      <c r="P307" s="1300">
        <v>0</v>
      </c>
      <c r="Q307" s="1300">
        <v>0</v>
      </c>
      <c r="R307" s="1300">
        <v>0</v>
      </c>
      <c r="S307" s="1300">
        <v>21938</v>
      </c>
      <c r="T307" s="1300">
        <v>0</v>
      </c>
      <c r="U307" s="1300">
        <v>0</v>
      </c>
      <c r="V307" s="1300">
        <v>0</v>
      </c>
      <c r="W307" s="1300">
        <v>0</v>
      </c>
      <c r="X307" s="1300">
        <v>0</v>
      </c>
      <c r="Y307" s="1300">
        <v>0</v>
      </c>
      <c r="Z307" s="1300">
        <v>0</v>
      </c>
      <c r="AA307" s="1300">
        <v>0</v>
      </c>
      <c r="AB307" s="1300">
        <v>0</v>
      </c>
      <c r="AC307" s="1300">
        <v>0</v>
      </c>
      <c r="AD307" s="1300">
        <v>0</v>
      </c>
      <c r="AE307" s="1347">
        <v>0</v>
      </c>
      <c r="AF307" s="1300">
        <v>0</v>
      </c>
      <c r="AG307" s="1375">
        <v>21938</v>
      </c>
      <c r="AH307" s="1375">
        <v>44</v>
      </c>
      <c r="AI307" s="1386"/>
      <c r="AJ307" s="542"/>
    </row>
    <row r="308" spans="1:36" s="757" customFormat="1" ht="18" customHeight="1">
      <c r="A308" s="778">
        <v>21</v>
      </c>
      <c r="B308" s="778">
        <v>2</v>
      </c>
      <c r="C308" s="778">
        <v>45</v>
      </c>
      <c r="D308" s="2600"/>
      <c r="E308" s="2601"/>
      <c r="F308" s="2367" t="s">
        <v>423</v>
      </c>
      <c r="G308" s="2187" t="s">
        <v>1370</v>
      </c>
      <c r="H308" s="2188"/>
      <c r="I308" s="1225"/>
      <c r="J308" s="1308">
        <v>688150</v>
      </c>
      <c r="K308" s="1308">
        <v>48713</v>
      </c>
      <c r="L308" s="1308">
        <v>129913</v>
      </c>
      <c r="M308" s="1308">
        <v>165868</v>
      </c>
      <c r="N308" s="1308">
        <v>68109</v>
      </c>
      <c r="O308" s="1308">
        <v>58904</v>
      </c>
      <c r="P308" s="1308">
        <v>47596</v>
      </c>
      <c r="Q308" s="1308">
        <v>193584</v>
      </c>
      <c r="R308" s="1308">
        <v>39345</v>
      </c>
      <c r="S308" s="1308">
        <v>70433</v>
      </c>
      <c r="T308" s="1308">
        <v>44780</v>
      </c>
      <c r="U308" s="1308">
        <v>59965</v>
      </c>
      <c r="V308" s="1308">
        <v>43649</v>
      </c>
      <c r="W308" s="1308">
        <v>40056</v>
      </c>
      <c r="X308" s="1308">
        <v>3469</v>
      </c>
      <c r="Y308" s="1308">
        <v>3189</v>
      </c>
      <c r="Z308" s="1308">
        <v>15229</v>
      </c>
      <c r="AA308" s="1308">
        <v>10419</v>
      </c>
      <c r="AB308" s="1308">
        <v>9959</v>
      </c>
      <c r="AC308" s="1308">
        <v>15866</v>
      </c>
      <c r="AD308" s="1308">
        <v>16526</v>
      </c>
      <c r="AE308" s="1355">
        <v>19107</v>
      </c>
      <c r="AF308" s="1308">
        <v>31128</v>
      </c>
      <c r="AG308" s="1375">
        <v>1823957</v>
      </c>
      <c r="AH308" s="1375">
        <v>45</v>
      </c>
      <c r="AI308" s="1386"/>
      <c r="AJ308" s="542"/>
    </row>
    <row r="309" spans="1:36" s="757" customFormat="1" ht="18" customHeight="1">
      <c r="A309" s="778">
        <v>21</v>
      </c>
      <c r="B309" s="778">
        <v>2</v>
      </c>
      <c r="C309" s="778">
        <v>46</v>
      </c>
      <c r="D309" s="2600"/>
      <c r="E309" s="2601"/>
      <c r="F309" s="2356"/>
      <c r="G309" s="2178" t="s">
        <v>858</v>
      </c>
      <c r="H309" s="2168"/>
      <c r="I309" s="1224"/>
      <c r="J309" s="1290">
        <v>0</v>
      </c>
      <c r="K309" s="1290">
        <v>0</v>
      </c>
      <c r="L309" s="1290">
        <v>0</v>
      </c>
      <c r="M309" s="1290">
        <v>0</v>
      </c>
      <c r="N309" s="1290">
        <v>0</v>
      </c>
      <c r="O309" s="1290">
        <v>2176</v>
      </c>
      <c r="P309" s="1290">
        <v>0</v>
      </c>
      <c r="Q309" s="1290">
        <v>0</v>
      </c>
      <c r="R309" s="1290">
        <v>0</v>
      </c>
      <c r="S309" s="1290">
        <v>0</v>
      </c>
      <c r="T309" s="1290">
        <v>0</v>
      </c>
      <c r="U309" s="1290">
        <v>14646</v>
      </c>
      <c r="V309" s="1290">
        <v>0</v>
      </c>
      <c r="W309" s="1290">
        <v>0</v>
      </c>
      <c r="X309" s="1290">
        <v>0</v>
      </c>
      <c r="Y309" s="1290">
        <v>0</v>
      </c>
      <c r="Z309" s="1290">
        <v>0</v>
      </c>
      <c r="AA309" s="1290">
        <v>3136</v>
      </c>
      <c r="AB309" s="1290">
        <v>0</v>
      </c>
      <c r="AC309" s="1290">
        <v>6503</v>
      </c>
      <c r="AD309" s="1290">
        <v>2301</v>
      </c>
      <c r="AE309" s="1339">
        <v>0</v>
      </c>
      <c r="AF309" s="1290">
        <v>2563</v>
      </c>
      <c r="AG309" s="1375">
        <v>31325</v>
      </c>
      <c r="AH309" s="1375">
        <v>46</v>
      </c>
      <c r="AI309" s="1386"/>
      <c r="AJ309" s="542"/>
    </row>
    <row r="310" spans="1:36" s="757" customFormat="1" ht="18" customHeight="1">
      <c r="A310" s="778">
        <v>21</v>
      </c>
      <c r="B310" s="778">
        <v>2</v>
      </c>
      <c r="C310" s="778">
        <v>47</v>
      </c>
      <c r="D310" s="2600"/>
      <c r="E310" s="2601"/>
      <c r="F310" s="2357"/>
      <c r="G310" s="2189" t="s">
        <v>1382</v>
      </c>
      <c r="H310" s="2190"/>
      <c r="I310" s="1227"/>
      <c r="J310" s="1300">
        <v>17026</v>
      </c>
      <c r="K310" s="1300">
        <v>0</v>
      </c>
      <c r="L310" s="1300">
        <v>38128</v>
      </c>
      <c r="M310" s="1300">
        <v>13703</v>
      </c>
      <c r="N310" s="1300">
        <v>0</v>
      </c>
      <c r="O310" s="1300">
        <v>0</v>
      </c>
      <c r="P310" s="1300">
        <v>0</v>
      </c>
      <c r="Q310" s="1300">
        <v>0</v>
      </c>
      <c r="R310" s="1300">
        <v>1513</v>
      </c>
      <c r="S310" s="1300">
        <v>24820</v>
      </c>
      <c r="T310" s="1300">
        <v>0</v>
      </c>
      <c r="U310" s="1300">
        <v>0</v>
      </c>
      <c r="V310" s="1300">
        <v>0</v>
      </c>
      <c r="W310" s="1300">
        <v>2407</v>
      </c>
      <c r="X310" s="1300">
        <v>0</v>
      </c>
      <c r="Y310" s="1300">
        <v>0</v>
      </c>
      <c r="Z310" s="1300">
        <v>0</v>
      </c>
      <c r="AA310" s="1300">
        <v>0</v>
      </c>
      <c r="AB310" s="1300">
        <v>0</v>
      </c>
      <c r="AC310" s="1300">
        <v>0</v>
      </c>
      <c r="AD310" s="1300">
        <v>0</v>
      </c>
      <c r="AE310" s="1347">
        <v>0</v>
      </c>
      <c r="AF310" s="1300">
        <v>1568</v>
      </c>
      <c r="AG310" s="1375">
        <v>99165</v>
      </c>
      <c r="AH310" s="1375">
        <v>47</v>
      </c>
      <c r="AI310" s="1386"/>
      <c r="AJ310" s="542"/>
    </row>
    <row r="311" spans="1:36" s="757" customFormat="1" ht="18" customHeight="1">
      <c r="A311" s="778">
        <v>21</v>
      </c>
      <c r="B311" s="778">
        <v>2</v>
      </c>
      <c r="C311" s="778">
        <v>48</v>
      </c>
      <c r="D311" s="2378" t="s">
        <v>1391</v>
      </c>
      <c r="E311" s="2379"/>
      <c r="F311" s="2380"/>
      <c r="G311" s="2187" t="s">
        <v>1370</v>
      </c>
      <c r="H311" s="2188"/>
      <c r="I311" s="1224"/>
      <c r="J311" s="1290">
        <v>167257</v>
      </c>
      <c r="K311" s="1290">
        <v>0</v>
      </c>
      <c r="L311" s="1290">
        <v>0</v>
      </c>
      <c r="M311" s="1290">
        <v>0</v>
      </c>
      <c r="N311" s="1290">
        <v>0</v>
      </c>
      <c r="O311" s="1290">
        <v>0</v>
      </c>
      <c r="P311" s="1290">
        <v>0</v>
      </c>
      <c r="Q311" s="1290">
        <v>0</v>
      </c>
      <c r="R311" s="1290">
        <v>0</v>
      </c>
      <c r="S311" s="1290">
        <v>0</v>
      </c>
      <c r="T311" s="1290">
        <v>0</v>
      </c>
      <c r="U311" s="1290">
        <v>0</v>
      </c>
      <c r="V311" s="1290">
        <v>0</v>
      </c>
      <c r="W311" s="1290">
        <v>0</v>
      </c>
      <c r="X311" s="1290">
        <v>0</v>
      </c>
      <c r="Y311" s="1290">
        <v>0</v>
      </c>
      <c r="Z311" s="1290">
        <v>0</v>
      </c>
      <c r="AA311" s="1290">
        <v>0</v>
      </c>
      <c r="AB311" s="1290">
        <v>0</v>
      </c>
      <c r="AC311" s="1290">
        <v>0</v>
      </c>
      <c r="AD311" s="1290">
        <v>0</v>
      </c>
      <c r="AE311" s="1339">
        <v>0</v>
      </c>
      <c r="AF311" s="1290">
        <v>0</v>
      </c>
      <c r="AG311" s="1375">
        <v>167257</v>
      </c>
      <c r="AH311" s="1375">
        <v>48</v>
      </c>
      <c r="AI311" s="1386"/>
      <c r="AJ311" s="542"/>
    </row>
    <row r="312" spans="1:36" s="757" customFormat="1" ht="18" customHeight="1">
      <c r="A312" s="778">
        <v>21</v>
      </c>
      <c r="B312" s="778">
        <v>2</v>
      </c>
      <c r="C312" s="778">
        <v>49</v>
      </c>
      <c r="D312" s="2381"/>
      <c r="E312" s="2382"/>
      <c r="F312" s="2383"/>
      <c r="G312" s="2178" t="s">
        <v>858</v>
      </c>
      <c r="H312" s="2168"/>
      <c r="I312" s="1224"/>
      <c r="J312" s="1290">
        <v>0</v>
      </c>
      <c r="K312" s="1290">
        <v>0</v>
      </c>
      <c r="L312" s="1290">
        <v>0</v>
      </c>
      <c r="M312" s="1290">
        <v>0</v>
      </c>
      <c r="N312" s="1290">
        <v>0</v>
      </c>
      <c r="O312" s="1290">
        <v>0</v>
      </c>
      <c r="P312" s="1290">
        <v>0</v>
      </c>
      <c r="Q312" s="1290">
        <v>0</v>
      </c>
      <c r="R312" s="1290">
        <v>0</v>
      </c>
      <c r="S312" s="1290">
        <v>0</v>
      </c>
      <c r="T312" s="1290">
        <v>0</v>
      </c>
      <c r="U312" s="1290">
        <v>0</v>
      </c>
      <c r="V312" s="1290">
        <v>0</v>
      </c>
      <c r="W312" s="1290">
        <v>0</v>
      </c>
      <c r="X312" s="1290">
        <v>0</v>
      </c>
      <c r="Y312" s="1290">
        <v>0</v>
      </c>
      <c r="Z312" s="1290">
        <v>0</v>
      </c>
      <c r="AA312" s="1290">
        <v>0</v>
      </c>
      <c r="AB312" s="1290">
        <v>0</v>
      </c>
      <c r="AC312" s="1290">
        <v>0</v>
      </c>
      <c r="AD312" s="1290">
        <v>0</v>
      </c>
      <c r="AE312" s="1339">
        <v>0</v>
      </c>
      <c r="AF312" s="1290">
        <v>0</v>
      </c>
      <c r="AG312" s="1375">
        <v>0</v>
      </c>
      <c r="AH312" s="1375">
        <v>49</v>
      </c>
      <c r="AI312" s="1386"/>
      <c r="AJ312" s="542"/>
    </row>
    <row r="313" spans="1:36" s="757" customFormat="1" ht="18" customHeight="1">
      <c r="A313" s="778">
        <v>21</v>
      </c>
      <c r="B313" s="778">
        <v>2</v>
      </c>
      <c r="C313" s="778">
        <v>50</v>
      </c>
      <c r="D313" s="2384"/>
      <c r="E313" s="2385"/>
      <c r="F313" s="2386"/>
      <c r="G313" s="2189" t="s">
        <v>1382</v>
      </c>
      <c r="H313" s="2190"/>
      <c r="I313" s="1224"/>
      <c r="J313" s="1290">
        <v>0</v>
      </c>
      <c r="K313" s="1290">
        <v>0</v>
      </c>
      <c r="L313" s="1290">
        <v>0</v>
      </c>
      <c r="M313" s="1290">
        <v>0</v>
      </c>
      <c r="N313" s="1290">
        <v>0</v>
      </c>
      <c r="O313" s="1290">
        <v>0</v>
      </c>
      <c r="P313" s="1290">
        <v>0</v>
      </c>
      <c r="Q313" s="1290">
        <v>0</v>
      </c>
      <c r="R313" s="1290">
        <v>0</v>
      </c>
      <c r="S313" s="1290">
        <v>0</v>
      </c>
      <c r="T313" s="1290">
        <v>0</v>
      </c>
      <c r="U313" s="1290">
        <v>0</v>
      </c>
      <c r="V313" s="1290">
        <v>0</v>
      </c>
      <c r="W313" s="1290">
        <v>0</v>
      </c>
      <c r="X313" s="1290">
        <v>0</v>
      </c>
      <c r="Y313" s="1290">
        <v>0</v>
      </c>
      <c r="Z313" s="1290">
        <v>0</v>
      </c>
      <c r="AA313" s="1290">
        <v>0</v>
      </c>
      <c r="AB313" s="1290">
        <v>0</v>
      </c>
      <c r="AC313" s="1290">
        <v>0</v>
      </c>
      <c r="AD313" s="1290">
        <v>0</v>
      </c>
      <c r="AE313" s="1339">
        <v>0</v>
      </c>
      <c r="AF313" s="1290">
        <v>0</v>
      </c>
      <c r="AG313" s="1375">
        <v>0</v>
      </c>
      <c r="AH313" s="1375">
        <v>50</v>
      </c>
      <c r="AI313" s="1386"/>
      <c r="AJ313" s="542"/>
    </row>
    <row r="314" spans="1:36" s="757" customFormat="1" ht="18" customHeight="1">
      <c r="A314" s="778">
        <v>21</v>
      </c>
      <c r="B314" s="778">
        <v>2</v>
      </c>
      <c r="C314" s="778">
        <v>51</v>
      </c>
      <c r="D314" s="2378" t="s">
        <v>1392</v>
      </c>
      <c r="E314" s="2379"/>
      <c r="F314" s="2380"/>
      <c r="G314" s="2187" t="s">
        <v>1370</v>
      </c>
      <c r="H314" s="2188"/>
      <c r="I314" s="1227"/>
      <c r="J314" s="1300">
        <v>8</v>
      </c>
      <c r="K314" s="1300">
        <v>0</v>
      </c>
      <c r="L314" s="1300">
        <v>0</v>
      </c>
      <c r="M314" s="1300">
        <v>0</v>
      </c>
      <c r="N314" s="1300">
        <v>0</v>
      </c>
      <c r="O314" s="1300">
        <v>0</v>
      </c>
      <c r="P314" s="1300">
        <v>0</v>
      </c>
      <c r="Q314" s="1300">
        <v>0</v>
      </c>
      <c r="R314" s="1300">
        <v>0</v>
      </c>
      <c r="S314" s="1300">
        <v>0</v>
      </c>
      <c r="T314" s="1300">
        <v>0</v>
      </c>
      <c r="U314" s="1300">
        <v>0</v>
      </c>
      <c r="V314" s="1300">
        <v>0</v>
      </c>
      <c r="W314" s="1300">
        <v>0</v>
      </c>
      <c r="X314" s="1300">
        <v>0</v>
      </c>
      <c r="Y314" s="1300">
        <v>0</v>
      </c>
      <c r="Z314" s="1300">
        <v>0</v>
      </c>
      <c r="AA314" s="1300">
        <v>0</v>
      </c>
      <c r="AB314" s="1300">
        <v>0</v>
      </c>
      <c r="AC314" s="1300">
        <v>0</v>
      </c>
      <c r="AD314" s="1300">
        <v>0</v>
      </c>
      <c r="AE314" s="1347">
        <v>0</v>
      </c>
      <c r="AF314" s="1300">
        <v>0</v>
      </c>
      <c r="AG314" s="1375">
        <v>8</v>
      </c>
      <c r="AH314" s="1375">
        <v>51</v>
      </c>
      <c r="AI314" s="1386"/>
      <c r="AJ314" s="542"/>
    </row>
    <row r="315" spans="1:36" s="757" customFormat="1" ht="18" customHeight="1">
      <c r="A315" s="778">
        <v>21</v>
      </c>
      <c r="B315" s="778">
        <v>2</v>
      </c>
      <c r="C315" s="778">
        <v>52</v>
      </c>
      <c r="D315" s="2381"/>
      <c r="E315" s="2382"/>
      <c r="F315" s="2383"/>
      <c r="G315" s="2178" t="s">
        <v>858</v>
      </c>
      <c r="H315" s="2168"/>
      <c r="I315" s="1224"/>
      <c r="J315" s="1290">
        <v>0</v>
      </c>
      <c r="K315" s="1290">
        <v>0</v>
      </c>
      <c r="L315" s="1290">
        <v>0</v>
      </c>
      <c r="M315" s="1290">
        <v>0</v>
      </c>
      <c r="N315" s="1290">
        <v>0</v>
      </c>
      <c r="O315" s="1290">
        <v>0</v>
      </c>
      <c r="P315" s="1290">
        <v>0</v>
      </c>
      <c r="Q315" s="1290">
        <v>0</v>
      </c>
      <c r="R315" s="1290">
        <v>0</v>
      </c>
      <c r="S315" s="1290">
        <v>0</v>
      </c>
      <c r="T315" s="1290">
        <v>0</v>
      </c>
      <c r="U315" s="1290">
        <v>0</v>
      </c>
      <c r="V315" s="1290">
        <v>0</v>
      </c>
      <c r="W315" s="1290">
        <v>0</v>
      </c>
      <c r="X315" s="1290">
        <v>0</v>
      </c>
      <c r="Y315" s="1290">
        <v>0</v>
      </c>
      <c r="Z315" s="1290">
        <v>0</v>
      </c>
      <c r="AA315" s="1290">
        <v>0</v>
      </c>
      <c r="AB315" s="1290">
        <v>0</v>
      </c>
      <c r="AC315" s="1290">
        <v>0</v>
      </c>
      <c r="AD315" s="1290">
        <v>0</v>
      </c>
      <c r="AE315" s="1339">
        <v>0</v>
      </c>
      <c r="AF315" s="1290">
        <v>0</v>
      </c>
      <c r="AG315" s="1375">
        <v>0</v>
      </c>
      <c r="AH315" s="1375">
        <v>52</v>
      </c>
      <c r="AI315" s="1386"/>
      <c r="AJ315" s="542"/>
    </row>
    <row r="316" spans="1:36" s="757" customFormat="1" ht="18" customHeight="1">
      <c r="A316" s="778">
        <v>21</v>
      </c>
      <c r="B316" s="778">
        <v>2</v>
      </c>
      <c r="C316" s="778">
        <v>53</v>
      </c>
      <c r="D316" s="2381"/>
      <c r="E316" s="2382"/>
      <c r="F316" s="2383"/>
      <c r="G316" s="2193" t="s">
        <v>1382</v>
      </c>
      <c r="H316" s="2194"/>
      <c r="I316" s="1227"/>
      <c r="J316" s="1300">
        <v>0</v>
      </c>
      <c r="K316" s="1300">
        <v>0</v>
      </c>
      <c r="L316" s="1300">
        <v>0</v>
      </c>
      <c r="M316" s="1300">
        <v>0</v>
      </c>
      <c r="N316" s="1300">
        <v>0</v>
      </c>
      <c r="O316" s="1300">
        <v>0</v>
      </c>
      <c r="P316" s="1300">
        <v>0</v>
      </c>
      <c r="Q316" s="1300">
        <v>0</v>
      </c>
      <c r="R316" s="1300">
        <v>0</v>
      </c>
      <c r="S316" s="1300">
        <v>0</v>
      </c>
      <c r="T316" s="1300">
        <v>0</v>
      </c>
      <c r="U316" s="1300">
        <v>0</v>
      </c>
      <c r="V316" s="1300">
        <v>0</v>
      </c>
      <c r="W316" s="1300">
        <v>0</v>
      </c>
      <c r="X316" s="1300">
        <v>0</v>
      </c>
      <c r="Y316" s="1300">
        <v>0</v>
      </c>
      <c r="Z316" s="1300">
        <v>0</v>
      </c>
      <c r="AA316" s="1300">
        <v>0</v>
      </c>
      <c r="AB316" s="1300">
        <v>0</v>
      </c>
      <c r="AC316" s="1300">
        <v>0</v>
      </c>
      <c r="AD316" s="1300">
        <v>0</v>
      </c>
      <c r="AE316" s="1347">
        <v>0</v>
      </c>
      <c r="AF316" s="1300">
        <v>0</v>
      </c>
      <c r="AG316" s="1375">
        <v>0</v>
      </c>
      <c r="AH316" s="1375">
        <v>53</v>
      </c>
      <c r="AI316" s="1386"/>
      <c r="AJ316" s="542"/>
    </row>
    <row r="317" spans="1:36" s="165" customFormat="1" ht="20.100000000000001" customHeight="1">
      <c r="A317" s="779">
        <v>22</v>
      </c>
      <c r="B317" s="798">
        <v>1</v>
      </c>
      <c r="C317" s="791">
        <v>1</v>
      </c>
      <c r="D317" s="865" t="s">
        <v>256</v>
      </c>
      <c r="E317" s="2195" t="s">
        <v>585</v>
      </c>
      <c r="F317" s="2196"/>
      <c r="G317" s="2196"/>
      <c r="H317" s="2196"/>
      <c r="I317" s="2197"/>
      <c r="J317" s="1310">
        <v>61839182</v>
      </c>
      <c r="K317" s="1310">
        <v>11715904</v>
      </c>
      <c r="L317" s="1310">
        <v>23205629</v>
      </c>
      <c r="M317" s="1310">
        <v>15076417</v>
      </c>
      <c r="N317" s="1310">
        <v>6522187</v>
      </c>
      <c r="O317" s="1310">
        <v>14494775</v>
      </c>
      <c r="P317" s="1310">
        <v>6248055</v>
      </c>
      <c r="Q317" s="1310">
        <v>29384839</v>
      </c>
      <c r="R317" s="1310">
        <v>5010927</v>
      </c>
      <c r="S317" s="1310">
        <v>8163345</v>
      </c>
      <c r="T317" s="1310">
        <v>14050314</v>
      </c>
      <c r="U317" s="1310">
        <v>8735487</v>
      </c>
      <c r="V317" s="1310">
        <v>6562265</v>
      </c>
      <c r="W317" s="1310">
        <v>7224733</v>
      </c>
      <c r="X317" s="1310">
        <v>3622324</v>
      </c>
      <c r="Y317" s="1310">
        <v>870911</v>
      </c>
      <c r="Z317" s="1310">
        <v>2794222</v>
      </c>
      <c r="AA317" s="1310">
        <v>2712686</v>
      </c>
      <c r="AB317" s="1310">
        <v>2541895</v>
      </c>
      <c r="AC317" s="1310">
        <v>1180321</v>
      </c>
      <c r="AD317" s="1310">
        <v>1104038</v>
      </c>
      <c r="AE317" s="1357">
        <v>4579758</v>
      </c>
      <c r="AF317" s="1310">
        <v>1555032</v>
      </c>
      <c r="AG317" s="1368">
        <v>1</v>
      </c>
      <c r="AH317" s="1368">
        <v>1</v>
      </c>
      <c r="AI317" s="1385"/>
      <c r="AJ317" s="543"/>
    </row>
    <row r="318" spans="1:36" s="165" customFormat="1" ht="20.100000000000001" customHeight="1">
      <c r="A318" s="780">
        <v>22</v>
      </c>
      <c r="B318" s="405">
        <v>1</v>
      </c>
      <c r="C318" s="405">
        <v>2</v>
      </c>
      <c r="D318" s="849"/>
      <c r="E318" s="876" t="s">
        <v>409</v>
      </c>
      <c r="F318" s="2116" t="s">
        <v>640</v>
      </c>
      <c r="G318" s="2116"/>
      <c r="H318" s="2117"/>
      <c r="I318" s="2198"/>
      <c r="J318" s="1290">
        <v>59912998</v>
      </c>
      <c r="K318" s="1290">
        <v>11712114</v>
      </c>
      <c r="L318" s="1290">
        <v>21958713</v>
      </c>
      <c r="M318" s="1290">
        <v>14863710</v>
      </c>
      <c r="N318" s="1290">
        <v>6521163</v>
      </c>
      <c r="O318" s="1290">
        <v>14481026</v>
      </c>
      <c r="P318" s="1290">
        <v>6051411</v>
      </c>
      <c r="Q318" s="1290">
        <v>29310708</v>
      </c>
      <c r="R318" s="1290">
        <v>4960864</v>
      </c>
      <c r="S318" s="1290">
        <v>8163001</v>
      </c>
      <c r="T318" s="1290">
        <v>13880602</v>
      </c>
      <c r="U318" s="1290">
        <v>8069687</v>
      </c>
      <c r="V318" s="1290">
        <v>6562265</v>
      </c>
      <c r="W318" s="1290">
        <v>7224444</v>
      </c>
      <c r="X318" s="1290">
        <v>3618340</v>
      </c>
      <c r="Y318" s="1290">
        <v>870911</v>
      </c>
      <c r="Z318" s="1290">
        <v>2794039</v>
      </c>
      <c r="AA318" s="1290">
        <v>2712686</v>
      </c>
      <c r="AB318" s="1290">
        <v>2541895</v>
      </c>
      <c r="AC318" s="1290">
        <v>1180320</v>
      </c>
      <c r="AD318" s="1290">
        <v>1104038</v>
      </c>
      <c r="AE318" s="1339">
        <v>4554675</v>
      </c>
      <c r="AF318" s="1290">
        <v>1541746</v>
      </c>
      <c r="AG318" s="1368">
        <v>1</v>
      </c>
      <c r="AH318" s="1368">
        <v>2</v>
      </c>
      <c r="AI318" s="1385"/>
      <c r="AJ318" s="543"/>
    </row>
    <row r="319" spans="1:36" s="165" customFormat="1" ht="20.100000000000001" customHeight="1">
      <c r="A319" s="780">
        <v>22</v>
      </c>
      <c r="B319" s="405">
        <v>1</v>
      </c>
      <c r="C319" s="405">
        <v>3</v>
      </c>
      <c r="D319" s="849"/>
      <c r="E319" s="849"/>
      <c r="F319" s="951" t="s">
        <v>71</v>
      </c>
      <c r="G319" s="1048"/>
      <c r="H319" s="2118" t="s">
        <v>209</v>
      </c>
      <c r="I319" s="2159"/>
      <c r="J319" s="1290">
        <v>2034642</v>
      </c>
      <c r="K319" s="1290">
        <v>179687</v>
      </c>
      <c r="L319" s="1290">
        <v>828574</v>
      </c>
      <c r="M319" s="1290">
        <v>229198</v>
      </c>
      <c r="N319" s="1290">
        <v>60342</v>
      </c>
      <c r="O319" s="1290">
        <v>153618</v>
      </c>
      <c r="P319" s="1290">
        <v>119304</v>
      </c>
      <c r="Q319" s="1290">
        <v>1021985</v>
      </c>
      <c r="R319" s="1290">
        <v>223250</v>
      </c>
      <c r="S319" s="1290">
        <v>56944</v>
      </c>
      <c r="T319" s="1290">
        <v>94395</v>
      </c>
      <c r="U319" s="1290">
        <v>97448</v>
      </c>
      <c r="V319" s="1290">
        <v>46074</v>
      </c>
      <c r="W319" s="1290">
        <v>96625</v>
      </c>
      <c r="X319" s="1290">
        <v>8300</v>
      </c>
      <c r="Y319" s="1290">
        <v>1667</v>
      </c>
      <c r="Z319" s="1290">
        <v>118794</v>
      </c>
      <c r="AA319" s="1290">
        <v>14424</v>
      </c>
      <c r="AB319" s="1290">
        <v>29491</v>
      </c>
      <c r="AC319" s="1290">
        <v>51453</v>
      </c>
      <c r="AD319" s="1290">
        <v>8521</v>
      </c>
      <c r="AE319" s="1339">
        <v>22975</v>
      </c>
      <c r="AF319" s="1290">
        <v>52949</v>
      </c>
      <c r="AG319" s="1368">
        <v>1</v>
      </c>
      <c r="AH319" s="1368">
        <v>3</v>
      </c>
      <c r="AI319" s="1385"/>
      <c r="AJ319" s="543"/>
    </row>
    <row r="320" spans="1:36" s="165" customFormat="1" ht="20.100000000000001" customHeight="1">
      <c r="A320" s="780">
        <v>22</v>
      </c>
      <c r="B320" s="405">
        <v>1</v>
      </c>
      <c r="C320" s="405">
        <v>4</v>
      </c>
      <c r="D320" s="849"/>
      <c r="E320" s="840"/>
      <c r="F320" s="951" t="s">
        <v>106</v>
      </c>
      <c r="G320" s="1048"/>
      <c r="H320" s="2118" t="s">
        <v>117</v>
      </c>
      <c r="I320" s="2159"/>
      <c r="J320" s="1290">
        <v>119940006</v>
      </c>
      <c r="K320" s="1290">
        <v>20663697</v>
      </c>
      <c r="L320" s="1290">
        <v>36848054</v>
      </c>
      <c r="M320" s="1290">
        <v>28910012</v>
      </c>
      <c r="N320" s="1290">
        <v>12573848</v>
      </c>
      <c r="O320" s="1290">
        <v>22059252</v>
      </c>
      <c r="P320" s="1290">
        <v>12093383</v>
      </c>
      <c r="Q320" s="1290">
        <v>45555771</v>
      </c>
      <c r="R320" s="1290">
        <v>9836976</v>
      </c>
      <c r="S320" s="1290">
        <v>14372462</v>
      </c>
      <c r="T320" s="1290">
        <v>16457157</v>
      </c>
      <c r="U320" s="1290">
        <v>9741374</v>
      </c>
      <c r="V320" s="1290">
        <v>12634831</v>
      </c>
      <c r="W320" s="1290">
        <v>11601899</v>
      </c>
      <c r="X320" s="1290">
        <v>5389514</v>
      </c>
      <c r="Y320" s="1290">
        <v>953915</v>
      </c>
      <c r="Z320" s="1290">
        <v>4921766</v>
      </c>
      <c r="AA320" s="1290">
        <v>2868151</v>
      </c>
      <c r="AB320" s="1290">
        <v>4653533</v>
      </c>
      <c r="AC320" s="1290">
        <v>2701209</v>
      </c>
      <c r="AD320" s="1290">
        <v>2403494</v>
      </c>
      <c r="AE320" s="1339">
        <v>5492890</v>
      </c>
      <c r="AF320" s="1290">
        <v>3317285</v>
      </c>
      <c r="AG320" s="1368">
        <v>1</v>
      </c>
      <c r="AH320" s="1368">
        <v>4</v>
      </c>
      <c r="AI320" s="1385"/>
      <c r="AJ320" s="543"/>
    </row>
    <row r="321" spans="1:36" s="165" customFormat="1" ht="20.100000000000001" customHeight="1">
      <c r="A321" s="780">
        <v>22</v>
      </c>
      <c r="B321" s="405">
        <v>1</v>
      </c>
      <c r="C321" s="405">
        <v>5</v>
      </c>
      <c r="D321" s="849"/>
      <c r="E321" s="840"/>
      <c r="F321" s="951"/>
      <c r="G321" s="1048"/>
      <c r="H321" s="2118" t="s">
        <v>23</v>
      </c>
      <c r="I321" s="2199"/>
      <c r="J321" s="1290">
        <v>81384</v>
      </c>
      <c r="K321" s="1290">
        <v>0</v>
      </c>
      <c r="L321" s="1290">
        <v>0</v>
      </c>
      <c r="M321" s="1290">
        <v>0</v>
      </c>
      <c r="N321" s="1290">
        <v>0</v>
      </c>
      <c r="O321" s="1290">
        <v>0</v>
      </c>
      <c r="P321" s="1290">
        <v>0</v>
      </c>
      <c r="Q321" s="1290">
        <v>0</v>
      </c>
      <c r="R321" s="1290">
        <v>0</v>
      </c>
      <c r="S321" s="1290">
        <v>0</v>
      </c>
      <c r="T321" s="1290">
        <v>0</v>
      </c>
      <c r="U321" s="1290">
        <v>0</v>
      </c>
      <c r="V321" s="1290">
        <v>0</v>
      </c>
      <c r="W321" s="1290">
        <v>0</v>
      </c>
      <c r="X321" s="1290">
        <v>6371</v>
      </c>
      <c r="Y321" s="1290">
        <v>0</v>
      </c>
      <c r="Z321" s="1290">
        <v>0</v>
      </c>
      <c r="AA321" s="1290">
        <v>0</v>
      </c>
      <c r="AB321" s="1290">
        <v>0</v>
      </c>
      <c r="AC321" s="1290">
        <v>0</v>
      </c>
      <c r="AD321" s="1290">
        <v>0</v>
      </c>
      <c r="AE321" s="1339">
        <v>0</v>
      </c>
      <c r="AF321" s="1290">
        <v>0</v>
      </c>
      <c r="AG321" s="1368">
        <v>1</v>
      </c>
      <c r="AH321" s="1368">
        <v>5</v>
      </c>
      <c r="AI321" s="1385"/>
      <c r="AJ321" s="543"/>
    </row>
    <row r="322" spans="1:36" s="165" customFormat="1" ht="20.100000000000001" customHeight="1">
      <c r="A322" s="780">
        <v>22</v>
      </c>
      <c r="B322" s="405">
        <v>1</v>
      </c>
      <c r="C322" s="405">
        <v>6</v>
      </c>
      <c r="D322" s="849"/>
      <c r="E322" s="840"/>
      <c r="F322" s="951" t="s">
        <v>144</v>
      </c>
      <c r="G322" s="1048"/>
      <c r="H322" s="2130" t="s">
        <v>142</v>
      </c>
      <c r="I322" s="2160"/>
      <c r="J322" s="1290">
        <v>62306520</v>
      </c>
      <c r="K322" s="1290">
        <v>9933946</v>
      </c>
      <c r="L322" s="1290">
        <v>16182421</v>
      </c>
      <c r="M322" s="1290">
        <v>15046434</v>
      </c>
      <c r="N322" s="1290">
        <v>6117927</v>
      </c>
      <c r="O322" s="1290">
        <v>7894448</v>
      </c>
      <c r="P322" s="1290">
        <v>6171908</v>
      </c>
      <c r="Q322" s="1290">
        <v>17672872</v>
      </c>
      <c r="R322" s="1290">
        <v>5196741</v>
      </c>
      <c r="S322" s="1290">
        <v>6285405</v>
      </c>
      <c r="T322" s="1290">
        <v>2970867</v>
      </c>
      <c r="U322" s="1290">
        <v>1770865</v>
      </c>
      <c r="V322" s="1290">
        <v>6122440</v>
      </c>
      <c r="W322" s="1290">
        <v>4592290</v>
      </c>
      <c r="X322" s="1290">
        <v>1879089</v>
      </c>
      <c r="Y322" s="1290">
        <v>84671</v>
      </c>
      <c r="Z322" s="1290">
        <v>2251831</v>
      </c>
      <c r="AA322" s="1290">
        <v>170789</v>
      </c>
      <c r="AB322" s="1290">
        <v>2141129</v>
      </c>
      <c r="AC322" s="1290">
        <v>1572742</v>
      </c>
      <c r="AD322" s="1290">
        <v>1307977</v>
      </c>
      <c r="AE322" s="1339">
        <v>1000063</v>
      </c>
      <c r="AF322" s="1290">
        <v>1828489</v>
      </c>
      <c r="AG322" s="1368">
        <v>1</v>
      </c>
      <c r="AH322" s="1368">
        <v>6</v>
      </c>
      <c r="AI322" s="1385"/>
      <c r="AJ322" s="543"/>
    </row>
    <row r="323" spans="1:36" s="165" customFormat="1" ht="20.100000000000001" customHeight="1">
      <c r="A323" s="780">
        <v>22</v>
      </c>
      <c r="B323" s="405">
        <v>1</v>
      </c>
      <c r="C323" s="405">
        <v>7</v>
      </c>
      <c r="D323" s="849"/>
      <c r="E323" s="840"/>
      <c r="F323" s="951"/>
      <c r="G323" s="1048"/>
      <c r="H323" s="2200" t="s">
        <v>1184</v>
      </c>
      <c r="I323" s="2201"/>
      <c r="J323" s="1290">
        <v>5344</v>
      </c>
      <c r="K323" s="1290">
        <v>0</v>
      </c>
      <c r="L323" s="1290">
        <v>0</v>
      </c>
      <c r="M323" s="1290">
        <v>0</v>
      </c>
      <c r="N323" s="1290">
        <v>0</v>
      </c>
      <c r="O323" s="1290">
        <v>0</v>
      </c>
      <c r="P323" s="1290">
        <v>0</v>
      </c>
      <c r="Q323" s="1290">
        <v>0</v>
      </c>
      <c r="R323" s="1290">
        <v>0</v>
      </c>
      <c r="S323" s="1290">
        <v>0</v>
      </c>
      <c r="T323" s="1290">
        <v>0</v>
      </c>
      <c r="U323" s="1290">
        <v>0</v>
      </c>
      <c r="V323" s="1290">
        <v>0</v>
      </c>
      <c r="W323" s="1290">
        <v>0</v>
      </c>
      <c r="X323" s="1290">
        <v>6077</v>
      </c>
      <c r="Y323" s="1290">
        <v>0</v>
      </c>
      <c r="Z323" s="1290">
        <v>0</v>
      </c>
      <c r="AA323" s="1290">
        <v>0</v>
      </c>
      <c r="AB323" s="1290">
        <v>0</v>
      </c>
      <c r="AC323" s="1290">
        <v>0</v>
      </c>
      <c r="AD323" s="1290">
        <v>0</v>
      </c>
      <c r="AE323" s="1339">
        <v>0</v>
      </c>
      <c r="AF323" s="1290">
        <v>0</v>
      </c>
      <c r="AG323" s="1368">
        <v>1</v>
      </c>
      <c r="AH323" s="1368">
        <v>7</v>
      </c>
      <c r="AI323" s="1385"/>
      <c r="AJ323" s="543"/>
    </row>
    <row r="324" spans="1:36" s="165" customFormat="1" ht="20.100000000000001" customHeight="1">
      <c r="A324" s="780">
        <v>22</v>
      </c>
      <c r="B324" s="405">
        <v>1</v>
      </c>
      <c r="C324" s="405">
        <v>8</v>
      </c>
      <c r="D324" s="849"/>
      <c r="E324" s="840"/>
      <c r="F324" s="951" t="s">
        <v>147</v>
      </c>
      <c r="G324" s="1048"/>
      <c r="H324" s="2118" t="s">
        <v>581</v>
      </c>
      <c r="I324" s="2159"/>
      <c r="J324" s="1290">
        <v>244870</v>
      </c>
      <c r="K324" s="1290">
        <v>802676</v>
      </c>
      <c r="L324" s="1290">
        <v>464094</v>
      </c>
      <c r="M324" s="1290">
        <v>770934</v>
      </c>
      <c r="N324" s="1290">
        <v>4900</v>
      </c>
      <c r="O324" s="1290">
        <v>162604</v>
      </c>
      <c r="P324" s="1290">
        <v>10632</v>
      </c>
      <c r="Q324" s="1290">
        <v>405824</v>
      </c>
      <c r="R324" s="1290">
        <v>97379</v>
      </c>
      <c r="S324" s="1290">
        <v>6500</v>
      </c>
      <c r="T324" s="1290">
        <v>299917</v>
      </c>
      <c r="U324" s="1290">
        <v>1730</v>
      </c>
      <c r="V324" s="1290">
        <v>3800</v>
      </c>
      <c r="W324" s="1290">
        <v>118210</v>
      </c>
      <c r="X324" s="1290">
        <v>99615</v>
      </c>
      <c r="Y324" s="1290">
        <v>0</v>
      </c>
      <c r="Z324" s="1290">
        <v>5310</v>
      </c>
      <c r="AA324" s="1290">
        <v>900</v>
      </c>
      <c r="AB324" s="1290">
        <v>0</v>
      </c>
      <c r="AC324" s="1290">
        <v>400</v>
      </c>
      <c r="AD324" s="1290">
        <v>0</v>
      </c>
      <c r="AE324" s="1339">
        <v>38873</v>
      </c>
      <c r="AF324" s="1290">
        <v>0</v>
      </c>
      <c r="AG324" s="1368">
        <v>1</v>
      </c>
      <c r="AH324" s="1368">
        <v>8</v>
      </c>
      <c r="AI324" s="1385"/>
      <c r="AJ324" s="543"/>
    </row>
    <row r="325" spans="1:36" s="165" customFormat="1" ht="20.100000000000001" customHeight="1">
      <c r="A325" s="780">
        <v>22</v>
      </c>
      <c r="B325" s="405">
        <v>1</v>
      </c>
      <c r="C325" s="405">
        <v>9</v>
      </c>
      <c r="D325" s="849"/>
      <c r="E325" s="868" t="s">
        <v>519</v>
      </c>
      <c r="F325" s="2118" t="s">
        <v>401</v>
      </c>
      <c r="G325" s="2118"/>
      <c r="H325" s="2119"/>
      <c r="I325" s="2159"/>
      <c r="J325" s="1290">
        <v>1921384</v>
      </c>
      <c r="K325" s="1290">
        <v>3790</v>
      </c>
      <c r="L325" s="1290">
        <v>1246916</v>
      </c>
      <c r="M325" s="1290">
        <v>12832</v>
      </c>
      <c r="N325" s="1290">
        <v>1024</v>
      </c>
      <c r="O325" s="1290">
        <v>13749</v>
      </c>
      <c r="P325" s="1290">
        <v>196644</v>
      </c>
      <c r="Q325" s="1290">
        <v>74131</v>
      </c>
      <c r="R325" s="1290">
        <v>50063</v>
      </c>
      <c r="S325" s="1290">
        <v>344</v>
      </c>
      <c r="T325" s="1290">
        <v>169712</v>
      </c>
      <c r="U325" s="1290">
        <v>665800</v>
      </c>
      <c r="V325" s="1290">
        <v>0</v>
      </c>
      <c r="W325" s="1290">
        <v>289</v>
      </c>
      <c r="X325" s="1290">
        <v>3984</v>
      </c>
      <c r="Y325" s="1290">
        <v>0</v>
      </c>
      <c r="Z325" s="1290">
        <v>144</v>
      </c>
      <c r="AA325" s="1290">
        <v>0</v>
      </c>
      <c r="AB325" s="1290">
        <v>0</v>
      </c>
      <c r="AC325" s="1290">
        <v>1</v>
      </c>
      <c r="AD325" s="1290">
        <v>0</v>
      </c>
      <c r="AE325" s="1339">
        <v>25083</v>
      </c>
      <c r="AF325" s="1290">
        <v>13286</v>
      </c>
      <c r="AG325" s="1368">
        <v>1</v>
      </c>
      <c r="AH325" s="1368">
        <v>9</v>
      </c>
      <c r="AI325" s="1385"/>
      <c r="AJ325" s="543"/>
    </row>
    <row r="326" spans="1:36" s="165" customFormat="1" ht="20.100000000000001" customHeight="1">
      <c r="A326" s="780">
        <v>22</v>
      </c>
      <c r="B326" s="405">
        <v>1</v>
      </c>
      <c r="C326" s="405">
        <v>10</v>
      </c>
      <c r="D326" s="844"/>
      <c r="E326" s="958" t="s">
        <v>521</v>
      </c>
      <c r="F326" s="2121" t="s">
        <v>511</v>
      </c>
      <c r="G326" s="2121"/>
      <c r="H326" s="2122"/>
      <c r="I326" s="2202"/>
      <c r="J326" s="1290">
        <v>4800</v>
      </c>
      <c r="K326" s="1290">
        <v>0</v>
      </c>
      <c r="L326" s="1290">
        <v>0</v>
      </c>
      <c r="M326" s="1290">
        <v>199875</v>
      </c>
      <c r="N326" s="1290">
        <v>0</v>
      </c>
      <c r="O326" s="1290">
        <v>0</v>
      </c>
      <c r="P326" s="1290">
        <v>0</v>
      </c>
      <c r="Q326" s="1290">
        <v>0</v>
      </c>
      <c r="R326" s="1290">
        <v>0</v>
      </c>
      <c r="S326" s="1290">
        <v>0</v>
      </c>
      <c r="T326" s="1290">
        <v>0</v>
      </c>
      <c r="U326" s="1290">
        <v>0</v>
      </c>
      <c r="V326" s="1290">
        <v>0</v>
      </c>
      <c r="W326" s="1290">
        <v>0</v>
      </c>
      <c r="X326" s="1290">
        <v>0</v>
      </c>
      <c r="Y326" s="1290">
        <v>0</v>
      </c>
      <c r="Z326" s="1290">
        <v>39</v>
      </c>
      <c r="AA326" s="1290">
        <v>0</v>
      </c>
      <c r="AB326" s="1290">
        <v>0</v>
      </c>
      <c r="AC326" s="1290">
        <v>0</v>
      </c>
      <c r="AD326" s="1290">
        <v>0</v>
      </c>
      <c r="AE326" s="1339">
        <v>0</v>
      </c>
      <c r="AF326" s="1290">
        <v>0</v>
      </c>
      <c r="AG326" s="1368">
        <v>1</v>
      </c>
      <c r="AH326" s="1368">
        <v>10</v>
      </c>
      <c r="AI326" s="1385"/>
      <c r="AJ326" s="543"/>
    </row>
    <row r="327" spans="1:36" s="165" customFormat="1" ht="20.100000000000001" customHeight="1">
      <c r="A327" s="780">
        <v>22</v>
      </c>
      <c r="B327" s="405">
        <v>1</v>
      </c>
      <c r="C327" s="405">
        <v>11</v>
      </c>
      <c r="D327" s="866"/>
      <c r="E327" s="2203"/>
      <c r="F327" s="2204"/>
      <c r="G327" s="2204"/>
      <c r="H327" s="2204"/>
      <c r="I327" s="2205"/>
      <c r="J327" s="1290">
        <v>0</v>
      </c>
      <c r="K327" s="1290">
        <v>0</v>
      </c>
      <c r="L327" s="1290">
        <v>0</v>
      </c>
      <c r="M327" s="1290">
        <v>0</v>
      </c>
      <c r="N327" s="1290">
        <v>0</v>
      </c>
      <c r="O327" s="1290">
        <v>0</v>
      </c>
      <c r="P327" s="1290">
        <v>0</v>
      </c>
      <c r="Q327" s="1290">
        <v>0</v>
      </c>
      <c r="R327" s="1290">
        <v>0</v>
      </c>
      <c r="S327" s="1290">
        <v>0</v>
      </c>
      <c r="T327" s="1290">
        <v>0</v>
      </c>
      <c r="U327" s="1290">
        <v>0</v>
      </c>
      <c r="V327" s="1290">
        <v>0</v>
      </c>
      <c r="W327" s="1290">
        <v>0</v>
      </c>
      <c r="X327" s="1290">
        <v>0</v>
      </c>
      <c r="Y327" s="1290">
        <v>0</v>
      </c>
      <c r="Z327" s="1290">
        <v>0</v>
      </c>
      <c r="AA327" s="1290">
        <v>0</v>
      </c>
      <c r="AB327" s="1290">
        <v>0</v>
      </c>
      <c r="AC327" s="1290">
        <v>0</v>
      </c>
      <c r="AD327" s="1290">
        <v>0</v>
      </c>
      <c r="AE327" s="1339">
        <v>0</v>
      </c>
      <c r="AF327" s="1290">
        <v>0</v>
      </c>
      <c r="AG327" s="1368">
        <v>1</v>
      </c>
      <c r="AH327" s="1368">
        <v>11</v>
      </c>
      <c r="AI327" s="1385"/>
      <c r="AJ327" s="543"/>
    </row>
    <row r="328" spans="1:36" s="165" customFormat="1" ht="20.100000000000001" customHeight="1">
      <c r="A328" s="780">
        <v>22</v>
      </c>
      <c r="B328" s="405">
        <v>1</v>
      </c>
      <c r="C328" s="405">
        <v>12</v>
      </c>
      <c r="D328" s="867"/>
      <c r="E328" s="2206"/>
      <c r="F328" s="2171"/>
      <c r="G328" s="2171"/>
      <c r="H328" s="2171"/>
      <c r="I328" s="2207"/>
      <c r="J328" s="1290">
        <v>0</v>
      </c>
      <c r="K328" s="1290">
        <v>0</v>
      </c>
      <c r="L328" s="1290">
        <v>0</v>
      </c>
      <c r="M328" s="1290">
        <v>0</v>
      </c>
      <c r="N328" s="1290">
        <v>0</v>
      </c>
      <c r="O328" s="1290">
        <v>0</v>
      </c>
      <c r="P328" s="1290">
        <v>0</v>
      </c>
      <c r="Q328" s="1290">
        <v>0</v>
      </c>
      <c r="R328" s="1290">
        <v>0</v>
      </c>
      <c r="S328" s="1290">
        <v>0</v>
      </c>
      <c r="T328" s="1290">
        <v>0</v>
      </c>
      <c r="U328" s="1290">
        <v>0</v>
      </c>
      <c r="V328" s="1290">
        <v>0</v>
      </c>
      <c r="W328" s="1290">
        <v>0</v>
      </c>
      <c r="X328" s="1290">
        <v>0</v>
      </c>
      <c r="Y328" s="1290">
        <v>0</v>
      </c>
      <c r="Z328" s="1290">
        <v>0</v>
      </c>
      <c r="AA328" s="1290">
        <v>0</v>
      </c>
      <c r="AB328" s="1290">
        <v>0</v>
      </c>
      <c r="AC328" s="1290">
        <v>0</v>
      </c>
      <c r="AD328" s="1290">
        <v>0</v>
      </c>
      <c r="AE328" s="1339">
        <v>0</v>
      </c>
      <c r="AF328" s="1290">
        <v>0</v>
      </c>
      <c r="AG328" s="1368">
        <v>1</v>
      </c>
      <c r="AH328" s="1368">
        <v>12</v>
      </c>
      <c r="AI328" s="1385"/>
      <c r="AJ328" s="543"/>
    </row>
    <row r="329" spans="1:36" s="165" customFormat="1" ht="20.100000000000001" customHeight="1">
      <c r="A329" s="780">
        <v>22</v>
      </c>
      <c r="B329" s="405">
        <v>1</v>
      </c>
      <c r="C329" s="405">
        <v>13</v>
      </c>
      <c r="D329" s="866"/>
      <c r="E329" s="2208"/>
      <c r="F329" s="2209"/>
      <c r="G329" s="2209"/>
      <c r="H329" s="2209"/>
      <c r="I329" s="2210"/>
      <c r="J329" s="1290">
        <v>0</v>
      </c>
      <c r="K329" s="1290">
        <v>0</v>
      </c>
      <c r="L329" s="1290">
        <v>0</v>
      </c>
      <c r="M329" s="1290">
        <v>0</v>
      </c>
      <c r="N329" s="1290">
        <v>0</v>
      </c>
      <c r="O329" s="1290">
        <v>0</v>
      </c>
      <c r="P329" s="1290">
        <v>0</v>
      </c>
      <c r="Q329" s="1290">
        <v>0</v>
      </c>
      <c r="R329" s="1290">
        <v>0</v>
      </c>
      <c r="S329" s="1290">
        <v>0</v>
      </c>
      <c r="T329" s="1290">
        <v>0</v>
      </c>
      <c r="U329" s="1290">
        <v>0</v>
      </c>
      <c r="V329" s="1290">
        <v>0</v>
      </c>
      <c r="W329" s="1290">
        <v>0</v>
      </c>
      <c r="X329" s="1290">
        <v>0</v>
      </c>
      <c r="Y329" s="1290">
        <v>0</v>
      </c>
      <c r="Z329" s="1290">
        <v>0</v>
      </c>
      <c r="AA329" s="1290">
        <v>0</v>
      </c>
      <c r="AB329" s="1290">
        <v>0</v>
      </c>
      <c r="AC329" s="1290">
        <v>0</v>
      </c>
      <c r="AD329" s="1290">
        <v>0</v>
      </c>
      <c r="AE329" s="1339">
        <v>0</v>
      </c>
      <c r="AF329" s="1290">
        <v>0</v>
      </c>
      <c r="AG329" s="1368">
        <v>1</v>
      </c>
      <c r="AH329" s="1368">
        <v>13</v>
      </c>
      <c r="AI329" s="1385"/>
      <c r="AJ329" s="543"/>
    </row>
    <row r="330" spans="1:36" s="165" customFormat="1" ht="20.100000000000001" customHeight="1">
      <c r="A330" s="780">
        <v>22</v>
      </c>
      <c r="B330" s="405">
        <v>1</v>
      </c>
      <c r="C330" s="405">
        <v>14</v>
      </c>
      <c r="D330" s="841" t="s">
        <v>333</v>
      </c>
      <c r="E330" s="2116" t="s">
        <v>531</v>
      </c>
      <c r="F330" s="2117"/>
      <c r="G330" s="2117"/>
      <c r="H330" s="2117"/>
      <c r="I330" s="2198"/>
      <c r="J330" s="1290">
        <v>13341391</v>
      </c>
      <c r="K330" s="1290">
        <v>712790</v>
      </c>
      <c r="L330" s="1290">
        <v>1897706</v>
      </c>
      <c r="M330" s="1290">
        <v>2633738</v>
      </c>
      <c r="N330" s="1290">
        <v>337321</v>
      </c>
      <c r="O330" s="1290">
        <v>1077259</v>
      </c>
      <c r="P330" s="1290">
        <v>774888</v>
      </c>
      <c r="Q330" s="1290">
        <v>2537001</v>
      </c>
      <c r="R330" s="1290">
        <v>616575</v>
      </c>
      <c r="S330" s="1290">
        <v>1085087</v>
      </c>
      <c r="T330" s="1290">
        <v>516478</v>
      </c>
      <c r="U330" s="1290">
        <v>1842447</v>
      </c>
      <c r="V330" s="1290">
        <v>806911</v>
      </c>
      <c r="W330" s="1290">
        <v>1078644</v>
      </c>
      <c r="X330" s="1290">
        <v>306604</v>
      </c>
      <c r="Y330" s="1290">
        <v>26127</v>
      </c>
      <c r="Z330" s="1290">
        <v>176365</v>
      </c>
      <c r="AA330" s="1290">
        <v>134408</v>
      </c>
      <c r="AB330" s="1290">
        <v>611291</v>
      </c>
      <c r="AC330" s="1290">
        <v>278855</v>
      </c>
      <c r="AD330" s="1290">
        <v>84382</v>
      </c>
      <c r="AE330" s="1339">
        <v>343516</v>
      </c>
      <c r="AF330" s="1290">
        <v>433841</v>
      </c>
      <c r="AG330" s="1368">
        <v>1</v>
      </c>
      <c r="AH330" s="1368">
        <v>14</v>
      </c>
      <c r="AI330" s="1385"/>
      <c r="AJ330" s="543"/>
    </row>
    <row r="331" spans="1:36" s="165" customFormat="1" ht="20.100000000000001" customHeight="1">
      <c r="A331" s="780">
        <v>22</v>
      </c>
      <c r="B331" s="405">
        <v>1</v>
      </c>
      <c r="C331" s="405">
        <v>15</v>
      </c>
      <c r="D331" s="868" t="s">
        <v>116</v>
      </c>
      <c r="E331" s="959" t="s">
        <v>409</v>
      </c>
      <c r="F331" s="2118" t="s">
        <v>101</v>
      </c>
      <c r="G331" s="2118"/>
      <c r="H331" s="2119"/>
      <c r="I331" s="2159"/>
      <c r="J331" s="1290">
        <v>12383251</v>
      </c>
      <c r="K331" s="1290">
        <v>395959</v>
      </c>
      <c r="L331" s="1290">
        <v>1645160</v>
      </c>
      <c r="M331" s="1290">
        <v>2517648</v>
      </c>
      <c r="N331" s="1290">
        <v>275471</v>
      </c>
      <c r="O331" s="1290">
        <v>1033974</v>
      </c>
      <c r="P331" s="1290">
        <v>759937</v>
      </c>
      <c r="Q331" s="1290">
        <v>2295367</v>
      </c>
      <c r="R331" s="1290">
        <v>589820</v>
      </c>
      <c r="S331" s="1290">
        <v>1025227</v>
      </c>
      <c r="T331" s="1290">
        <v>369273</v>
      </c>
      <c r="U331" s="1290">
        <v>1819810</v>
      </c>
      <c r="V331" s="1290">
        <v>751146</v>
      </c>
      <c r="W331" s="1290">
        <v>519777</v>
      </c>
      <c r="X331" s="1290">
        <v>297976</v>
      </c>
      <c r="Y331" s="1290">
        <v>23888</v>
      </c>
      <c r="Z331" s="1290">
        <v>150069</v>
      </c>
      <c r="AA331" s="1290">
        <v>123150</v>
      </c>
      <c r="AB331" s="1290">
        <v>598783</v>
      </c>
      <c r="AC331" s="1290">
        <v>222392</v>
      </c>
      <c r="AD331" s="1290">
        <v>75301</v>
      </c>
      <c r="AE331" s="1339">
        <v>321242</v>
      </c>
      <c r="AF331" s="1290">
        <v>422986</v>
      </c>
      <c r="AG331" s="1368">
        <v>1</v>
      </c>
      <c r="AH331" s="1368">
        <v>15</v>
      </c>
      <c r="AI331" s="1385"/>
      <c r="AJ331" s="543"/>
    </row>
    <row r="332" spans="1:36" s="165" customFormat="1" ht="20.100000000000001" customHeight="1">
      <c r="A332" s="780">
        <v>22</v>
      </c>
      <c r="B332" s="405">
        <v>1</v>
      </c>
      <c r="C332" s="405">
        <v>16</v>
      </c>
      <c r="D332" s="849"/>
      <c r="E332" s="959" t="s">
        <v>519</v>
      </c>
      <c r="F332" s="2118" t="s">
        <v>1063</v>
      </c>
      <c r="G332" s="2118"/>
      <c r="H332" s="2119"/>
      <c r="I332" s="2159"/>
      <c r="J332" s="1290">
        <v>918662</v>
      </c>
      <c r="K332" s="1290">
        <v>297576</v>
      </c>
      <c r="L332" s="1290">
        <v>236658</v>
      </c>
      <c r="M332" s="1290">
        <v>117017</v>
      </c>
      <c r="N332" s="1290">
        <v>49088</v>
      </c>
      <c r="O332" s="1290">
        <v>24526</v>
      </c>
      <c r="P332" s="1290">
        <v>5362</v>
      </c>
      <c r="Q332" s="1290">
        <v>137356</v>
      </c>
      <c r="R332" s="1290">
        <v>22104</v>
      </c>
      <c r="S332" s="1290">
        <v>53935</v>
      </c>
      <c r="T332" s="1290">
        <v>146915</v>
      </c>
      <c r="U332" s="1290">
        <v>21189</v>
      </c>
      <c r="V332" s="1290">
        <v>52445</v>
      </c>
      <c r="W332" s="1290">
        <v>558720</v>
      </c>
      <c r="X332" s="1290">
        <v>8578</v>
      </c>
      <c r="Y332" s="1290">
        <v>2239</v>
      </c>
      <c r="Z332" s="1290">
        <v>46457</v>
      </c>
      <c r="AA332" s="1290">
        <v>7178</v>
      </c>
      <c r="AB332" s="1290">
        <v>6325</v>
      </c>
      <c r="AC332" s="1290">
        <v>54661</v>
      </c>
      <c r="AD332" s="1290">
        <v>7892</v>
      </c>
      <c r="AE332" s="1339">
        <v>21239</v>
      </c>
      <c r="AF332" s="1290">
        <v>4578</v>
      </c>
      <c r="AG332" s="1368">
        <v>1</v>
      </c>
      <c r="AH332" s="1368">
        <v>16</v>
      </c>
      <c r="AI332" s="1385"/>
      <c r="AJ332" s="543"/>
    </row>
    <row r="333" spans="1:36" s="165" customFormat="1" ht="20.100000000000001" customHeight="1">
      <c r="A333" s="780">
        <v>22</v>
      </c>
      <c r="B333" s="405">
        <v>1</v>
      </c>
      <c r="C333" s="405">
        <v>17</v>
      </c>
      <c r="D333" s="849"/>
      <c r="E333" s="960" t="s">
        <v>521</v>
      </c>
      <c r="F333" s="2118" t="s">
        <v>1185</v>
      </c>
      <c r="G333" s="2118"/>
      <c r="H333" s="2118"/>
      <c r="I333" s="2199"/>
      <c r="J333" s="1290">
        <v>45967</v>
      </c>
      <c r="K333" s="1290">
        <v>1508</v>
      </c>
      <c r="L333" s="1290">
        <v>347</v>
      </c>
      <c r="M333" s="1290">
        <v>1912</v>
      </c>
      <c r="N333" s="1290">
        <v>270</v>
      </c>
      <c r="O333" s="1290">
        <v>476</v>
      </c>
      <c r="P333" s="1290">
        <v>164</v>
      </c>
      <c r="Q333" s="1290">
        <v>412</v>
      </c>
      <c r="R333" s="1290">
        <v>1561</v>
      </c>
      <c r="S333" s="1290">
        <v>0</v>
      </c>
      <c r="T333" s="1290">
        <v>0</v>
      </c>
      <c r="U333" s="1290">
        <v>0</v>
      </c>
      <c r="V333" s="1290">
        <v>100</v>
      </c>
      <c r="W333" s="1290">
        <v>3237</v>
      </c>
      <c r="X333" s="1290">
        <v>0</v>
      </c>
      <c r="Y333" s="1290">
        <v>0</v>
      </c>
      <c r="Z333" s="1290">
        <v>20161</v>
      </c>
      <c r="AA333" s="1290">
        <v>0</v>
      </c>
      <c r="AB333" s="1290">
        <v>0</v>
      </c>
      <c r="AC333" s="1290">
        <v>800</v>
      </c>
      <c r="AD333" s="1290">
        <v>1</v>
      </c>
      <c r="AE333" s="1339">
        <v>0</v>
      </c>
      <c r="AF333" s="1290">
        <v>10</v>
      </c>
      <c r="AG333" s="1368">
        <v>1</v>
      </c>
      <c r="AH333" s="1368">
        <v>17</v>
      </c>
      <c r="AI333" s="1385"/>
      <c r="AJ333" s="543"/>
    </row>
    <row r="334" spans="1:36" s="165" customFormat="1" ht="20.100000000000001" customHeight="1">
      <c r="A334" s="780">
        <v>22</v>
      </c>
      <c r="B334" s="405">
        <v>1</v>
      </c>
      <c r="C334" s="405">
        <v>18</v>
      </c>
      <c r="D334" s="849"/>
      <c r="E334" s="960" t="s">
        <v>362</v>
      </c>
      <c r="F334" s="2118" t="s">
        <v>1065</v>
      </c>
      <c r="G334" s="2118"/>
      <c r="H334" s="2119"/>
      <c r="I334" s="2159"/>
      <c r="J334" s="1290">
        <v>75857</v>
      </c>
      <c r="K334" s="1290">
        <v>10065</v>
      </c>
      <c r="L334" s="1290">
        <v>16235</v>
      </c>
      <c r="M334" s="1290">
        <v>985</v>
      </c>
      <c r="N334" s="1290">
        <v>13025</v>
      </c>
      <c r="O334" s="1290">
        <v>19140</v>
      </c>
      <c r="P334" s="1290">
        <v>5953</v>
      </c>
      <c r="Q334" s="1290">
        <v>15080</v>
      </c>
      <c r="R334" s="1290">
        <v>6211</v>
      </c>
      <c r="S334" s="1290">
        <v>5925</v>
      </c>
      <c r="T334" s="1290">
        <v>290</v>
      </c>
      <c r="U334" s="1290">
        <v>1448</v>
      </c>
      <c r="V334" s="1290">
        <v>3420</v>
      </c>
      <c r="W334" s="1290">
        <v>3384</v>
      </c>
      <c r="X334" s="1290">
        <v>0</v>
      </c>
      <c r="Y334" s="1290">
        <v>0</v>
      </c>
      <c r="Z334" s="1290">
        <v>0</v>
      </c>
      <c r="AA334" s="1290">
        <v>4080</v>
      </c>
      <c r="AB334" s="1290">
        <v>6183</v>
      </c>
      <c r="AC334" s="1290">
        <v>2602</v>
      </c>
      <c r="AD334" s="1290">
        <v>1189</v>
      </c>
      <c r="AE334" s="1339">
        <v>1035</v>
      </c>
      <c r="AF334" s="1290">
        <v>6287</v>
      </c>
      <c r="AG334" s="1368">
        <v>1</v>
      </c>
      <c r="AH334" s="1368">
        <v>18</v>
      </c>
      <c r="AI334" s="1385"/>
      <c r="AJ334" s="543"/>
    </row>
    <row r="335" spans="1:36" s="165" customFormat="1" ht="20.100000000000001" customHeight="1">
      <c r="A335" s="780">
        <v>22</v>
      </c>
      <c r="B335" s="405">
        <v>1</v>
      </c>
      <c r="C335" s="405">
        <v>19</v>
      </c>
      <c r="D335" s="850" t="s">
        <v>216</v>
      </c>
      <c r="E335" s="961" t="s">
        <v>477</v>
      </c>
      <c r="F335" s="2121" t="s">
        <v>433</v>
      </c>
      <c r="G335" s="2121"/>
      <c r="H335" s="2122"/>
      <c r="I335" s="2202"/>
      <c r="J335" s="1290">
        <v>0</v>
      </c>
      <c r="K335" s="1290">
        <v>0</v>
      </c>
      <c r="L335" s="1290">
        <v>0</v>
      </c>
      <c r="M335" s="1290">
        <v>0</v>
      </c>
      <c r="N335" s="1290">
        <v>0</v>
      </c>
      <c r="O335" s="1290">
        <v>95</v>
      </c>
      <c r="P335" s="1290">
        <v>0</v>
      </c>
      <c r="Q335" s="1290">
        <v>0</v>
      </c>
      <c r="R335" s="1290">
        <v>0</v>
      </c>
      <c r="S335" s="1290">
        <v>0</v>
      </c>
      <c r="T335" s="1290">
        <v>0</v>
      </c>
      <c r="U335" s="1290">
        <v>0</v>
      </c>
      <c r="V335" s="1290">
        <v>0</v>
      </c>
      <c r="W335" s="1290">
        <v>0</v>
      </c>
      <c r="X335" s="1290">
        <v>0</v>
      </c>
      <c r="Y335" s="1290">
        <v>0</v>
      </c>
      <c r="Z335" s="1290">
        <v>0</v>
      </c>
      <c r="AA335" s="1290">
        <v>0</v>
      </c>
      <c r="AB335" s="1290">
        <v>0</v>
      </c>
      <c r="AC335" s="1290">
        <v>0</v>
      </c>
      <c r="AD335" s="1290">
        <v>0</v>
      </c>
      <c r="AE335" s="1339">
        <v>0</v>
      </c>
      <c r="AF335" s="1290">
        <v>0</v>
      </c>
      <c r="AG335" s="1368">
        <v>1</v>
      </c>
      <c r="AH335" s="1368">
        <v>19</v>
      </c>
      <c r="AI335" s="1385"/>
      <c r="AJ335" s="543"/>
    </row>
    <row r="336" spans="1:36" s="165" customFormat="1" ht="20.100000000000001" customHeight="1">
      <c r="A336" s="780">
        <v>22</v>
      </c>
      <c r="B336" s="405">
        <v>1</v>
      </c>
      <c r="C336" s="405">
        <v>20</v>
      </c>
      <c r="D336" s="843" t="s">
        <v>337</v>
      </c>
      <c r="E336" s="2112" t="s">
        <v>1066</v>
      </c>
      <c r="F336" s="2113"/>
      <c r="G336" s="2113"/>
      <c r="H336" s="2113"/>
      <c r="I336" s="2211"/>
      <c r="J336" s="1290">
        <v>0</v>
      </c>
      <c r="K336" s="1290">
        <v>0</v>
      </c>
      <c r="L336" s="1290">
        <v>0</v>
      </c>
      <c r="M336" s="1290">
        <v>0</v>
      </c>
      <c r="N336" s="1290">
        <v>0</v>
      </c>
      <c r="O336" s="1290">
        <v>0</v>
      </c>
      <c r="P336" s="1290">
        <v>0</v>
      </c>
      <c r="Q336" s="1290">
        <v>0</v>
      </c>
      <c r="R336" s="1290">
        <v>0</v>
      </c>
      <c r="S336" s="1290">
        <v>0</v>
      </c>
      <c r="T336" s="1290">
        <v>0</v>
      </c>
      <c r="U336" s="1290">
        <v>0</v>
      </c>
      <c r="V336" s="1290">
        <v>0</v>
      </c>
      <c r="W336" s="1290">
        <v>0</v>
      </c>
      <c r="X336" s="1290">
        <v>0</v>
      </c>
      <c r="Y336" s="1290">
        <v>0</v>
      </c>
      <c r="Z336" s="1290">
        <v>0</v>
      </c>
      <c r="AA336" s="1290">
        <v>0</v>
      </c>
      <c r="AB336" s="1290">
        <v>0</v>
      </c>
      <c r="AC336" s="1290">
        <v>0</v>
      </c>
      <c r="AD336" s="1290">
        <v>0</v>
      </c>
      <c r="AE336" s="1339">
        <v>0</v>
      </c>
      <c r="AF336" s="1290">
        <v>0</v>
      </c>
      <c r="AG336" s="1368">
        <v>1</v>
      </c>
      <c r="AH336" s="1368">
        <v>20</v>
      </c>
      <c r="AI336" s="1385"/>
      <c r="AJ336" s="543"/>
    </row>
    <row r="337" spans="1:36" s="165" customFormat="1" ht="20.100000000000001" customHeight="1">
      <c r="A337" s="780">
        <v>22</v>
      </c>
      <c r="B337" s="405">
        <v>1</v>
      </c>
      <c r="C337" s="405">
        <v>21</v>
      </c>
      <c r="D337" s="843" t="s">
        <v>353</v>
      </c>
      <c r="E337" s="2112" t="s">
        <v>1067</v>
      </c>
      <c r="F337" s="2113"/>
      <c r="G337" s="2113"/>
      <c r="H337" s="2113"/>
      <c r="I337" s="2211"/>
      <c r="J337" s="1290">
        <v>75180573</v>
      </c>
      <c r="K337" s="1290">
        <v>12428694</v>
      </c>
      <c r="L337" s="1290">
        <v>25103335</v>
      </c>
      <c r="M337" s="1290">
        <v>17710155</v>
      </c>
      <c r="N337" s="1290">
        <v>6859508</v>
      </c>
      <c r="O337" s="1290">
        <v>15572034</v>
      </c>
      <c r="P337" s="1290">
        <v>7022943</v>
      </c>
      <c r="Q337" s="1290">
        <v>31921840</v>
      </c>
      <c r="R337" s="1290">
        <v>5627502</v>
      </c>
      <c r="S337" s="1290">
        <v>9248432</v>
      </c>
      <c r="T337" s="1290">
        <v>14566792</v>
      </c>
      <c r="U337" s="1290">
        <v>10577934</v>
      </c>
      <c r="V337" s="1290">
        <v>7369176</v>
      </c>
      <c r="W337" s="1290">
        <v>8303377</v>
      </c>
      <c r="X337" s="1290">
        <v>3928928</v>
      </c>
      <c r="Y337" s="1290">
        <v>897038</v>
      </c>
      <c r="Z337" s="1290">
        <v>2970587</v>
      </c>
      <c r="AA337" s="1290">
        <v>2847094</v>
      </c>
      <c r="AB337" s="1290">
        <v>3153186</v>
      </c>
      <c r="AC337" s="1290">
        <v>1459176</v>
      </c>
      <c r="AD337" s="1290">
        <v>1188420</v>
      </c>
      <c r="AE337" s="1339">
        <v>4923274</v>
      </c>
      <c r="AF337" s="1290">
        <v>1988873</v>
      </c>
      <c r="AG337" s="1368">
        <v>1</v>
      </c>
      <c r="AH337" s="1368">
        <v>21</v>
      </c>
      <c r="AI337" s="1385"/>
      <c r="AJ337" s="543"/>
    </row>
    <row r="338" spans="1:36" s="165" customFormat="1" ht="20.100000000000001" customHeight="1">
      <c r="A338" s="780">
        <v>22</v>
      </c>
      <c r="B338" s="405">
        <v>1</v>
      </c>
      <c r="C338" s="405">
        <v>22</v>
      </c>
      <c r="D338" s="841" t="s">
        <v>476</v>
      </c>
      <c r="E338" s="2112" t="s">
        <v>425</v>
      </c>
      <c r="F338" s="2113"/>
      <c r="G338" s="2113"/>
      <c r="H338" s="2113"/>
      <c r="I338" s="2211"/>
      <c r="J338" s="1290">
        <v>23683632</v>
      </c>
      <c r="K338" s="1290">
        <v>4706172</v>
      </c>
      <c r="L338" s="1290">
        <v>10455657</v>
      </c>
      <c r="M338" s="1290">
        <v>5828924</v>
      </c>
      <c r="N338" s="1290">
        <v>1898889</v>
      </c>
      <c r="O338" s="1290">
        <v>5288785</v>
      </c>
      <c r="P338" s="1290">
        <v>2860160</v>
      </c>
      <c r="Q338" s="1290">
        <v>14619779</v>
      </c>
      <c r="R338" s="1290">
        <v>2451350</v>
      </c>
      <c r="S338" s="1290">
        <v>1942690</v>
      </c>
      <c r="T338" s="1290">
        <v>8130522</v>
      </c>
      <c r="U338" s="1290">
        <v>3602220</v>
      </c>
      <c r="V338" s="1290">
        <v>2434352</v>
      </c>
      <c r="W338" s="1290">
        <v>3395481</v>
      </c>
      <c r="X338" s="1290">
        <v>2215559</v>
      </c>
      <c r="Y338" s="1290">
        <v>572428</v>
      </c>
      <c r="Z338" s="1290">
        <v>586845</v>
      </c>
      <c r="AA338" s="1290">
        <v>1447888</v>
      </c>
      <c r="AB338" s="1290">
        <v>881349</v>
      </c>
      <c r="AC338" s="1290">
        <v>467986</v>
      </c>
      <c r="AD338" s="1290">
        <v>287089</v>
      </c>
      <c r="AE338" s="1339">
        <v>2354955</v>
      </c>
      <c r="AF338" s="1290">
        <v>257024</v>
      </c>
      <c r="AG338" s="1368">
        <v>1</v>
      </c>
      <c r="AH338" s="1368">
        <v>22</v>
      </c>
      <c r="AI338" s="1385"/>
      <c r="AJ338" s="543"/>
    </row>
    <row r="339" spans="1:36" s="165" customFormat="1" ht="20.100000000000001" customHeight="1">
      <c r="A339" s="780">
        <v>22</v>
      </c>
      <c r="B339" s="405">
        <v>1</v>
      </c>
      <c r="C339" s="405">
        <v>23</v>
      </c>
      <c r="D339" s="840"/>
      <c r="E339" s="409" t="s">
        <v>409</v>
      </c>
      <c r="F339" s="1547" t="s">
        <v>1348</v>
      </c>
      <c r="G339" s="1547"/>
      <c r="H339" s="1557"/>
      <c r="I339" s="1618"/>
      <c r="J339" s="1290">
        <v>21553918</v>
      </c>
      <c r="K339" s="1290">
        <v>4706172</v>
      </c>
      <c r="L339" s="1290">
        <v>10455657</v>
      </c>
      <c r="M339" s="1290">
        <v>5828924</v>
      </c>
      <c r="N339" s="1290">
        <v>1888630</v>
      </c>
      <c r="O339" s="1290">
        <v>5288785</v>
      </c>
      <c r="P339" s="1290">
        <v>2859799</v>
      </c>
      <c r="Q339" s="1290">
        <v>14619779</v>
      </c>
      <c r="R339" s="1290">
        <v>2451350</v>
      </c>
      <c r="S339" s="1290">
        <v>1933590</v>
      </c>
      <c r="T339" s="1290">
        <v>8124922</v>
      </c>
      <c r="U339" s="1290">
        <v>3598930</v>
      </c>
      <c r="V339" s="1290">
        <v>2434352</v>
      </c>
      <c r="W339" s="1290">
        <v>3395481</v>
      </c>
      <c r="X339" s="1290">
        <v>2213856</v>
      </c>
      <c r="Y339" s="1290">
        <v>572428</v>
      </c>
      <c r="Z339" s="1290">
        <v>586845</v>
      </c>
      <c r="AA339" s="1290">
        <v>1447888</v>
      </c>
      <c r="AB339" s="1290">
        <v>881349</v>
      </c>
      <c r="AC339" s="1290">
        <v>467986</v>
      </c>
      <c r="AD339" s="1290">
        <v>287089</v>
      </c>
      <c r="AE339" s="1339">
        <v>2354955</v>
      </c>
      <c r="AF339" s="1290">
        <v>257024</v>
      </c>
      <c r="AG339" s="1368">
        <v>1</v>
      </c>
      <c r="AH339" s="1368">
        <v>23</v>
      </c>
      <c r="AI339" s="1385"/>
      <c r="AJ339" s="543"/>
    </row>
    <row r="340" spans="1:36" s="165" customFormat="1" ht="20.100000000000001" customHeight="1">
      <c r="A340" s="780">
        <v>22</v>
      </c>
      <c r="B340" s="405">
        <v>1</v>
      </c>
      <c r="C340" s="405">
        <v>24</v>
      </c>
      <c r="D340" s="840"/>
      <c r="E340" s="511" t="s">
        <v>519</v>
      </c>
      <c r="F340" s="1549" t="s">
        <v>1188</v>
      </c>
      <c r="G340" s="1549"/>
      <c r="H340" s="1558"/>
      <c r="I340" s="1616"/>
      <c r="J340" s="1290">
        <v>0</v>
      </c>
      <c r="K340" s="1290">
        <v>0</v>
      </c>
      <c r="L340" s="1290">
        <v>0</v>
      </c>
      <c r="M340" s="1290">
        <v>0</v>
      </c>
      <c r="N340" s="1290">
        <v>0</v>
      </c>
      <c r="O340" s="1290">
        <v>0</v>
      </c>
      <c r="P340" s="1290">
        <v>0</v>
      </c>
      <c r="Q340" s="1290">
        <v>0</v>
      </c>
      <c r="R340" s="1290">
        <v>0</v>
      </c>
      <c r="S340" s="1290">
        <v>0</v>
      </c>
      <c r="T340" s="1290">
        <v>0</v>
      </c>
      <c r="U340" s="1290">
        <v>2250</v>
      </c>
      <c r="V340" s="1290">
        <v>0</v>
      </c>
      <c r="W340" s="1290">
        <v>0</v>
      </c>
      <c r="X340" s="1290">
        <v>0</v>
      </c>
      <c r="Y340" s="1290">
        <v>0</v>
      </c>
      <c r="Z340" s="1290">
        <v>0</v>
      </c>
      <c r="AA340" s="1290">
        <v>0</v>
      </c>
      <c r="AB340" s="1290">
        <v>0</v>
      </c>
      <c r="AC340" s="1290">
        <v>0</v>
      </c>
      <c r="AD340" s="1290">
        <v>0</v>
      </c>
      <c r="AE340" s="1339">
        <v>0</v>
      </c>
      <c r="AF340" s="1290">
        <v>0</v>
      </c>
      <c r="AG340" s="1368">
        <v>1</v>
      </c>
      <c r="AH340" s="1368">
        <v>24</v>
      </c>
      <c r="AI340" s="1385"/>
      <c r="AJ340" s="543"/>
    </row>
    <row r="341" spans="1:36" s="165" customFormat="1" ht="20.100000000000001" customHeight="1">
      <c r="A341" s="780">
        <v>22</v>
      </c>
      <c r="B341" s="405">
        <v>1</v>
      </c>
      <c r="C341" s="405">
        <v>25</v>
      </c>
      <c r="D341" s="840"/>
      <c r="E341" s="511" t="s">
        <v>521</v>
      </c>
      <c r="F341" s="1549" t="s">
        <v>1189</v>
      </c>
      <c r="G341" s="1549"/>
      <c r="H341" s="1558"/>
      <c r="I341" s="1616"/>
      <c r="J341" s="1290">
        <v>0</v>
      </c>
      <c r="K341" s="1290">
        <v>0</v>
      </c>
      <c r="L341" s="1290">
        <v>0</v>
      </c>
      <c r="M341" s="1290">
        <v>0</v>
      </c>
      <c r="N341" s="1290">
        <v>0</v>
      </c>
      <c r="O341" s="1290">
        <v>0</v>
      </c>
      <c r="P341" s="1290">
        <v>0</v>
      </c>
      <c r="Q341" s="1290">
        <v>0</v>
      </c>
      <c r="R341" s="1290">
        <v>0</v>
      </c>
      <c r="S341" s="1290">
        <v>0</v>
      </c>
      <c r="T341" s="1290">
        <v>0</v>
      </c>
      <c r="U341" s="1290">
        <v>0</v>
      </c>
      <c r="V341" s="1290">
        <v>0</v>
      </c>
      <c r="W341" s="1290">
        <v>0</v>
      </c>
      <c r="X341" s="1290">
        <v>0</v>
      </c>
      <c r="Y341" s="1290">
        <v>0</v>
      </c>
      <c r="Z341" s="1290">
        <v>0</v>
      </c>
      <c r="AA341" s="1290">
        <v>0</v>
      </c>
      <c r="AB341" s="1290">
        <v>0</v>
      </c>
      <c r="AC341" s="1290">
        <v>0</v>
      </c>
      <c r="AD341" s="1290">
        <v>0</v>
      </c>
      <c r="AE341" s="1339">
        <v>0</v>
      </c>
      <c r="AF341" s="1290">
        <v>0</v>
      </c>
      <c r="AG341" s="1368">
        <v>1</v>
      </c>
      <c r="AH341" s="1368">
        <v>25</v>
      </c>
      <c r="AI341" s="1385"/>
      <c r="AJ341" s="543"/>
    </row>
    <row r="342" spans="1:36" s="165" customFormat="1" ht="20.100000000000001" customHeight="1">
      <c r="A342" s="780">
        <v>22</v>
      </c>
      <c r="B342" s="405">
        <v>1</v>
      </c>
      <c r="C342" s="405">
        <v>26</v>
      </c>
      <c r="D342" s="840"/>
      <c r="E342" s="511" t="s">
        <v>362</v>
      </c>
      <c r="F342" s="1549" t="s">
        <v>387</v>
      </c>
      <c r="G342" s="1549"/>
      <c r="H342" s="1558"/>
      <c r="I342" s="1616"/>
      <c r="J342" s="1290">
        <v>0</v>
      </c>
      <c r="K342" s="1290">
        <v>0</v>
      </c>
      <c r="L342" s="1290">
        <v>0</v>
      </c>
      <c r="M342" s="1290">
        <v>0</v>
      </c>
      <c r="N342" s="1290">
        <v>0</v>
      </c>
      <c r="O342" s="1290">
        <v>0</v>
      </c>
      <c r="P342" s="1290">
        <v>0</v>
      </c>
      <c r="Q342" s="1290">
        <v>0</v>
      </c>
      <c r="R342" s="1290">
        <v>0</v>
      </c>
      <c r="S342" s="1290">
        <v>0</v>
      </c>
      <c r="T342" s="1290">
        <v>0</v>
      </c>
      <c r="U342" s="1290">
        <v>0</v>
      </c>
      <c r="V342" s="1290">
        <v>0</v>
      </c>
      <c r="W342" s="1290">
        <v>0</v>
      </c>
      <c r="X342" s="1290">
        <v>0</v>
      </c>
      <c r="Y342" s="1290">
        <v>0</v>
      </c>
      <c r="Z342" s="1290">
        <v>0</v>
      </c>
      <c r="AA342" s="1290">
        <v>0</v>
      </c>
      <c r="AB342" s="1290">
        <v>0</v>
      </c>
      <c r="AC342" s="1290">
        <v>0</v>
      </c>
      <c r="AD342" s="1290">
        <v>0</v>
      </c>
      <c r="AE342" s="1339">
        <v>0</v>
      </c>
      <c r="AF342" s="1290">
        <v>0</v>
      </c>
      <c r="AG342" s="1368">
        <v>1</v>
      </c>
      <c r="AH342" s="1368">
        <v>26</v>
      </c>
      <c r="AI342" s="1385"/>
      <c r="AJ342" s="543"/>
    </row>
    <row r="343" spans="1:36" s="165" customFormat="1" ht="20.100000000000001" customHeight="1">
      <c r="A343" s="780">
        <v>22</v>
      </c>
      <c r="B343" s="405">
        <v>1</v>
      </c>
      <c r="C343" s="405">
        <v>27</v>
      </c>
      <c r="D343" s="840"/>
      <c r="E343" s="511" t="s">
        <v>477</v>
      </c>
      <c r="F343" s="1549" t="s">
        <v>694</v>
      </c>
      <c r="G343" s="1549"/>
      <c r="H343" s="1549"/>
      <c r="I343" s="1783"/>
      <c r="J343" s="1290">
        <v>0</v>
      </c>
      <c r="K343" s="1290">
        <v>0</v>
      </c>
      <c r="L343" s="1290">
        <v>0</v>
      </c>
      <c r="M343" s="1290">
        <v>0</v>
      </c>
      <c r="N343" s="1290">
        <v>0</v>
      </c>
      <c r="O343" s="1290">
        <v>0</v>
      </c>
      <c r="P343" s="1290">
        <v>0</v>
      </c>
      <c r="Q343" s="1290">
        <v>0</v>
      </c>
      <c r="R343" s="1290">
        <v>0</v>
      </c>
      <c r="S343" s="1290">
        <v>0</v>
      </c>
      <c r="T343" s="1290">
        <v>0</v>
      </c>
      <c r="U343" s="1290">
        <v>0</v>
      </c>
      <c r="V343" s="1290">
        <v>0</v>
      </c>
      <c r="W343" s="1290">
        <v>0</v>
      </c>
      <c r="X343" s="1290">
        <v>0</v>
      </c>
      <c r="Y343" s="1290">
        <v>0</v>
      </c>
      <c r="Z343" s="1290">
        <v>0</v>
      </c>
      <c r="AA343" s="1290">
        <v>0</v>
      </c>
      <c r="AB343" s="1290">
        <v>0</v>
      </c>
      <c r="AC343" s="1290">
        <v>0</v>
      </c>
      <c r="AD343" s="1290">
        <v>0</v>
      </c>
      <c r="AE343" s="1339">
        <v>0</v>
      </c>
      <c r="AF343" s="1290">
        <v>0</v>
      </c>
      <c r="AG343" s="1368">
        <v>1</v>
      </c>
      <c r="AH343" s="1368">
        <v>27</v>
      </c>
      <c r="AI343" s="1385"/>
      <c r="AJ343" s="543"/>
    </row>
    <row r="344" spans="1:36" s="165" customFormat="1" ht="20.100000000000001" customHeight="1">
      <c r="A344" s="780">
        <v>22</v>
      </c>
      <c r="B344" s="405">
        <v>1</v>
      </c>
      <c r="C344" s="405">
        <v>28</v>
      </c>
      <c r="D344" s="840"/>
      <c r="E344" s="511" t="s">
        <v>530</v>
      </c>
      <c r="F344" s="1549" t="s">
        <v>1190</v>
      </c>
      <c r="G344" s="1549"/>
      <c r="H344" s="1549"/>
      <c r="I344" s="1783"/>
      <c r="J344" s="1290">
        <v>2077458</v>
      </c>
      <c r="K344" s="1290">
        <v>0</v>
      </c>
      <c r="L344" s="1290">
        <v>0</v>
      </c>
      <c r="M344" s="1290">
        <v>0</v>
      </c>
      <c r="N344" s="1290">
        <v>10259</v>
      </c>
      <c r="O344" s="1290">
        <v>0</v>
      </c>
      <c r="P344" s="1290">
        <v>361</v>
      </c>
      <c r="Q344" s="1290">
        <v>0</v>
      </c>
      <c r="R344" s="1290">
        <v>0</v>
      </c>
      <c r="S344" s="1290">
        <v>9100</v>
      </c>
      <c r="T344" s="1290">
        <v>5600</v>
      </c>
      <c r="U344" s="1290">
        <v>1040</v>
      </c>
      <c r="V344" s="1290">
        <v>0</v>
      </c>
      <c r="W344" s="1290">
        <v>0</v>
      </c>
      <c r="X344" s="1290">
        <v>1609</v>
      </c>
      <c r="Y344" s="1290">
        <v>0</v>
      </c>
      <c r="Z344" s="1290">
        <v>0</v>
      </c>
      <c r="AA344" s="1290">
        <v>0</v>
      </c>
      <c r="AB344" s="1290">
        <v>0</v>
      </c>
      <c r="AC344" s="1290">
        <v>0</v>
      </c>
      <c r="AD344" s="1290">
        <v>0</v>
      </c>
      <c r="AE344" s="1339">
        <v>0</v>
      </c>
      <c r="AF344" s="1290">
        <v>0</v>
      </c>
      <c r="AG344" s="1368">
        <v>1</v>
      </c>
      <c r="AH344" s="1368">
        <v>28</v>
      </c>
      <c r="AI344" s="1385"/>
      <c r="AJ344" s="543"/>
    </row>
    <row r="345" spans="1:36" s="165" customFormat="1" ht="20.100000000000001" customHeight="1">
      <c r="A345" s="780">
        <v>22</v>
      </c>
      <c r="B345" s="405">
        <v>1</v>
      </c>
      <c r="C345" s="405">
        <v>29</v>
      </c>
      <c r="D345" s="840"/>
      <c r="E345" s="511" t="s">
        <v>741</v>
      </c>
      <c r="F345" s="1549" t="s">
        <v>1191</v>
      </c>
      <c r="G345" s="1549"/>
      <c r="H345" s="1549"/>
      <c r="I345" s="1783"/>
      <c r="J345" s="1290">
        <v>52256</v>
      </c>
      <c r="K345" s="1290">
        <v>0</v>
      </c>
      <c r="L345" s="1290">
        <v>0</v>
      </c>
      <c r="M345" s="1290">
        <v>0</v>
      </c>
      <c r="N345" s="1290">
        <v>0</v>
      </c>
      <c r="O345" s="1290">
        <v>0</v>
      </c>
      <c r="P345" s="1290">
        <v>0</v>
      </c>
      <c r="Q345" s="1290">
        <v>0</v>
      </c>
      <c r="R345" s="1290">
        <v>0</v>
      </c>
      <c r="S345" s="1290">
        <v>0</v>
      </c>
      <c r="T345" s="1290">
        <v>0</v>
      </c>
      <c r="U345" s="1290">
        <v>0</v>
      </c>
      <c r="V345" s="1290">
        <v>0</v>
      </c>
      <c r="W345" s="1290">
        <v>0</v>
      </c>
      <c r="X345" s="1290">
        <v>94</v>
      </c>
      <c r="Y345" s="1290">
        <v>0</v>
      </c>
      <c r="Z345" s="1290">
        <v>0</v>
      </c>
      <c r="AA345" s="1290">
        <v>0</v>
      </c>
      <c r="AB345" s="1290">
        <v>0</v>
      </c>
      <c r="AC345" s="1290">
        <v>0</v>
      </c>
      <c r="AD345" s="1290">
        <v>0</v>
      </c>
      <c r="AE345" s="1339">
        <v>0</v>
      </c>
      <c r="AF345" s="1290">
        <v>0</v>
      </c>
      <c r="AG345" s="1368">
        <v>1</v>
      </c>
      <c r="AH345" s="1368">
        <v>29</v>
      </c>
      <c r="AI345" s="1385"/>
      <c r="AJ345" s="543"/>
    </row>
    <row r="346" spans="1:36" s="165" customFormat="1" ht="20.100000000000001" customHeight="1">
      <c r="A346" s="780">
        <v>22</v>
      </c>
      <c r="B346" s="405">
        <v>1</v>
      </c>
      <c r="C346" s="405">
        <v>30</v>
      </c>
      <c r="D346" s="844"/>
      <c r="E346" s="512" t="s">
        <v>743</v>
      </c>
      <c r="F346" s="1550" t="s">
        <v>942</v>
      </c>
      <c r="G346" s="1550"/>
      <c r="H346" s="1561"/>
      <c r="I346" s="1621"/>
      <c r="J346" s="1290">
        <v>0</v>
      </c>
      <c r="K346" s="1290">
        <v>0</v>
      </c>
      <c r="L346" s="1290">
        <v>0</v>
      </c>
      <c r="M346" s="1290">
        <v>0</v>
      </c>
      <c r="N346" s="1290">
        <v>0</v>
      </c>
      <c r="O346" s="1290">
        <v>0</v>
      </c>
      <c r="P346" s="1290">
        <v>0</v>
      </c>
      <c r="Q346" s="1290">
        <v>0</v>
      </c>
      <c r="R346" s="1290">
        <v>0</v>
      </c>
      <c r="S346" s="1290">
        <v>0</v>
      </c>
      <c r="T346" s="1290">
        <v>0</v>
      </c>
      <c r="U346" s="1290">
        <v>0</v>
      </c>
      <c r="V346" s="1290">
        <v>0</v>
      </c>
      <c r="W346" s="1290">
        <v>0</v>
      </c>
      <c r="X346" s="1290">
        <v>0</v>
      </c>
      <c r="Y346" s="1290">
        <v>0</v>
      </c>
      <c r="Z346" s="1290">
        <v>0</v>
      </c>
      <c r="AA346" s="1290">
        <v>0</v>
      </c>
      <c r="AB346" s="1290">
        <v>0</v>
      </c>
      <c r="AC346" s="1290">
        <v>0</v>
      </c>
      <c r="AD346" s="1290">
        <v>0</v>
      </c>
      <c r="AE346" s="1339">
        <v>0</v>
      </c>
      <c r="AF346" s="1290">
        <v>0</v>
      </c>
      <c r="AG346" s="1368">
        <v>1</v>
      </c>
      <c r="AH346" s="1368">
        <v>30</v>
      </c>
      <c r="AI346" s="1385"/>
      <c r="AJ346" s="543"/>
    </row>
    <row r="347" spans="1:36" s="165" customFormat="1" ht="20.100000000000001" customHeight="1">
      <c r="A347" s="780">
        <v>22</v>
      </c>
      <c r="B347" s="405">
        <v>1</v>
      </c>
      <c r="C347" s="405">
        <v>31</v>
      </c>
      <c r="D347" s="841" t="s">
        <v>384</v>
      </c>
      <c r="E347" s="1542" t="s">
        <v>937</v>
      </c>
      <c r="F347" s="1548"/>
      <c r="G347" s="1548"/>
      <c r="H347" s="1548"/>
      <c r="I347" s="1626"/>
      <c r="J347" s="1290">
        <v>2641520</v>
      </c>
      <c r="K347" s="1290">
        <v>506296</v>
      </c>
      <c r="L347" s="1290">
        <v>1181615</v>
      </c>
      <c r="M347" s="1290">
        <v>759335</v>
      </c>
      <c r="N347" s="1290">
        <v>183312</v>
      </c>
      <c r="O347" s="1290">
        <v>607590</v>
      </c>
      <c r="P347" s="1290">
        <v>300701</v>
      </c>
      <c r="Q347" s="1290">
        <v>1547284</v>
      </c>
      <c r="R347" s="1290">
        <v>346814</v>
      </c>
      <c r="S347" s="1290">
        <v>305821</v>
      </c>
      <c r="T347" s="1290">
        <v>836970</v>
      </c>
      <c r="U347" s="1290">
        <v>379103</v>
      </c>
      <c r="V347" s="1290">
        <v>268045</v>
      </c>
      <c r="W347" s="1290">
        <v>647882</v>
      </c>
      <c r="X347" s="1290">
        <v>161643</v>
      </c>
      <c r="Y347" s="1290">
        <v>43338</v>
      </c>
      <c r="Z347" s="1290">
        <v>143614</v>
      </c>
      <c r="AA347" s="1290">
        <v>142345</v>
      </c>
      <c r="AB347" s="1290">
        <v>125141</v>
      </c>
      <c r="AC347" s="1290">
        <v>49324</v>
      </c>
      <c r="AD347" s="1290">
        <v>34422</v>
      </c>
      <c r="AE347" s="1339">
        <v>205014</v>
      </c>
      <c r="AF347" s="1290">
        <v>36658</v>
      </c>
      <c r="AG347" s="1368">
        <v>1</v>
      </c>
      <c r="AH347" s="1368">
        <v>31</v>
      </c>
      <c r="AI347" s="1385"/>
      <c r="AJ347" s="543"/>
    </row>
    <row r="348" spans="1:36" s="165" customFormat="1" ht="20.100000000000001" customHeight="1">
      <c r="A348" s="780">
        <v>22</v>
      </c>
      <c r="B348" s="405">
        <v>1</v>
      </c>
      <c r="C348" s="405">
        <v>32</v>
      </c>
      <c r="D348" s="840"/>
      <c r="E348" s="409" t="s">
        <v>409</v>
      </c>
      <c r="F348" s="1564" t="s">
        <v>1348</v>
      </c>
      <c r="G348" s="1564"/>
      <c r="H348" s="1576"/>
      <c r="I348" s="1632"/>
      <c r="J348" s="1290">
        <v>1486883</v>
      </c>
      <c r="K348" s="1290">
        <v>386802</v>
      </c>
      <c r="L348" s="1290">
        <v>929121</v>
      </c>
      <c r="M348" s="1290">
        <v>397411</v>
      </c>
      <c r="N348" s="1290">
        <v>158969</v>
      </c>
      <c r="O348" s="1290">
        <v>547444</v>
      </c>
      <c r="P348" s="1290">
        <v>245308</v>
      </c>
      <c r="Q348" s="1290">
        <v>1115183</v>
      </c>
      <c r="R348" s="1290">
        <v>199500</v>
      </c>
      <c r="S348" s="1290">
        <v>175985</v>
      </c>
      <c r="T348" s="1290">
        <v>603011</v>
      </c>
      <c r="U348" s="1290">
        <v>326213</v>
      </c>
      <c r="V348" s="1290">
        <v>107325</v>
      </c>
      <c r="W348" s="1290">
        <v>227806</v>
      </c>
      <c r="X348" s="1290">
        <v>144618</v>
      </c>
      <c r="Y348" s="1290">
        <v>42424</v>
      </c>
      <c r="Z348" s="1290">
        <v>119850</v>
      </c>
      <c r="AA348" s="1290">
        <v>139852</v>
      </c>
      <c r="AB348" s="1290">
        <v>109741</v>
      </c>
      <c r="AC348" s="1290">
        <v>33067</v>
      </c>
      <c r="AD348" s="1290">
        <v>31443</v>
      </c>
      <c r="AE348" s="1339">
        <v>192914</v>
      </c>
      <c r="AF348" s="1290">
        <v>20461</v>
      </c>
      <c r="AG348" s="1368">
        <v>1</v>
      </c>
      <c r="AH348" s="1368">
        <v>32</v>
      </c>
      <c r="AI348" s="1385"/>
      <c r="AJ348" s="543"/>
    </row>
    <row r="349" spans="1:36" s="165" customFormat="1" ht="20.100000000000001" customHeight="1">
      <c r="A349" s="780">
        <v>22</v>
      </c>
      <c r="B349" s="405">
        <v>1</v>
      </c>
      <c r="C349" s="405">
        <v>33</v>
      </c>
      <c r="D349" s="840"/>
      <c r="E349" s="409" t="s">
        <v>519</v>
      </c>
      <c r="F349" s="1542" t="s">
        <v>1192</v>
      </c>
      <c r="G349" s="1542"/>
      <c r="H349" s="1542"/>
      <c r="I349" s="1580"/>
      <c r="J349" s="1290">
        <v>0</v>
      </c>
      <c r="K349" s="1290">
        <v>0</v>
      </c>
      <c r="L349" s="1290">
        <v>0</v>
      </c>
      <c r="M349" s="1290">
        <v>0</v>
      </c>
      <c r="N349" s="1290">
        <v>0</v>
      </c>
      <c r="O349" s="1290">
        <v>0</v>
      </c>
      <c r="P349" s="1290">
        <v>0</v>
      </c>
      <c r="Q349" s="1290">
        <v>0</v>
      </c>
      <c r="R349" s="1290">
        <v>0</v>
      </c>
      <c r="S349" s="1290">
        <v>0</v>
      </c>
      <c r="T349" s="1290">
        <v>0</v>
      </c>
      <c r="U349" s="1290">
        <v>450</v>
      </c>
      <c r="V349" s="1290">
        <v>0</v>
      </c>
      <c r="W349" s="1290">
        <v>0</v>
      </c>
      <c r="X349" s="1290">
        <v>0</v>
      </c>
      <c r="Y349" s="1290">
        <v>0</v>
      </c>
      <c r="Z349" s="1290">
        <v>0</v>
      </c>
      <c r="AA349" s="1290">
        <v>0</v>
      </c>
      <c r="AB349" s="1290">
        <v>0</v>
      </c>
      <c r="AC349" s="1290">
        <v>0</v>
      </c>
      <c r="AD349" s="1290">
        <v>0</v>
      </c>
      <c r="AE349" s="1339">
        <v>0</v>
      </c>
      <c r="AF349" s="1290">
        <v>0</v>
      </c>
      <c r="AG349" s="1368">
        <v>1</v>
      </c>
      <c r="AH349" s="1368">
        <v>33</v>
      </c>
      <c r="AI349" s="1385"/>
      <c r="AJ349" s="543"/>
    </row>
    <row r="350" spans="1:36" s="165" customFormat="1" ht="20.100000000000001" customHeight="1">
      <c r="A350" s="780">
        <v>22</v>
      </c>
      <c r="B350" s="405">
        <v>1</v>
      </c>
      <c r="C350" s="405">
        <v>34</v>
      </c>
      <c r="D350" s="840"/>
      <c r="E350" s="409" t="s">
        <v>521</v>
      </c>
      <c r="F350" s="1542" t="s">
        <v>387</v>
      </c>
      <c r="G350" s="1542"/>
      <c r="H350" s="1542"/>
      <c r="I350" s="1580"/>
      <c r="J350" s="1290">
        <v>0</v>
      </c>
      <c r="K350" s="1290">
        <v>0</v>
      </c>
      <c r="L350" s="1290">
        <v>0</v>
      </c>
      <c r="M350" s="1290">
        <v>0</v>
      </c>
      <c r="N350" s="1290">
        <v>0</v>
      </c>
      <c r="O350" s="1290">
        <v>0</v>
      </c>
      <c r="P350" s="1290">
        <v>0</v>
      </c>
      <c r="Q350" s="1290">
        <v>0</v>
      </c>
      <c r="R350" s="1290">
        <v>0</v>
      </c>
      <c r="S350" s="1290">
        <v>0</v>
      </c>
      <c r="T350" s="1290">
        <v>0</v>
      </c>
      <c r="U350" s="1290">
        <v>0</v>
      </c>
      <c r="V350" s="1290">
        <v>0</v>
      </c>
      <c r="W350" s="1290">
        <v>0</v>
      </c>
      <c r="X350" s="1290">
        <v>0</v>
      </c>
      <c r="Y350" s="1290">
        <v>0</v>
      </c>
      <c r="Z350" s="1290">
        <v>0</v>
      </c>
      <c r="AA350" s="1290">
        <v>0</v>
      </c>
      <c r="AB350" s="1290">
        <v>0</v>
      </c>
      <c r="AC350" s="1290">
        <v>0</v>
      </c>
      <c r="AD350" s="1290">
        <v>0</v>
      </c>
      <c r="AE350" s="1339">
        <v>0</v>
      </c>
      <c r="AF350" s="1290">
        <v>0</v>
      </c>
      <c r="AG350" s="1368">
        <v>1</v>
      </c>
      <c r="AH350" s="1368">
        <v>34</v>
      </c>
      <c r="AI350" s="1385"/>
      <c r="AJ350" s="543"/>
    </row>
    <row r="351" spans="1:36" s="165" customFormat="1" ht="20.100000000000001" customHeight="1">
      <c r="A351" s="780">
        <v>22</v>
      </c>
      <c r="B351" s="405">
        <v>1</v>
      </c>
      <c r="C351" s="405">
        <v>35</v>
      </c>
      <c r="D351" s="840"/>
      <c r="E351" s="409" t="s">
        <v>362</v>
      </c>
      <c r="F351" s="1542" t="s">
        <v>694</v>
      </c>
      <c r="G351" s="1542"/>
      <c r="H351" s="1542"/>
      <c r="I351" s="1580"/>
      <c r="J351" s="1290">
        <v>0</v>
      </c>
      <c r="K351" s="1290">
        <v>0</v>
      </c>
      <c r="L351" s="1290">
        <v>0</v>
      </c>
      <c r="M351" s="1290">
        <v>0</v>
      </c>
      <c r="N351" s="1290">
        <v>0</v>
      </c>
      <c r="O351" s="1290">
        <v>0</v>
      </c>
      <c r="P351" s="1290">
        <v>0</v>
      </c>
      <c r="Q351" s="1290">
        <v>0</v>
      </c>
      <c r="R351" s="1290">
        <v>0</v>
      </c>
      <c r="S351" s="1290">
        <v>0</v>
      </c>
      <c r="T351" s="1290">
        <v>0</v>
      </c>
      <c r="U351" s="1290">
        <v>0</v>
      </c>
      <c r="V351" s="1290">
        <v>0</v>
      </c>
      <c r="W351" s="1290">
        <v>0</v>
      </c>
      <c r="X351" s="1290">
        <v>0</v>
      </c>
      <c r="Y351" s="1290">
        <v>0</v>
      </c>
      <c r="Z351" s="1290">
        <v>0</v>
      </c>
      <c r="AA351" s="1290">
        <v>0</v>
      </c>
      <c r="AB351" s="1290">
        <v>0</v>
      </c>
      <c r="AC351" s="1290">
        <v>0</v>
      </c>
      <c r="AD351" s="1290">
        <v>0</v>
      </c>
      <c r="AE351" s="1339">
        <v>0</v>
      </c>
      <c r="AF351" s="1290">
        <v>0</v>
      </c>
      <c r="AG351" s="1368">
        <v>1</v>
      </c>
      <c r="AH351" s="1368">
        <v>35</v>
      </c>
      <c r="AI351" s="1385"/>
      <c r="AJ351" s="543"/>
    </row>
    <row r="352" spans="1:36" s="165" customFormat="1" ht="20.100000000000001" customHeight="1">
      <c r="A352" s="780">
        <v>22</v>
      </c>
      <c r="B352" s="405">
        <v>1</v>
      </c>
      <c r="C352" s="405">
        <v>36</v>
      </c>
      <c r="D352" s="840"/>
      <c r="E352" s="409" t="s">
        <v>477</v>
      </c>
      <c r="F352" s="1542" t="s">
        <v>1190</v>
      </c>
      <c r="G352" s="1542"/>
      <c r="H352" s="1542"/>
      <c r="I352" s="1580"/>
      <c r="J352" s="1290">
        <v>71257</v>
      </c>
      <c r="K352" s="1290">
        <v>4547</v>
      </c>
      <c r="L352" s="1290">
        <v>13755</v>
      </c>
      <c r="M352" s="1290">
        <v>16631</v>
      </c>
      <c r="N352" s="1290">
        <v>6976</v>
      </c>
      <c r="O352" s="1290">
        <v>3974</v>
      </c>
      <c r="P352" s="1290">
        <v>4214</v>
      </c>
      <c r="Q352" s="1290">
        <v>19328</v>
      </c>
      <c r="R352" s="1290">
        <v>3972</v>
      </c>
      <c r="S352" s="1290">
        <v>6472</v>
      </c>
      <c r="T352" s="1290">
        <v>3905</v>
      </c>
      <c r="U352" s="1290">
        <v>0</v>
      </c>
      <c r="V352" s="1290">
        <v>3915</v>
      </c>
      <c r="W352" s="1290">
        <v>20980</v>
      </c>
      <c r="X352" s="1290">
        <v>355</v>
      </c>
      <c r="Y352" s="1290">
        <v>272</v>
      </c>
      <c r="Z352" s="1290">
        <v>1576</v>
      </c>
      <c r="AA352" s="1290">
        <v>1482</v>
      </c>
      <c r="AB352" s="1290">
        <v>1133</v>
      </c>
      <c r="AC352" s="1290">
        <v>1458</v>
      </c>
      <c r="AD352" s="1290">
        <v>738</v>
      </c>
      <c r="AE352" s="1339">
        <v>2129</v>
      </c>
      <c r="AF352" s="1290">
        <v>3984</v>
      </c>
      <c r="AG352" s="1368">
        <v>1</v>
      </c>
      <c r="AH352" s="1368">
        <v>36</v>
      </c>
      <c r="AI352" s="1385"/>
      <c r="AJ352" s="543"/>
    </row>
    <row r="353" spans="1:36" s="165" customFormat="1" ht="20.100000000000001" customHeight="1">
      <c r="A353" s="780">
        <v>22</v>
      </c>
      <c r="B353" s="405">
        <v>1</v>
      </c>
      <c r="C353" s="405">
        <v>37</v>
      </c>
      <c r="D353" s="840"/>
      <c r="E353" s="870" t="s">
        <v>530</v>
      </c>
      <c r="F353" s="2112" t="s">
        <v>1191</v>
      </c>
      <c r="G353" s="2112"/>
      <c r="H353" s="2112"/>
      <c r="I353" s="2212"/>
      <c r="J353" s="1290">
        <v>9784</v>
      </c>
      <c r="K353" s="1290">
        <v>0</v>
      </c>
      <c r="L353" s="1290">
        <v>0</v>
      </c>
      <c r="M353" s="1290">
        <v>0</v>
      </c>
      <c r="N353" s="1290">
        <v>0</v>
      </c>
      <c r="O353" s="1290">
        <v>0</v>
      </c>
      <c r="P353" s="1290">
        <v>0</v>
      </c>
      <c r="Q353" s="1290">
        <v>0</v>
      </c>
      <c r="R353" s="1290">
        <v>0</v>
      </c>
      <c r="S353" s="1290">
        <v>0</v>
      </c>
      <c r="T353" s="1290">
        <v>0</v>
      </c>
      <c r="U353" s="1290">
        <v>0</v>
      </c>
      <c r="V353" s="1290">
        <v>0</v>
      </c>
      <c r="W353" s="1290">
        <v>0</v>
      </c>
      <c r="X353" s="1290">
        <v>293</v>
      </c>
      <c r="Y353" s="1290">
        <v>0</v>
      </c>
      <c r="Z353" s="1290">
        <v>0</v>
      </c>
      <c r="AA353" s="1290">
        <v>0</v>
      </c>
      <c r="AB353" s="1290">
        <v>0</v>
      </c>
      <c r="AC353" s="1290">
        <v>0</v>
      </c>
      <c r="AD353" s="1290">
        <v>0</v>
      </c>
      <c r="AE353" s="1339">
        <v>0</v>
      </c>
      <c r="AF353" s="1290">
        <v>0</v>
      </c>
      <c r="AG353" s="1368">
        <v>1</v>
      </c>
      <c r="AH353" s="1368">
        <v>37</v>
      </c>
      <c r="AI353" s="1385"/>
      <c r="AJ353" s="543"/>
    </row>
    <row r="354" spans="1:36" s="165" customFormat="1" ht="20.100000000000001" customHeight="1">
      <c r="A354" s="780">
        <v>22</v>
      </c>
      <c r="B354" s="405">
        <v>1</v>
      </c>
      <c r="C354" s="405">
        <v>38</v>
      </c>
      <c r="D354" s="840"/>
      <c r="E354" s="870" t="s">
        <v>741</v>
      </c>
      <c r="F354" s="2112" t="s">
        <v>1194</v>
      </c>
      <c r="G354" s="2112"/>
      <c r="H354" s="2112"/>
      <c r="I354" s="2212"/>
      <c r="J354" s="1290">
        <v>0</v>
      </c>
      <c r="K354" s="1290">
        <v>0</v>
      </c>
      <c r="L354" s="1290">
        <v>0</v>
      </c>
      <c r="M354" s="1290">
        <v>0</v>
      </c>
      <c r="N354" s="1290">
        <v>0</v>
      </c>
      <c r="O354" s="1290">
        <v>0</v>
      </c>
      <c r="P354" s="1290">
        <v>0</v>
      </c>
      <c r="Q354" s="1290">
        <v>0</v>
      </c>
      <c r="R354" s="1290">
        <v>0</v>
      </c>
      <c r="S354" s="1290">
        <v>0</v>
      </c>
      <c r="T354" s="1290">
        <v>0</v>
      </c>
      <c r="U354" s="1290">
        <v>0</v>
      </c>
      <c r="V354" s="1290">
        <v>0</v>
      </c>
      <c r="W354" s="1290">
        <v>0</v>
      </c>
      <c r="X354" s="1290">
        <v>0</v>
      </c>
      <c r="Y354" s="1290">
        <v>0</v>
      </c>
      <c r="Z354" s="1290">
        <v>0</v>
      </c>
      <c r="AA354" s="1290">
        <v>0</v>
      </c>
      <c r="AB354" s="1290">
        <v>0</v>
      </c>
      <c r="AC354" s="1290">
        <v>0</v>
      </c>
      <c r="AD354" s="1290">
        <v>0</v>
      </c>
      <c r="AE354" s="1339">
        <v>0</v>
      </c>
      <c r="AF354" s="1290">
        <v>0</v>
      </c>
      <c r="AG354" s="1368">
        <v>1</v>
      </c>
      <c r="AH354" s="1368">
        <v>38</v>
      </c>
      <c r="AI354" s="1385"/>
      <c r="AJ354" s="543"/>
    </row>
    <row r="355" spans="1:36" s="165" customFormat="1" ht="20.100000000000001" customHeight="1">
      <c r="A355" s="780">
        <v>22</v>
      </c>
      <c r="B355" s="405">
        <v>1</v>
      </c>
      <c r="C355" s="405">
        <v>39</v>
      </c>
      <c r="D355" s="840"/>
      <c r="E355" s="870" t="s">
        <v>743</v>
      </c>
      <c r="F355" s="2213" t="s">
        <v>643</v>
      </c>
      <c r="G355" s="2213"/>
      <c r="H355" s="2214"/>
      <c r="I355" s="2215"/>
      <c r="J355" s="1290">
        <v>879074</v>
      </c>
      <c r="K355" s="1290">
        <v>57909</v>
      </c>
      <c r="L355" s="1290">
        <v>124937</v>
      </c>
      <c r="M355" s="1290">
        <v>342106</v>
      </c>
      <c r="N355" s="1290">
        <v>10329</v>
      </c>
      <c r="O355" s="1290">
        <v>23199</v>
      </c>
      <c r="P355" s="1290">
        <v>31782</v>
      </c>
      <c r="Q355" s="1290">
        <v>410842</v>
      </c>
      <c r="R355" s="1290">
        <v>69008</v>
      </c>
      <c r="S355" s="1290">
        <v>123324</v>
      </c>
      <c r="T355" s="1290">
        <v>230024</v>
      </c>
      <c r="U355" s="1290">
        <v>51609</v>
      </c>
      <c r="V355" s="1290">
        <v>146634</v>
      </c>
      <c r="W355" s="1290">
        <v>379365</v>
      </c>
      <c r="X355" s="1290">
        <v>16227</v>
      </c>
      <c r="Y355" s="1290">
        <v>642</v>
      </c>
      <c r="Z355" s="1290">
        <v>22159</v>
      </c>
      <c r="AA355" s="1290">
        <v>1011</v>
      </c>
      <c r="AB355" s="1290">
        <v>8459</v>
      </c>
      <c r="AC355" s="1290">
        <v>14404</v>
      </c>
      <c r="AD355" s="1290">
        <v>2215</v>
      </c>
      <c r="AE355" s="1339">
        <v>9871</v>
      </c>
      <c r="AF355" s="1290">
        <v>11485</v>
      </c>
      <c r="AG355" s="1368">
        <v>1</v>
      </c>
      <c r="AH355" s="1368">
        <v>39</v>
      </c>
      <c r="AI355" s="1385"/>
      <c r="AJ355" s="543"/>
    </row>
    <row r="356" spans="1:36" s="165" customFormat="1" ht="20.100000000000001" customHeight="1">
      <c r="A356" s="780">
        <v>22</v>
      </c>
      <c r="B356" s="405">
        <v>1</v>
      </c>
      <c r="C356" s="405">
        <v>40</v>
      </c>
      <c r="D356" s="840"/>
      <c r="E356" s="870" t="s">
        <v>51</v>
      </c>
      <c r="F356" s="2116" t="s">
        <v>1195</v>
      </c>
      <c r="G356" s="2116"/>
      <c r="H356" s="2116"/>
      <c r="I356" s="2216"/>
      <c r="J356" s="1290">
        <v>0</v>
      </c>
      <c r="K356" s="1290">
        <v>0</v>
      </c>
      <c r="L356" s="1290">
        <v>0</v>
      </c>
      <c r="M356" s="1290">
        <v>3187</v>
      </c>
      <c r="N356" s="1290">
        <v>0</v>
      </c>
      <c r="O356" s="1290">
        <v>0</v>
      </c>
      <c r="P356" s="1290">
        <v>13</v>
      </c>
      <c r="Q356" s="1290">
        <v>0</v>
      </c>
      <c r="R356" s="1290">
        <v>3</v>
      </c>
      <c r="S356" s="1290">
        <v>0</v>
      </c>
      <c r="T356" s="1290">
        <v>0</v>
      </c>
      <c r="U356" s="1290">
        <v>14</v>
      </c>
      <c r="V356" s="1290">
        <v>0</v>
      </c>
      <c r="W356" s="1290">
        <v>0</v>
      </c>
      <c r="X356" s="1290">
        <v>0</v>
      </c>
      <c r="Y356" s="1290">
        <v>0</v>
      </c>
      <c r="Z356" s="1290">
        <v>0</v>
      </c>
      <c r="AA356" s="1290">
        <v>0</v>
      </c>
      <c r="AB356" s="1290">
        <v>0</v>
      </c>
      <c r="AC356" s="1290">
        <v>395</v>
      </c>
      <c r="AD356" s="1290">
        <v>0</v>
      </c>
      <c r="AE356" s="1339">
        <v>0</v>
      </c>
      <c r="AF356" s="1290">
        <v>0</v>
      </c>
      <c r="AG356" s="1368">
        <v>1</v>
      </c>
      <c r="AH356" s="1368">
        <v>40</v>
      </c>
      <c r="AI356" s="1385"/>
      <c r="AJ356" s="543"/>
    </row>
    <row r="357" spans="1:36" s="165" customFormat="1" ht="20.100000000000001" customHeight="1">
      <c r="A357" s="780">
        <v>22</v>
      </c>
      <c r="B357" s="405">
        <v>1</v>
      </c>
      <c r="C357" s="405">
        <v>41</v>
      </c>
      <c r="D357" s="844"/>
      <c r="E357" s="870" t="s">
        <v>295</v>
      </c>
      <c r="F357" s="2121" t="s">
        <v>641</v>
      </c>
      <c r="G357" s="2121"/>
      <c r="H357" s="2122"/>
      <c r="I357" s="2202"/>
      <c r="J357" s="1290">
        <v>194522</v>
      </c>
      <c r="K357" s="1290">
        <v>57038</v>
      </c>
      <c r="L357" s="1290">
        <v>113802</v>
      </c>
      <c r="M357" s="1290">
        <v>0</v>
      </c>
      <c r="N357" s="1290">
        <v>7038</v>
      </c>
      <c r="O357" s="1290">
        <v>32973</v>
      </c>
      <c r="P357" s="1290">
        <v>19384</v>
      </c>
      <c r="Q357" s="1290">
        <v>1931</v>
      </c>
      <c r="R357" s="1290">
        <v>74331</v>
      </c>
      <c r="S357" s="1290">
        <v>40</v>
      </c>
      <c r="T357" s="1290">
        <v>30</v>
      </c>
      <c r="U357" s="1290">
        <v>817</v>
      </c>
      <c r="V357" s="1290">
        <v>10171</v>
      </c>
      <c r="W357" s="1290">
        <v>19731</v>
      </c>
      <c r="X357" s="1290">
        <v>150</v>
      </c>
      <c r="Y357" s="1290">
        <v>0</v>
      </c>
      <c r="Z357" s="1290">
        <v>29</v>
      </c>
      <c r="AA357" s="1290">
        <v>0</v>
      </c>
      <c r="AB357" s="1290">
        <v>5808</v>
      </c>
      <c r="AC357" s="1290">
        <v>0</v>
      </c>
      <c r="AD357" s="1290">
        <v>26</v>
      </c>
      <c r="AE357" s="1339">
        <v>100</v>
      </c>
      <c r="AF357" s="1290">
        <v>728</v>
      </c>
      <c r="AG357" s="1368">
        <v>1</v>
      </c>
      <c r="AH357" s="1368">
        <v>41</v>
      </c>
      <c r="AI357" s="1385"/>
      <c r="AJ357" s="543"/>
    </row>
    <row r="358" spans="1:36" s="165" customFormat="1" ht="20.100000000000001" customHeight="1">
      <c r="A358" s="780">
        <v>22</v>
      </c>
      <c r="B358" s="405">
        <v>1</v>
      </c>
      <c r="C358" s="405">
        <v>42</v>
      </c>
      <c r="D358" s="843" t="s">
        <v>285</v>
      </c>
      <c r="E358" s="2112" t="s">
        <v>1197</v>
      </c>
      <c r="F358" s="2113"/>
      <c r="G358" s="2113"/>
      <c r="H358" s="2113"/>
      <c r="I358" s="2211"/>
      <c r="J358" s="1290">
        <v>14159702</v>
      </c>
      <c r="K358" s="1290">
        <v>2616675</v>
      </c>
      <c r="L358" s="1290">
        <v>4777082</v>
      </c>
      <c r="M358" s="1290">
        <v>3322797</v>
      </c>
      <c r="N358" s="1290">
        <v>1345110</v>
      </c>
      <c r="O358" s="1290">
        <v>5099745</v>
      </c>
      <c r="P358" s="1290">
        <v>1610587</v>
      </c>
      <c r="Q358" s="1290">
        <v>5541332</v>
      </c>
      <c r="R358" s="1290">
        <v>547733</v>
      </c>
      <c r="S358" s="1290">
        <v>1361032</v>
      </c>
      <c r="T358" s="1290">
        <v>3800634</v>
      </c>
      <c r="U358" s="1290">
        <v>1824660</v>
      </c>
      <c r="V358" s="1290">
        <v>2008183</v>
      </c>
      <c r="W358" s="1290">
        <v>2452502</v>
      </c>
      <c r="X358" s="1290">
        <v>533321</v>
      </c>
      <c r="Y358" s="1290">
        <v>162474</v>
      </c>
      <c r="Z358" s="1290">
        <v>1066621</v>
      </c>
      <c r="AA358" s="1290">
        <v>904010</v>
      </c>
      <c r="AB358" s="1290">
        <v>566746</v>
      </c>
      <c r="AC358" s="1290">
        <v>203993</v>
      </c>
      <c r="AD358" s="1290">
        <v>154592</v>
      </c>
      <c r="AE358" s="1339">
        <v>1332904</v>
      </c>
      <c r="AF358" s="1290">
        <v>177851</v>
      </c>
      <c r="AG358" s="1368">
        <v>1</v>
      </c>
      <c r="AH358" s="1368">
        <v>42</v>
      </c>
      <c r="AI358" s="1385"/>
      <c r="AJ358" s="543"/>
    </row>
    <row r="359" spans="1:36" s="165" customFormat="1" ht="20.100000000000001" customHeight="1">
      <c r="A359" s="780">
        <v>22</v>
      </c>
      <c r="B359" s="405">
        <v>1</v>
      </c>
      <c r="C359" s="405">
        <v>43</v>
      </c>
      <c r="D359" s="841"/>
      <c r="E359" s="962" t="s">
        <v>409</v>
      </c>
      <c r="F359" s="2163" t="s">
        <v>855</v>
      </c>
      <c r="G359" s="2163"/>
      <c r="H359" s="2163"/>
      <c r="I359" s="2217"/>
      <c r="J359" s="1290">
        <v>18088039</v>
      </c>
      <c r="K359" s="1290">
        <v>5347396</v>
      </c>
      <c r="L359" s="1290">
        <v>9007031</v>
      </c>
      <c r="M359" s="1290">
        <v>6177096</v>
      </c>
      <c r="N359" s="1290">
        <v>2437094</v>
      </c>
      <c r="O359" s="1290">
        <v>6978533</v>
      </c>
      <c r="P359" s="1290">
        <v>2702038</v>
      </c>
      <c r="Q359" s="1290">
        <v>9495200</v>
      </c>
      <c r="R359" s="1290">
        <v>1154739</v>
      </c>
      <c r="S359" s="1290">
        <v>2606830</v>
      </c>
      <c r="T359" s="1290">
        <v>4673714</v>
      </c>
      <c r="U359" s="1290">
        <v>2115255</v>
      </c>
      <c r="V359" s="1290">
        <v>3613790</v>
      </c>
      <c r="W359" s="1290">
        <v>3744189</v>
      </c>
      <c r="X359" s="1290">
        <v>759965</v>
      </c>
      <c r="Y359" s="1290">
        <v>232348</v>
      </c>
      <c r="Z359" s="1290">
        <v>1769170</v>
      </c>
      <c r="AA359" s="1290">
        <v>967559</v>
      </c>
      <c r="AB359" s="1290">
        <v>823674</v>
      </c>
      <c r="AC359" s="1290">
        <v>318432</v>
      </c>
      <c r="AD359" s="1290">
        <v>302555</v>
      </c>
      <c r="AE359" s="1339">
        <v>1650991</v>
      </c>
      <c r="AF359" s="1290">
        <v>287342</v>
      </c>
      <c r="AG359" s="1368">
        <v>1</v>
      </c>
      <c r="AH359" s="1368">
        <v>43</v>
      </c>
      <c r="AI359" s="1385"/>
      <c r="AJ359" s="543"/>
    </row>
    <row r="360" spans="1:36" s="165" customFormat="1" ht="20.100000000000001" customHeight="1">
      <c r="A360" s="780">
        <v>22</v>
      </c>
      <c r="B360" s="405">
        <v>1</v>
      </c>
      <c r="C360" s="405">
        <v>44</v>
      </c>
      <c r="D360" s="841"/>
      <c r="E360" s="962" t="s">
        <v>519</v>
      </c>
      <c r="F360" s="2163" t="s">
        <v>1064</v>
      </c>
      <c r="G360" s="2163"/>
      <c r="H360" s="2163"/>
      <c r="I360" s="2217"/>
      <c r="J360" s="1290">
        <v>3928337</v>
      </c>
      <c r="K360" s="1290">
        <v>2730721</v>
      </c>
      <c r="L360" s="1290">
        <v>4229949</v>
      </c>
      <c r="M360" s="1290">
        <v>2854299</v>
      </c>
      <c r="N360" s="1290">
        <v>1091984</v>
      </c>
      <c r="O360" s="1290">
        <v>1878788</v>
      </c>
      <c r="P360" s="1290">
        <v>1091451</v>
      </c>
      <c r="Q360" s="1290">
        <v>3953868</v>
      </c>
      <c r="R360" s="1290">
        <v>607006</v>
      </c>
      <c r="S360" s="1290">
        <v>1245798</v>
      </c>
      <c r="T360" s="1290">
        <v>873080</v>
      </c>
      <c r="U360" s="1290">
        <v>290595</v>
      </c>
      <c r="V360" s="1290">
        <v>1605607</v>
      </c>
      <c r="W360" s="1290">
        <v>1291687</v>
      </c>
      <c r="X360" s="1290">
        <v>226644</v>
      </c>
      <c r="Y360" s="1290">
        <v>69874</v>
      </c>
      <c r="Z360" s="1290">
        <v>702549</v>
      </c>
      <c r="AA360" s="1290">
        <v>63549</v>
      </c>
      <c r="AB360" s="1290">
        <v>256928</v>
      </c>
      <c r="AC360" s="1290">
        <v>114439</v>
      </c>
      <c r="AD360" s="1290">
        <v>147963</v>
      </c>
      <c r="AE360" s="1339">
        <v>318087</v>
      </c>
      <c r="AF360" s="1290">
        <v>109491</v>
      </c>
      <c r="AG360" s="1368">
        <v>1</v>
      </c>
      <c r="AH360" s="1368">
        <v>44</v>
      </c>
      <c r="AI360" s="1385"/>
      <c r="AJ360" s="543"/>
    </row>
    <row r="361" spans="1:36" s="165" customFormat="1" ht="20.100000000000001" customHeight="1">
      <c r="A361" s="780">
        <v>22</v>
      </c>
      <c r="B361" s="405">
        <v>1</v>
      </c>
      <c r="C361" s="405">
        <v>45</v>
      </c>
      <c r="D361" s="869" t="s">
        <v>486</v>
      </c>
      <c r="E361" s="2112" t="s">
        <v>1196</v>
      </c>
      <c r="F361" s="2112"/>
      <c r="G361" s="2112"/>
      <c r="H361" s="2112"/>
      <c r="I361" s="2212"/>
      <c r="J361" s="1290">
        <v>40484854</v>
      </c>
      <c r="K361" s="1290">
        <v>7829143</v>
      </c>
      <c r="L361" s="1290">
        <v>16414354</v>
      </c>
      <c r="M361" s="1290">
        <v>9911056</v>
      </c>
      <c r="N361" s="1290">
        <v>3427311</v>
      </c>
      <c r="O361" s="1290">
        <v>10996120</v>
      </c>
      <c r="P361" s="1290">
        <v>4771448</v>
      </c>
      <c r="Q361" s="1290">
        <v>21708395</v>
      </c>
      <c r="R361" s="1290">
        <v>3345897</v>
      </c>
      <c r="S361" s="1290">
        <v>3609543</v>
      </c>
      <c r="T361" s="1290">
        <v>12768126</v>
      </c>
      <c r="U361" s="1290">
        <v>5805983</v>
      </c>
      <c r="V361" s="1290">
        <v>4710580</v>
      </c>
      <c r="W361" s="1290">
        <v>6495865</v>
      </c>
      <c r="X361" s="1290">
        <v>2910523</v>
      </c>
      <c r="Y361" s="1290">
        <v>778240</v>
      </c>
      <c r="Z361" s="1290">
        <v>1797080</v>
      </c>
      <c r="AA361" s="1290">
        <v>2494243</v>
      </c>
      <c r="AB361" s="1290">
        <v>1573236</v>
      </c>
      <c r="AC361" s="1290">
        <v>721303</v>
      </c>
      <c r="AD361" s="1290">
        <v>476103</v>
      </c>
      <c r="AE361" s="1339">
        <v>3892873</v>
      </c>
      <c r="AF361" s="1290">
        <v>471533</v>
      </c>
      <c r="AG361" s="1368">
        <v>1</v>
      </c>
      <c r="AH361" s="1368">
        <v>45</v>
      </c>
      <c r="AI361" s="1385"/>
      <c r="AJ361" s="543"/>
    </row>
    <row r="362" spans="1:36" s="165" customFormat="1" ht="20.100000000000001" customHeight="1">
      <c r="A362" s="780">
        <v>22</v>
      </c>
      <c r="B362" s="405">
        <v>1</v>
      </c>
      <c r="C362" s="405">
        <v>46</v>
      </c>
      <c r="D362" s="870" t="s">
        <v>488</v>
      </c>
      <c r="E362" s="2112" t="s">
        <v>1068</v>
      </c>
      <c r="F362" s="2113"/>
      <c r="G362" s="2113"/>
      <c r="H362" s="2113"/>
      <c r="I362" s="2211"/>
      <c r="J362" s="1290">
        <v>22738413</v>
      </c>
      <c r="K362" s="1290">
        <v>4262169</v>
      </c>
      <c r="L362" s="1290">
        <v>8253314</v>
      </c>
      <c r="M362" s="1290">
        <v>5723352</v>
      </c>
      <c r="N362" s="1290">
        <v>1930101</v>
      </c>
      <c r="O362" s="1290">
        <v>3761073</v>
      </c>
      <c r="P362" s="1290">
        <v>1326225</v>
      </c>
      <c r="Q362" s="1290">
        <v>8167258</v>
      </c>
      <c r="R362" s="1290">
        <v>1590541</v>
      </c>
      <c r="S362" s="1290">
        <v>4114559</v>
      </c>
      <c r="T362" s="1290">
        <v>1514315</v>
      </c>
      <c r="U362" s="1290">
        <v>3615085</v>
      </c>
      <c r="V362" s="1290">
        <v>2352013</v>
      </c>
      <c r="W362" s="1290">
        <v>1782093</v>
      </c>
      <c r="X362" s="1290">
        <v>829571</v>
      </c>
      <c r="Y362" s="1290">
        <v>110529</v>
      </c>
      <c r="Z362" s="1290">
        <v>1235063</v>
      </c>
      <c r="AA362" s="1290">
        <v>361464</v>
      </c>
      <c r="AB362" s="1290">
        <v>1106320</v>
      </c>
      <c r="AC362" s="1290">
        <v>510653</v>
      </c>
      <c r="AD362" s="1290">
        <v>480926</v>
      </c>
      <c r="AE362" s="1339">
        <v>993782</v>
      </c>
      <c r="AF362" s="1290">
        <v>1072560</v>
      </c>
      <c r="AG362" s="1368">
        <v>1</v>
      </c>
      <c r="AH362" s="1368">
        <v>46</v>
      </c>
      <c r="AI362" s="1385"/>
      <c r="AJ362" s="543"/>
    </row>
    <row r="363" spans="1:36" s="165" customFormat="1" ht="20.100000000000001" customHeight="1">
      <c r="A363" s="780">
        <v>22</v>
      </c>
      <c r="B363" s="405">
        <v>1</v>
      </c>
      <c r="C363" s="405">
        <v>47</v>
      </c>
      <c r="D363" s="840"/>
      <c r="E363" s="840"/>
      <c r="F363" s="951" t="s">
        <v>71</v>
      </c>
      <c r="G363" s="1048"/>
      <c r="H363" s="2218" t="s">
        <v>112</v>
      </c>
      <c r="I363" s="2219"/>
      <c r="J363" s="1290">
        <v>757596</v>
      </c>
      <c r="K363" s="1290">
        <v>15513</v>
      </c>
      <c r="L363" s="1290">
        <v>1295519</v>
      </c>
      <c r="M363" s="1290">
        <v>184820</v>
      </c>
      <c r="N363" s="1290">
        <v>25078</v>
      </c>
      <c r="O363" s="1290">
        <v>48810</v>
      </c>
      <c r="P363" s="1290">
        <v>59446</v>
      </c>
      <c r="Q363" s="1290">
        <v>5295572</v>
      </c>
      <c r="R363" s="1290">
        <v>68656</v>
      </c>
      <c r="S363" s="1290">
        <v>300</v>
      </c>
      <c r="T363" s="1290">
        <v>1514315</v>
      </c>
      <c r="U363" s="1290">
        <v>1637888</v>
      </c>
      <c r="V363" s="1290">
        <v>2158087</v>
      </c>
      <c r="W363" s="1290">
        <v>121892</v>
      </c>
      <c r="X363" s="1290">
        <v>686543</v>
      </c>
      <c r="Y363" s="1290">
        <v>32561</v>
      </c>
      <c r="Z363" s="1290">
        <v>1145341</v>
      </c>
      <c r="AA363" s="1290">
        <v>213950</v>
      </c>
      <c r="AB363" s="1290">
        <v>608692</v>
      </c>
      <c r="AC363" s="1290">
        <v>0</v>
      </c>
      <c r="AD363" s="1290">
        <v>480926</v>
      </c>
      <c r="AE363" s="1339">
        <v>657271</v>
      </c>
      <c r="AF363" s="1290">
        <v>23069</v>
      </c>
      <c r="AG363" s="1368">
        <v>1</v>
      </c>
      <c r="AH363" s="1368">
        <v>47</v>
      </c>
      <c r="AI363" s="1385"/>
      <c r="AJ363" s="543"/>
    </row>
    <row r="364" spans="1:36" s="165" customFormat="1" ht="20.100000000000001" customHeight="1">
      <c r="A364" s="780">
        <v>22</v>
      </c>
      <c r="B364" s="405">
        <v>1</v>
      </c>
      <c r="C364" s="405">
        <v>48</v>
      </c>
      <c r="D364" s="840"/>
      <c r="E364" s="840"/>
      <c r="F364" s="951" t="s">
        <v>106</v>
      </c>
      <c r="G364" s="1048"/>
      <c r="H364" s="2118" t="s">
        <v>470</v>
      </c>
      <c r="I364" s="2159"/>
      <c r="J364" s="1290">
        <v>0</v>
      </c>
      <c r="K364" s="1290">
        <v>0</v>
      </c>
      <c r="L364" s="1290">
        <v>0</v>
      </c>
      <c r="M364" s="1290">
        <v>0</v>
      </c>
      <c r="N364" s="1290">
        <v>0</v>
      </c>
      <c r="O364" s="1290">
        <v>0</v>
      </c>
      <c r="P364" s="1290">
        <v>0</v>
      </c>
      <c r="Q364" s="1290">
        <v>0</v>
      </c>
      <c r="R364" s="1290">
        <v>0</v>
      </c>
      <c r="S364" s="1290">
        <v>0</v>
      </c>
      <c r="T364" s="1290">
        <v>0</v>
      </c>
      <c r="U364" s="1290">
        <v>0</v>
      </c>
      <c r="V364" s="1290">
        <v>0</v>
      </c>
      <c r="W364" s="1290">
        <v>0</v>
      </c>
      <c r="X364" s="1290">
        <v>0</v>
      </c>
      <c r="Y364" s="1290">
        <v>0</v>
      </c>
      <c r="Z364" s="1290">
        <v>0</v>
      </c>
      <c r="AA364" s="1290">
        <v>0</v>
      </c>
      <c r="AB364" s="1290">
        <v>0</v>
      </c>
      <c r="AC364" s="1290">
        <v>0</v>
      </c>
      <c r="AD364" s="1290">
        <v>0</v>
      </c>
      <c r="AE364" s="1339">
        <v>0</v>
      </c>
      <c r="AF364" s="1290">
        <v>0</v>
      </c>
      <c r="AG364" s="1368">
        <v>1</v>
      </c>
      <c r="AH364" s="1368">
        <v>48</v>
      </c>
      <c r="AI364" s="1385"/>
      <c r="AJ364" s="543"/>
    </row>
    <row r="365" spans="1:36" s="165" customFormat="1" ht="20.100000000000001" customHeight="1">
      <c r="A365" s="780">
        <v>22</v>
      </c>
      <c r="B365" s="405">
        <v>1</v>
      </c>
      <c r="C365" s="405">
        <v>49</v>
      </c>
      <c r="D365" s="840"/>
      <c r="E365" s="840"/>
      <c r="F365" s="951" t="s">
        <v>144</v>
      </c>
      <c r="G365" s="1048"/>
      <c r="H365" s="2118" t="s">
        <v>274</v>
      </c>
      <c r="I365" s="2159"/>
      <c r="J365" s="1290">
        <v>4889144</v>
      </c>
      <c r="K365" s="1290">
        <v>2141328</v>
      </c>
      <c r="L365" s="1290">
        <v>3580012</v>
      </c>
      <c r="M365" s="1290">
        <v>2975862</v>
      </c>
      <c r="N365" s="1290">
        <v>539487</v>
      </c>
      <c r="O365" s="1290">
        <v>2041316</v>
      </c>
      <c r="P365" s="1290">
        <v>663924</v>
      </c>
      <c r="Q365" s="1290">
        <v>1162199</v>
      </c>
      <c r="R365" s="1290">
        <v>717065</v>
      </c>
      <c r="S365" s="1290">
        <v>80007</v>
      </c>
      <c r="T365" s="1290">
        <v>0</v>
      </c>
      <c r="U365" s="1290">
        <v>1275921</v>
      </c>
      <c r="V365" s="1290">
        <v>150809</v>
      </c>
      <c r="W365" s="1290">
        <v>1016648</v>
      </c>
      <c r="X365" s="1290">
        <v>48797</v>
      </c>
      <c r="Y365" s="1290">
        <v>77968</v>
      </c>
      <c r="Z365" s="1290">
        <v>89722</v>
      </c>
      <c r="AA365" s="1290">
        <v>147514</v>
      </c>
      <c r="AB365" s="1290">
        <v>485917</v>
      </c>
      <c r="AC365" s="1290">
        <v>238769</v>
      </c>
      <c r="AD365" s="1290">
        <v>0</v>
      </c>
      <c r="AE365" s="1339">
        <v>336511</v>
      </c>
      <c r="AF365" s="1290">
        <v>264080</v>
      </c>
      <c r="AG365" s="1368">
        <v>1</v>
      </c>
      <c r="AH365" s="1368">
        <v>49</v>
      </c>
      <c r="AI365" s="1385"/>
      <c r="AJ365" s="543"/>
    </row>
    <row r="366" spans="1:36" s="165" customFormat="1" ht="20.100000000000001" customHeight="1">
      <c r="A366" s="780">
        <v>22</v>
      </c>
      <c r="B366" s="405">
        <v>1</v>
      </c>
      <c r="C366" s="405">
        <v>50</v>
      </c>
      <c r="D366" s="840"/>
      <c r="E366" s="840"/>
      <c r="F366" s="951" t="s">
        <v>147</v>
      </c>
      <c r="G366" s="1048"/>
      <c r="H366" s="2118" t="s">
        <v>340</v>
      </c>
      <c r="I366" s="2159"/>
      <c r="J366" s="1290">
        <v>17091673</v>
      </c>
      <c r="K366" s="1290">
        <v>2105328</v>
      </c>
      <c r="L366" s="1290">
        <v>3377783</v>
      </c>
      <c r="M366" s="1290">
        <v>2562670</v>
      </c>
      <c r="N366" s="1290">
        <v>1365536</v>
      </c>
      <c r="O366" s="1290">
        <v>1670947</v>
      </c>
      <c r="P366" s="1290">
        <v>602855</v>
      </c>
      <c r="Q366" s="1290">
        <v>1709487</v>
      </c>
      <c r="R366" s="1290">
        <v>804820</v>
      </c>
      <c r="S366" s="1290">
        <v>4034252</v>
      </c>
      <c r="T366" s="1290">
        <v>0</v>
      </c>
      <c r="U366" s="1290">
        <v>701276</v>
      </c>
      <c r="V366" s="1290">
        <v>43117</v>
      </c>
      <c r="W366" s="1290">
        <v>643553</v>
      </c>
      <c r="X366" s="1290">
        <v>94231</v>
      </c>
      <c r="Y366" s="1290">
        <v>0</v>
      </c>
      <c r="Z366" s="1290">
        <v>0</v>
      </c>
      <c r="AA366" s="1290">
        <v>0</v>
      </c>
      <c r="AB366" s="1290">
        <v>11711</v>
      </c>
      <c r="AC366" s="1290">
        <v>271884</v>
      </c>
      <c r="AD366" s="1290">
        <v>0</v>
      </c>
      <c r="AE366" s="1339">
        <v>0</v>
      </c>
      <c r="AF366" s="1290">
        <v>785411</v>
      </c>
      <c r="AG366" s="1368">
        <v>1</v>
      </c>
      <c r="AH366" s="1368">
        <v>50</v>
      </c>
      <c r="AI366" s="1385"/>
      <c r="AJ366" s="543"/>
    </row>
    <row r="367" spans="1:36" s="165" customFormat="1" ht="20.100000000000001" customHeight="1">
      <c r="A367" s="780">
        <v>22</v>
      </c>
      <c r="B367" s="405">
        <v>1</v>
      </c>
      <c r="C367" s="405">
        <v>51</v>
      </c>
      <c r="D367" s="870" t="s">
        <v>214</v>
      </c>
      <c r="E367" s="2112" t="s">
        <v>644</v>
      </c>
      <c r="F367" s="2113"/>
      <c r="G367" s="2113"/>
      <c r="H367" s="2113"/>
      <c r="I367" s="2211"/>
      <c r="J367" s="1290">
        <v>11957306</v>
      </c>
      <c r="K367" s="1290">
        <v>337382</v>
      </c>
      <c r="L367" s="1290">
        <v>435667</v>
      </c>
      <c r="M367" s="1290">
        <v>2075747</v>
      </c>
      <c r="N367" s="1290">
        <v>1502096</v>
      </c>
      <c r="O367" s="1290">
        <v>814841</v>
      </c>
      <c r="P367" s="1290">
        <v>925270</v>
      </c>
      <c r="Q367" s="1290">
        <v>2046187</v>
      </c>
      <c r="R367" s="1290">
        <v>691064</v>
      </c>
      <c r="S367" s="1290">
        <v>1524330</v>
      </c>
      <c r="T367" s="1290">
        <v>284351</v>
      </c>
      <c r="U367" s="1290">
        <v>1156866</v>
      </c>
      <c r="V367" s="1290">
        <v>306583</v>
      </c>
      <c r="W367" s="1290">
        <v>25419</v>
      </c>
      <c r="X367" s="1290">
        <v>188834</v>
      </c>
      <c r="Y367" s="1290">
        <v>8269</v>
      </c>
      <c r="Z367" s="1290">
        <v>-61556</v>
      </c>
      <c r="AA367" s="1290">
        <v>-8613</v>
      </c>
      <c r="AB367" s="1290">
        <v>473630</v>
      </c>
      <c r="AC367" s="1290">
        <v>227220</v>
      </c>
      <c r="AD367" s="1290">
        <v>231391</v>
      </c>
      <c r="AE367" s="1339">
        <v>36619</v>
      </c>
      <c r="AF367" s="1290">
        <v>444780</v>
      </c>
      <c r="AG367" s="1368">
        <v>1</v>
      </c>
      <c r="AH367" s="1368">
        <v>51</v>
      </c>
      <c r="AI367" s="1385"/>
      <c r="AJ367" s="543"/>
    </row>
    <row r="368" spans="1:36" s="165" customFormat="1" ht="20.100000000000001" customHeight="1">
      <c r="A368" s="780">
        <v>22</v>
      </c>
      <c r="B368" s="405">
        <v>1</v>
      </c>
      <c r="C368" s="405">
        <v>52</v>
      </c>
      <c r="D368" s="840"/>
      <c r="E368" s="841" t="s">
        <v>409</v>
      </c>
      <c r="F368" s="2116" t="s">
        <v>239</v>
      </c>
      <c r="G368" s="2116"/>
      <c r="H368" s="2117"/>
      <c r="I368" s="2198"/>
      <c r="J368" s="1290">
        <v>7676260</v>
      </c>
      <c r="K368" s="1290">
        <v>0</v>
      </c>
      <c r="L368" s="1290">
        <v>193011</v>
      </c>
      <c r="M368" s="1290">
        <v>1626796</v>
      </c>
      <c r="N368" s="1290">
        <v>1190491</v>
      </c>
      <c r="O368" s="1290">
        <v>15429</v>
      </c>
      <c r="P368" s="1290">
        <v>266997</v>
      </c>
      <c r="Q368" s="1290">
        <v>21656</v>
      </c>
      <c r="R368" s="1290">
        <v>167824</v>
      </c>
      <c r="S368" s="1290">
        <v>72331</v>
      </c>
      <c r="T368" s="1290">
        <v>33316</v>
      </c>
      <c r="U368" s="1290">
        <v>22688</v>
      </c>
      <c r="V368" s="1290">
        <v>3653</v>
      </c>
      <c r="W368" s="1290">
        <v>12250</v>
      </c>
      <c r="X368" s="1290">
        <v>26922</v>
      </c>
      <c r="Y368" s="1290">
        <v>0</v>
      </c>
      <c r="Z368" s="1290">
        <v>24890</v>
      </c>
      <c r="AA368" s="1290">
        <v>0</v>
      </c>
      <c r="AB368" s="1290">
        <v>104989</v>
      </c>
      <c r="AC368" s="1290">
        <v>10491</v>
      </c>
      <c r="AD368" s="1290">
        <v>0</v>
      </c>
      <c r="AE368" s="1339">
        <v>0</v>
      </c>
      <c r="AF368" s="1290">
        <v>2038</v>
      </c>
      <c r="AG368" s="1368">
        <v>1</v>
      </c>
      <c r="AH368" s="1368">
        <v>52</v>
      </c>
      <c r="AI368" s="1385"/>
      <c r="AJ368" s="543"/>
    </row>
    <row r="369" spans="1:38" s="165" customFormat="1" ht="20.100000000000001" customHeight="1">
      <c r="A369" s="780">
        <v>22</v>
      </c>
      <c r="B369" s="405">
        <v>1</v>
      </c>
      <c r="C369" s="405">
        <v>53</v>
      </c>
      <c r="D369" s="840"/>
      <c r="E369" s="840"/>
      <c r="F369" s="951" t="s">
        <v>71</v>
      </c>
      <c r="G369" s="1048"/>
      <c r="H369" s="2130" t="s">
        <v>456</v>
      </c>
      <c r="I369" s="2160"/>
      <c r="J369" s="1290">
        <v>295420</v>
      </c>
      <c r="K369" s="1290">
        <v>0</v>
      </c>
      <c r="L369" s="1290">
        <v>33635</v>
      </c>
      <c r="M369" s="1290">
        <v>666454</v>
      </c>
      <c r="N369" s="1290">
        <v>0</v>
      </c>
      <c r="O369" s="1290">
        <v>9732</v>
      </c>
      <c r="P369" s="1290">
        <v>8583</v>
      </c>
      <c r="Q369" s="1290">
        <v>18770</v>
      </c>
      <c r="R369" s="1290">
        <v>7313</v>
      </c>
      <c r="S369" s="1290">
        <v>0</v>
      </c>
      <c r="T369" s="1290">
        <v>33120</v>
      </c>
      <c r="U369" s="1290">
        <v>19497</v>
      </c>
      <c r="V369" s="1290">
        <v>109</v>
      </c>
      <c r="W369" s="1290">
        <v>0</v>
      </c>
      <c r="X369" s="1290">
        <v>237</v>
      </c>
      <c r="Y369" s="1290">
        <v>0</v>
      </c>
      <c r="Z369" s="1290">
        <v>0</v>
      </c>
      <c r="AA369" s="1290">
        <v>0</v>
      </c>
      <c r="AB369" s="1290">
        <v>1472</v>
      </c>
      <c r="AC369" s="1290">
        <v>0</v>
      </c>
      <c r="AD369" s="1290">
        <v>0</v>
      </c>
      <c r="AE369" s="1339">
        <v>0</v>
      </c>
      <c r="AF369" s="1290">
        <v>0</v>
      </c>
      <c r="AG369" s="1368">
        <v>1</v>
      </c>
      <c r="AH369" s="1368">
        <v>53</v>
      </c>
      <c r="AI369" s="1385"/>
      <c r="AJ369" s="543"/>
    </row>
    <row r="370" spans="1:38" s="165" customFormat="1" ht="20.100000000000001" customHeight="1">
      <c r="A370" s="780">
        <v>22</v>
      </c>
      <c r="B370" s="405">
        <v>1</v>
      </c>
      <c r="C370" s="405">
        <v>54</v>
      </c>
      <c r="D370" s="840"/>
      <c r="E370" s="840"/>
      <c r="F370" s="951" t="s">
        <v>106</v>
      </c>
      <c r="G370" s="1048"/>
      <c r="H370" s="2118" t="s">
        <v>458</v>
      </c>
      <c r="I370" s="2159"/>
      <c r="J370" s="1290">
        <v>0</v>
      </c>
      <c r="K370" s="1290">
        <v>0</v>
      </c>
      <c r="L370" s="1290">
        <v>0</v>
      </c>
      <c r="M370" s="1290">
        <v>3518</v>
      </c>
      <c r="N370" s="1290">
        <v>0</v>
      </c>
      <c r="O370" s="1290">
        <v>0</v>
      </c>
      <c r="P370" s="1290">
        <v>0</v>
      </c>
      <c r="Q370" s="1290">
        <v>0</v>
      </c>
      <c r="R370" s="1290">
        <v>0</v>
      </c>
      <c r="S370" s="1290">
        <v>0</v>
      </c>
      <c r="T370" s="1290">
        <v>196</v>
      </c>
      <c r="U370" s="1290">
        <v>0</v>
      </c>
      <c r="V370" s="1290">
        <v>0</v>
      </c>
      <c r="W370" s="1290">
        <v>0</v>
      </c>
      <c r="X370" s="1290">
        <v>716</v>
      </c>
      <c r="Y370" s="1290">
        <v>0</v>
      </c>
      <c r="Z370" s="1290">
        <v>0</v>
      </c>
      <c r="AA370" s="1290">
        <v>0</v>
      </c>
      <c r="AB370" s="1290">
        <v>0</v>
      </c>
      <c r="AC370" s="1290">
        <v>0</v>
      </c>
      <c r="AD370" s="1290">
        <v>0</v>
      </c>
      <c r="AE370" s="1339">
        <v>0</v>
      </c>
      <c r="AF370" s="1290">
        <v>0</v>
      </c>
      <c r="AG370" s="1368">
        <v>1</v>
      </c>
      <c r="AH370" s="1368">
        <v>54</v>
      </c>
      <c r="AI370" s="1385"/>
      <c r="AJ370" s="543"/>
    </row>
    <row r="371" spans="1:38" s="165" customFormat="1" ht="20.100000000000001" customHeight="1">
      <c r="A371" s="780">
        <v>22</v>
      </c>
      <c r="B371" s="405">
        <v>1</v>
      </c>
      <c r="C371" s="405">
        <v>55</v>
      </c>
      <c r="D371" s="840"/>
      <c r="E371" s="840"/>
      <c r="F371" s="951" t="s">
        <v>144</v>
      </c>
      <c r="G371" s="1048"/>
      <c r="H371" s="2118" t="s">
        <v>193</v>
      </c>
      <c r="I371" s="2159"/>
      <c r="J371" s="1290">
        <v>0</v>
      </c>
      <c r="K371" s="1290">
        <v>0</v>
      </c>
      <c r="L371" s="1290">
        <v>51440</v>
      </c>
      <c r="M371" s="1290">
        <v>656681</v>
      </c>
      <c r="N371" s="1290">
        <v>1187194</v>
      </c>
      <c r="O371" s="1290">
        <v>0</v>
      </c>
      <c r="P371" s="1290">
        <v>38131</v>
      </c>
      <c r="Q371" s="1290">
        <v>0</v>
      </c>
      <c r="R371" s="1290">
        <v>138073</v>
      </c>
      <c r="S371" s="1290">
        <v>0</v>
      </c>
      <c r="T371" s="1290">
        <v>0</v>
      </c>
      <c r="U371" s="1290">
        <v>0</v>
      </c>
      <c r="V371" s="1290">
        <v>0</v>
      </c>
      <c r="W371" s="1290">
        <v>0</v>
      </c>
      <c r="X371" s="1290">
        <v>0</v>
      </c>
      <c r="Y371" s="1290">
        <v>0</v>
      </c>
      <c r="Z371" s="1290">
        <v>0</v>
      </c>
      <c r="AA371" s="1290">
        <v>0</v>
      </c>
      <c r="AB371" s="1290">
        <v>832</v>
      </c>
      <c r="AC371" s="1290">
        <v>0</v>
      </c>
      <c r="AD371" s="1290">
        <v>0</v>
      </c>
      <c r="AE371" s="1339">
        <v>0</v>
      </c>
      <c r="AF371" s="1290">
        <v>0</v>
      </c>
      <c r="AG371" s="1368">
        <v>1</v>
      </c>
      <c r="AH371" s="1368">
        <v>55</v>
      </c>
      <c r="AI371" s="1385"/>
      <c r="AJ371" s="543"/>
    </row>
    <row r="372" spans="1:38" s="165" customFormat="1" ht="20.100000000000001" customHeight="1">
      <c r="A372" s="780">
        <v>22</v>
      </c>
      <c r="B372" s="405">
        <v>1</v>
      </c>
      <c r="C372" s="405">
        <v>56</v>
      </c>
      <c r="D372" s="840"/>
      <c r="E372" s="840"/>
      <c r="F372" s="951" t="s">
        <v>147</v>
      </c>
      <c r="G372" s="1048"/>
      <c r="H372" s="2118" t="s">
        <v>647</v>
      </c>
      <c r="I372" s="2159"/>
      <c r="J372" s="1290">
        <v>0</v>
      </c>
      <c r="K372" s="1290">
        <v>0</v>
      </c>
      <c r="L372" s="1290">
        <v>0</v>
      </c>
      <c r="M372" s="1290">
        <v>0</v>
      </c>
      <c r="N372" s="1290">
        <v>0</v>
      </c>
      <c r="O372" s="1290">
        <v>0</v>
      </c>
      <c r="P372" s="1290">
        <v>0</v>
      </c>
      <c r="Q372" s="1290">
        <v>0</v>
      </c>
      <c r="R372" s="1290">
        <v>0</v>
      </c>
      <c r="S372" s="1290">
        <v>0</v>
      </c>
      <c r="T372" s="1290">
        <v>0</v>
      </c>
      <c r="U372" s="1290">
        <v>0</v>
      </c>
      <c r="V372" s="1290">
        <v>0</v>
      </c>
      <c r="W372" s="1290">
        <v>0</v>
      </c>
      <c r="X372" s="1290">
        <v>0</v>
      </c>
      <c r="Y372" s="1290">
        <v>0</v>
      </c>
      <c r="Z372" s="1290">
        <v>0</v>
      </c>
      <c r="AA372" s="1290">
        <v>0</v>
      </c>
      <c r="AB372" s="1290">
        <v>34</v>
      </c>
      <c r="AC372" s="1290">
        <v>0</v>
      </c>
      <c r="AD372" s="1290">
        <v>0</v>
      </c>
      <c r="AE372" s="1339">
        <v>0</v>
      </c>
      <c r="AF372" s="1290">
        <v>0</v>
      </c>
      <c r="AG372" s="1368">
        <v>1</v>
      </c>
      <c r="AH372" s="1368">
        <v>56</v>
      </c>
      <c r="AI372" s="1385"/>
      <c r="AJ372" s="543"/>
    </row>
    <row r="373" spans="1:38" s="165" customFormat="1" ht="20.100000000000001" customHeight="1">
      <c r="A373" s="780">
        <v>22</v>
      </c>
      <c r="B373" s="405">
        <v>1</v>
      </c>
      <c r="C373" s="405">
        <v>57</v>
      </c>
      <c r="D373" s="840"/>
      <c r="E373" s="840"/>
      <c r="F373" s="951" t="s">
        <v>155</v>
      </c>
      <c r="G373" s="1048"/>
      <c r="H373" s="2118" t="s">
        <v>1069</v>
      </c>
      <c r="I373" s="2159"/>
      <c r="J373" s="1290">
        <v>7380840</v>
      </c>
      <c r="K373" s="1290">
        <v>0</v>
      </c>
      <c r="L373" s="1290">
        <v>107936</v>
      </c>
      <c r="M373" s="1290">
        <v>300143</v>
      </c>
      <c r="N373" s="1290">
        <v>3297</v>
      </c>
      <c r="O373" s="1290">
        <v>5697</v>
      </c>
      <c r="P373" s="1290">
        <v>220283</v>
      </c>
      <c r="Q373" s="1290">
        <v>2886</v>
      </c>
      <c r="R373" s="1290">
        <v>22438</v>
      </c>
      <c r="S373" s="1290">
        <v>72331</v>
      </c>
      <c r="T373" s="1290">
        <v>0</v>
      </c>
      <c r="U373" s="1290">
        <v>3191</v>
      </c>
      <c r="V373" s="1290">
        <v>3544</v>
      </c>
      <c r="W373" s="1290">
        <v>12250</v>
      </c>
      <c r="X373" s="1290">
        <v>25969</v>
      </c>
      <c r="Y373" s="1290">
        <v>0</v>
      </c>
      <c r="Z373" s="1290">
        <v>24890</v>
      </c>
      <c r="AA373" s="1290">
        <v>0</v>
      </c>
      <c r="AB373" s="1290">
        <v>102651</v>
      </c>
      <c r="AC373" s="1290">
        <v>10491</v>
      </c>
      <c r="AD373" s="1290">
        <v>0</v>
      </c>
      <c r="AE373" s="1339">
        <v>0</v>
      </c>
      <c r="AF373" s="1290">
        <v>2038</v>
      </c>
      <c r="AG373" s="1368">
        <v>1</v>
      </c>
      <c r="AH373" s="1368">
        <v>57</v>
      </c>
      <c r="AI373" s="1385"/>
      <c r="AJ373" s="543"/>
    </row>
    <row r="374" spans="1:38" s="165" customFormat="1" ht="20.100000000000001" customHeight="1">
      <c r="A374" s="780">
        <v>22</v>
      </c>
      <c r="B374" s="405">
        <v>1</v>
      </c>
      <c r="C374" s="405">
        <v>58</v>
      </c>
      <c r="D374" s="840"/>
      <c r="E374" s="879" t="s">
        <v>519</v>
      </c>
      <c r="F374" s="2118" t="s">
        <v>494</v>
      </c>
      <c r="G374" s="2118"/>
      <c r="H374" s="2119"/>
      <c r="I374" s="2159"/>
      <c r="J374" s="1290">
        <v>4281046</v>
      </c>
      <c r="K374" s="1290">
        <v>337382</v>
      </c>
      <c r="L374" s="1290">
        <v>242656</v>
      </c>
      <c r="M374" s="1290">
        <v>448951</v>
      </c>
      <c r="N374" s="1290">
        <v>311605</v>
      </c>
      <c r="O374" s="1290">
        <v>799412</v>
      </c>
      <c r="P374" s="1290">
        <v>658273</v>
      </c>
      <c r="Q374" s="1290">
        <v>2024531</v>
      </c>
      <c r="R374" s="1290">
        <v>523240</v>
      </c>
      <c r="S374" s="1290">
        <v>1451999</v>
      </c>
      <c r="T374" s="1290">
        <v>251035</v>
      </c>
      <c r="U374" s="1290">
        <v>1134178</v>
      </c>
      <c r="V374" s="1290">
        <v>302930</v>
      </c>
      <c r="W374" s="1290">
        <v>13169</v>
      </c>
      <c r="X374" s="1290">
        <v>161912</v>
      </c>
      <c r="Y374" s="1290">
        <v>8269</v>
      </c>
      <c r="Z374" s="1290">
        <v>-86446</v>
      </c>
      <c r="AA374" s="1290">
        <v>-8613</v>
      </c>
      <c r="AB374" s="1290">
        <v>368641</v>
      </c>
      <c r="AC374" s="1290">
        <v>216729</v>
      </c>
      <c r="AD374" s="1290">
        <v>231391</v>
      </c>
      <c r="AE374" s="1339">
        <v>36619</v>
      </c>
      <c r="AF374" s="1290">
        <v>442742</v>
      </c>
      <c r="AG374" s="1368">
        <v>1</v>
      </c>
      <c r="AH374" s="1368">
        <v>58</v>
      </c>
      <c r="AI374" s="1385"/>
      <c r="AJ374" s="543"/>
    </row>
    <row r="375" spans="1:38" s="165" customFormat="1" ht="20.100000000000001" customHeight="1">
      <c r="A375" s="780">
        <v>22</v>
      </c>
      <c r="B375" s="405">
        <v>1</v>
      </c>
      <c r="C375" s="405">
        <v>59</v>
      </c>
      <c r="D375" s="840"/>
      <c r="E375" s="840"/>
      <c r="F375" s="951" t="s">
        <v>71</v>
      </c>
      <c r="G375" s="1048"/>
      <c r="H375" s="2118" t="s">
        <v>591</v>
      </c>
      <c r="I375" s="2159"/>
      <c r="J375" s="1290">
        <v>0</v>
      </c>
      <c r="K375" s="1290">
        <v>0</v>
      </c>
      <c r="L375" s="1290">
        <v>0</v>
      </c>
      <c r="M375" s="1290">
        <v>113774</v>
      </c>
      <c r="N375" s="1290">
        <v>72766</v>
      </c>
      <c r="O375" s="1290">
        <v>240000</v>
      </c>
      <c r="P375" s="1290">
        <v>145522</v>
      </c>
      <c r="Q375" s="1290">
        <v>1388232</v>
      </c>
      <c r="R375" s="1290">
        <v>103055</v>
      </c>
      <c r="S375" s="1290">
        <v>150003</v>
      </c>
      <c r="T375" s="1290">
        <v>0</v>
      </c>
      <c r="U375" s="1290">
        <v>44026</v>
      </c>
      <c r="V375" s="1290">
        <v>49173</v>
      </c>
      <c r="W375" s="1290">
        <v>0</v>
      </c>
      <c r="X375" s="1290">
        <v>21000</v>
      </c>
      <c r="Y375" s="1290">
        <v>0</v>
      </c>
      <c r="Z375" s="1290">
        <v>15000</v>
      </c>
      <c r="AA375" s="1290">
        <v>0</v>
      </c>
      <c r="AB375" s="1290">
        <v>176538</v>
      </c>
      <c r="AC375" s="1290">
        <v>4000</v>
      </c>
      <c r="AD375" s="1290">
        <v>0</v>
      </c>
      <c r="AE375" s="1339">
        <v>0</v>
      </c>
      <c r="AF375" s="1290">
        <v>108104</v>
      </c>
      <c r="AG375" s="1368">
        <v>1</v>
      </c>
      <c r="AH375" s="1368">
        <v>59</v>
      </c>
      <c r="AI375" s="1385"/>
      <c r="AJ375" s="543"/>
    </row>
    <row r="376" spans="1:38" s="165" customFormat="1" ht="20.100000000000001" customHeight="1">
      <c r="A376" s="780">
        <v>22</v>
      </c>
      <c r="B376" s="405">
        <v>1</v>
      </c>
      <c r="C376" s="405">
        <v>60</v>
      </c>
      <c r="D376" s="840"/>
      <c r="E376" s="840"/>
      <c r="F376" s="951" t="s">
        <v>106</v>
      </c>
      <c r="G376" s="1048"/>
      <c r="H376" s="2118" t="s">
        <v>651</v>
      </c>
      <c r="I376" s="2159"/>
      <c r="J376" s="1290">
        <v>0</v>
      </c>
      <c r="K376" s="1290">
        <v>0</v>
      </c>
      <c r="L376" s="1290">
        <v>123394</v>
      </c>
      <c r="M376" s="1290">
        <v>102444</v>
      </c>
      <c r="N376" s="1290">
        <v>152615</v>
      </c>
      <c r="O376" s="1290">
        <v>0</v>
      </c>
      <c r="P376" s="1290">
        <v>100000</v>
      </c>
      <c r="Q376" s="1290">
        <v>0</v>
      </c>
      <c r="R376" s="1290">
        <v>100000</v>
      </c>
      <c r="S376" s="1290">
        <v>870227</v>
      </c>
      <c r="T376" s="1290">
        <v>0</v>
      </c>
      <c r="U376" s="1290">
        <v>25000</v>
      </c>
      <c r="V376" s="1290">
        <v>0</v>
      </c>
      <c r="W376" s="1290">
        <v>1000</v>
      </c>
      <c r="X376" s="1290">
        <v>0</v>
      </c>
      <c r="Y376" s="1290">
        <v>0</v>
      </c>
      <c r="Z376" s="1290">
        <v>0</v>
      </c>
      <c r="AA376" s="1290">
        <v>0</v>
      </c>
      <c r="AB376" s="1290">
        <v>0</v>
      </c>
      <c r="AC376" s="1290">
        <v>0</v>
      </c>
      <c r="AD376" s="1290">
        <v>0</v>
      </c>
      <c r="AE376" s="1339">
        <v>0</v>
      </c>
      <c r="AF376" s="1290">
        <v>10000</v>
      </c>
      <c r="AG376" s="1368">
        <v>1</v>
      </c>
      <c r="AH376" s="1368">
        <v>60</v>
      </c>
      <c r="AI376" s="1385"/>
      <c r="AJ376" s="543"/>
    </row>
    <row r="377" spans="1:38" s="165" customFormat="1" ht="20.100000000000001" customHeight="1">
      <c r="A377" s="780">
        <v>22</v>
      </c>
      <c r="B377" s="405">
        <v>1</v>
      </c>
      <c r="C377" s="405">
        <v>61</v>
      </c>
      <c r="D377" s="840"/>
      <c r="E377" s="840"/>
      <c r="F377" s="951" t="s">
        <v>144</v>
      </c>
      <c r="G377" s="1048"/>
      <c r="H377" s="2118" t="s">
        <v>652</v>
      </c>
      <c r="I377" s="2159"/>
      <c r="J377" s="1290">
        <v>2947434</v>
      </c>
      <c r="K377" s="1290">
        <v>0</v>
      </c>
      <c r="L377" s="1290">
        <v>44616</v>
      </c>
      <c r="M377" s="1290">
        <v>0</v>
      </c>
      <c r="N377" s="1290">
        <v>88596</v>
      </c>
      <c r="O377" s="1290">
        <v>439130</v>
      </c>
      <c r="P377" s="1290">
        <v>441621</v>
      </c>
      <c r="Q377" s="1290">
        <v>0</v>
      </c>
      <c r="R377" s="1290">
        <v>155164</v>
      </c>
      <c r="S377" s="1290">
        <v>164600</v>
      </c>
      <c r="T377" s="1290">
        <v>0</v>
      </c>
      <c r="U377" s="1290">
        <v>50000</v>
      </c>
      <c r="V377" s="1290">
        <v>28291</v>
      </c>
      <c r="W377" s="1290">
        <v>10227</v>
      </c>
      <c r="X377" s="1290">
        <v>20400</v>
      </c>
      <c r="Y377" s="1290">
        <v>0</v>
      </c>
      <c r="Z377" s="1290">
        <v>0</v>
      </c>
      <c r="AA377" s="1290">
        <v>0</v>
      </c>
      <c r="AB377" s="1290">
        <v>110430</v>
      </c>
      <c r="AC377" s="1290">
        <v>80000</v>
      </c>
      <c r="AD377" s="1290">
        <v>69467</v>
      </c>
      <c r="AE377" s="1339">
        <v>0</v>
      </c>
      <c r="AF377" s="1290">
        <v>186660</v>
      </c>
      <c r="AG377" s="1368">
        <v>1</v>
      </c>
      <c r="AH377" s="1368">
        <v>61</v>
      </c>
      <c r="AI377" s="1385"/>
      <c r="AJ377" s="543"/>
    </row>
    <row r="378" spans="1:38" s="165" customFormat="1" ht="20.100000000000001" customHeight="1">
      <c r="A378" s="780">
        <v>22</v>
      </c>
      <c r="B378" s="405">
        <v>1</v>
      </c>
      <c r="C378" s="405">
        <v>62</v>
      </c>
      <c r="D378" s="840"/>
      <c r="E378" s="840"/>
      <c r="F378" s="951" t="s">
        <v>147</v>
      </c>
      <c r="G378" s="1048"/>
      <c r="H378" s="2118" t="s">
        <v>653</v>
      </c>
      <c r="I378" s="2159"/>
      <c r="J378" s="1290">
        <v>0</v>
      </c>
      <c r="K378" s="1290">
        <v>0</v>
      </c>
      <c r="L378" s="1290">
        <v>0</v>
      </c>
      <c r="M378" s="1290">
        <v>0</v>
      </c>
      <c r="N378" s="1290">
        <v>0</v>
      </c>
      <c r="O378" s="1290">
        <v>0</v>
      </c>
      <c r="P378" s="1290">
        <v>0</v>
      </c>
      <c r="Q378" s="1290">
        <v>0</v>
      </c>
      <c r="R378" s="1290">
        <v>0</v>
      </c>
      <c r="S378" s="1290">
        <v>0</v>
      </c>
      <c r="T378" s="1290">
        <v>0</v>
      </c>
      <c r="U378" s="1290">
        <v>0</v>
      </c>
      <c r="V378" s="1290">
        <v>0</v>
      </c>
      <c r="W378" s="1290">
        <v>0</v>
      </c>
      <c r="X378" s="1290">
        <v>73376</v>
      </c>
      <c r="Y378" s="1290">
        <v>0</v>
      </c>
      <c r="Z378" s="1290">
        <v>0</v>
      </c>
      <c r="AA378" s="1290">
        <v>0</v>
      </c>
      <c r="AB378" s="1290">
        <v>0</v>
      </c>
      <c r="AC378" s="1290">
        <v>0</v>
      </c>
      <c r="AD378" s="1290">
        <v>0</v>
      </c>
      <c r="AE378" s="1339">
        <v>0</v>
      </c>
      <c r="AF378" s="1290">
        <v>0</v>
      </c>
      <c r="AG378" s="1368">
        <v>1</v>
      </c>
      <c r="AH378" s="1368">
        <v>62</v>
      </c>
      <c r="AI378" s="1385"/>
      <c r="AJ378" s="543"/>
    </row>
    <row r="379" spans="1:38" s="165" customFormat="1" ht="20.100000000000001" customHeight="1">
      <c r="A379" s="780">
        <v>22</v>
      </c>
      <c r="B379" s="405">
        <v>1</v>
      </c>
      <c r="C379" s="405">
        <v>63</v>
      </c>
      <c r="D379" s="840"/>
      <c r="E379" s="840"/>
      <c r="F379" s="951" t="s">
        <v>155</v>
      </c>
      <c r="G379" s="1048"/>
      <c r="H379" s="1153" t="s">
        <v>70</v>
      </c>
      <c r="I379" s="1228"/>
      <c r="J379" s="1290">
        <v>1333612</v>
      </c>
      <c r="K379" s="1290">
        <v>337382</v>
      </c>
      <c r="L379" s="1290">
        <v>74646</v>
      </c>
      <c r="M379" s="1290">
        <v>232733</v>
      </c>
      <c r="N379" s="1290">
        <v>0</v>
      </c>
      <c r="O379" s="1290">
        <v>120282</v>
      </c>
      <c r="P379" s="1290">
        <v>0</v>
      </c>
      <c r="Q379" s="1290">
        <v>636299</v>
      </c>
      <c r="R379" s="1290">
        <v>165021</v>
      </c>
      <c r="S379" s="1290">
        <v>267169</v>
      </c>
      <c r="T379" s="1290">
        <v>251035</v>
      </c>
      <c r="U379" s="1290">
        <v>1015152</v>
      </c>
      <c r="V379" s="1290">
        <v>225466</v>
      </c>
      <c r="W379" s="1290">
        <v>1942</v>
      </c>
      <c r="X379" s="1290">
        <v>47136</v>
      </c>
      <c r="Y379" s="1290">
        <v>8269</v>
      </c>
      <c r="Z379" s="1290">
        <v>0</v>
      </c>
      <c r="AA379" s="1290">
        <v>0</v>
      </c>
      <c r="AB379" s="1290">
        <v>81673</v>
      </c>
      <c r="AC379" s="1290">
        <v>132729</v>
      </c>
      <c r="AD379" s="1290">
        <v>161924</v>
      </c>
      <c r="AE379" s="1339">
        <v>36619</v>
      </c>
      <c r="AF379" s="1290">
        <v>137978</v>
      </c>
      <c r="AG379" s="1368">
        <v>1</v>
      </c>
      <c r="AH379" s="1368">
        <v>63</v>
      </c>
      <c r="AI379" s="1385"/>
      <c r="AJ379" s="543"/>
    </row>
    <row r="380" spans="1:38" s="165" customFormat="1" ht="20.100000000000001" customHeight="1">
      <c r="A380" s="780">
        <v>22</v>
      </c>
      <c r="B380" s="405">
        <v>1</v>
      </c>
      <c r="C380" s="405">
        <v>64</v>
      </c>
      <c r="D380" s="840"/>
      <c r="E380" s="840"/>
      <c r="F380" s="950"/>
      <c r="G380" s="402"/>
      <c r="H380" s="402" t="s">
        <v>543</v>
      </c>
      <c r="I380" s="1015"/>
      <c r="J380" s="1290">
        <v>0</v>
      </c>
      <c r="K380" s="1290">
        <v>0</v>
      </c>
      <c r="L380" s="1290">
        <v>0</v>
      </c>
      <c r="M380" s="1290">
        <v>0</v>
      </c>
      <c r="N380" s="1290">
        <v>2372</v>
      </c>
      <c r="O380" s="1290">
        <v>0</v>
      </c>
      <c r="P380" s="1290">
        <v>28870</v>
      </c>
      <c r="Q380" s="1290">
        <v>0</v>
      </c>
      <c r="R380" s="1290">
        <v>0</v>
      </c>
      <c r="S380" s="1290">
        <v>0</v>
      </c>
      <c r="T380" s="1290">
        <v>0</v>
      </c>
      <c r="U380" s="1290">
        <v>0</v>
      </c>
      <c r="V380" s="1290">
        <v>0</v>
      </c>
      <c r="W380" s="1290">
        <v>0</v>
      </c>
      <c r="X380" s="1290">
        <v>0</v>
      </c>
      <c r="Y380" s="1290">
        <v>0</v>
      </c>
      <c r="Z380" s="1290">
        <v>101446</v>
      </c>
      <c r="AA380" s="1290">
        <v>8613</v>
      </c>
      <c r="AB380" s="1290">
        <v>0</v>
      </c>
      <c r="AC380" s="1290">
        <v>0</v>
      </c>
      <c r="AD380" s="1290">
        <v>0</v>
      </c>
      <c r="AE380" s="1339">
        <v>0</v>
      </c>
      <c r="AF380" s="1290">
        <v>0</v>
      </c>
      <c r="AG380" s="1368">
        <v>1</v>
      </c>
      <c r="AH380" s="1368">
        <v>64</v>
      </c>
      <c r="AI380" s="1385"/>
      <c r="AJ380" s="291"/>
      <c r="AK380" s="290"/>
      <c r="AL380" s="290"/>
    </row>
    <row r="381" spans="1:38" s="165" customFormat="1" ht="20.100000000000001" customHeight="1">
      <c r="A381" s="780">
        <v>22</v>
      </c>
      <c r="B381" s="405">
        <v>1</v>
      </c>
      <c r="C381" s="405">
        <v>65</v>
      </c>
      <c r="D381" s="840"/>
      <c r="E381" s="840"/>
      <c r="F381" s="959" t="s">
        <v>116</v>
      </c>
      <c r="G381" s="959"/>
      <c r="H381" s="1154" t="s">
        <v>598</v>
      </c>
      <c r="I381" s="1229"/>
      <c r="J381" s="1290">
        <v>925086</v>
      </c>
      <c r="K381" s="1290">
        <v>120398</v>
      </c>
      <c r="L381" s="1290">
        <v>74646</v>
      </c>
      <c r="M381" s="1290">
        <v>131825</v>
      </c>
      <c r="N381" s="1290">
        <v>0</v>
      </c>
      <c r="O381" s="1290">
        <v>110618</v>
      </c>
      <c r="P381" s="1290">
        <v>0</v>
      </c>
      <c r="Q381" s="1290">
        <v>300612</v>
      </c>
      <c r="R381" s="1290">
        <v>59883</v>
      </c>
      <c r="S381" s="1290">
        <v>146727</v>
      </c>
      <c r="T381" s="1290">
        <v>86593</v>
      </c>
      <c r="U381" s="1290">
        <v>0</v>
      </c>
      <c r="V381" s="1290">
        <v>0</v>
      </c>
      <c r="W381" s="1290">
        <v>0</v>
      </c>
      <c r="X381" s="1290">
        <v>4763</v>
      </c>
      <c r="Y381" s="1290">
        <v>1334</v>
      </c>
      <c r="Z381" s="1290">
        <v>7534</v>
      </c>
      <c r="AA381" s="1290">
        <v>0</v>
      </c>
      <c r="AB381" s="1290">
        <v>0</v>
      </c>
      <c r="AC381" s="1290">
        <v>6543</v>
      </c>
      <c r="AD381" s="1290">
        <v>10889</v>
      </c>
      <c r="AE381" s="1339">
        <v>8776</v>
      </c>
      <c r="AF381" s="1290">
        <v>46437</v>
      </c>
      <c r="AG381" s="1368">
        <v>1</v>
      </c>
      <c r="AH381" s="1368">
        <v>65</v>
      </c>
      <c r="AI381" s="1385"/>
      <c r="AJ381" s="291"/>
      <c r="AK381" s="290"/>
      <c r="AL381" s="290"/>
    </row>
    <row r="382" spans="1:38" s="165" customFormat="1" ht="20.100000000000001" customHeight="1">
      <c r="A382" s="780">
        <v>22</v>
      </c>
      <c r="B382" s="405">
        <v>1</v>
      </c>
      <c r="C382" s="405">
        <v>66</v>
      </c>
      <c r="D382" s="844"/>
      <c r="E382" s="844"/>
      <c r="F382" s="1045" t="s">
        <v>216</v>
      </c>
      <c r="G382" s="1045"/>
      <c r="H382" s="1155" t="s">
        <v>389</v>
      </c>
      <c r="I382" s="1065"/>
      <c r="J382" s="1290">
        <v>0</v>
      </c>
      <c r="K382" s="1290">
        <v>0</v>
      </c>
      <c r="L382" s="1290">
        <v>0</v>
      </c>
      <c r="M382" s="1290">
        <v>0</v>
      </c>
      <c r="N382" s="1290">
        <v>9880</v>
      </c>
      <c r="O382" s="1290">
        <v>0</v>
      </c>
      <c r="P382" s="1290">
        <v>28870</v>
      </c>
      <c r="Q382" s="1290">
        <v>0</v>
      </c>
      <c r="R382" s="1290">
        <v>0</v>
      </c>
      <c r="S382" s="1290">
        <v>0</v>
      </c>
      <c r="T382" s="1290">
        <v>0</v>
      </c>
      <c r="U382" s="1290">
        <v>27887</v>
      </c>
      <c r="V382" s="1290">
        <v>5436</v>
      </c>
      <c r="W382" s="1290">
        <v>111140</v>
      </c>
      <c r="X382" s="1290">
        <v>0</v>
      </c>
      <c r="Y382" s="1290">
        <v>0</v>
      </c>
      <c r="Z382" s="1290">
        <v>0</v>
      </c>
      <c r="AA382" s="1290">
        <v>8613</v>
      </c>
      <c r="AB382" s="1290">
        <v>6686</v>
      </c>
      <c r="AC382" s="1290">
        <v>0</v>
      </c>
      <c r="AD382" s="1290">
        <v>0</v>
      </c>
      <c r="AE382" s="1339">
        <v>0</v>
      </c>
      <c r="AF382" s="1290">
        <v>0</v>
      </c>
      <c r="AG382" s="1368">
        <v>1</v>
      </c>
      <c r="AH382" s="1368">
        <v>66</v>
      </c>
      <c r="AI382" s="1385"/>
      <c r="AJ382" s="291"/>
      <c r="AK382" s="290"/>
      <c r="AL382" s="290"/>
    </row>
    <row r="383" spans="1:38" s="165" customFormat="1" ht="20.100000000000001" customHeight="1">
      <c r="A383" s="780">
        <v>22</v>
      </c>
      <c r="B383" s="405">
        <v>1</v>
      </c>
      <c r="C383" s="405">
        <v>67</v>
      </c>
      <c r="D383" s="870" t="s">
        <v>862</v>
      </c>
      <c r="E383" s="2112" t="s">
        <v>1199</v>
      </c>
      <c r="F383" s="2113"/>
      <c r="G383" s="2113"/>
      <c r="H383" s="2113"/>
      <c r="I383" s="2211"/>
      <c r="J383" s="1290">
        <v>0</v>
      </c>
      <c r="K383" s="1290">
        <v>0</v>
      </c>
      <c r="L383" s="1290">
        <v>0</v>
      </c>
      <c r="M383" s="1290">
        <v>0</v>
      </c>
      <c r="N383" s="1290">
        <v>0</v>
      </c>
      <c r="O383" s="1290">
        <v>0</v>
      </c>
      <c r="P383" s="1290">
        <v>0</v>
      </c>
      <c r="Q383" s="1290">
        <v>0</v>
      </c>
      <c r="R383" s="1290">
        <v>0</v>
      </c>
      <c r="S383" s="1290">
        <v>0</v>
      </c>
      <c r="T383" s="1290">
        <v>0</v>
      </c>
      <c r="U383" s="1290">
        <v>0</v>
      </c>
      <c r="V383" s="1290">
        <v>0</v>
      </c>
      <c r="W383" s="1290">
        <v>0</v>
      </c>
      <c r="X383" s="1290">
        <v>0</v>
      </c>
      <c r="Y383" s="1290">
        <v>0</v>
      </c>
      <c r="Z383" s="1290">
        <v>0</v>
      </c>
      <c r="AA383" s="1290">
        <v>0</v>
      </c>
      <c r="AB383" s="1290">
        <v>0</v>
      </c>
      <c r="AC383" s="1290">
        <v>0</v>
      </c>
      <c r="AD383" s="1290">
        <v>0</v>
      </c>
      <c r="AE383" s="1339">
        <v>0</v>
      </c>
      <c r="AF383" s="1290">
        <v>0</v>
      </c>
      <c r="AG383" s="1368">
        <v>1</v>
      </c>
      <c r="AH383" s="1368">
        <v>67</v>
      </c>
      <c r="AI383" s="1385"/>
      <c r="AJ383" s="291"/>
      <c r="AK383" s="290"/>
      <c r="AL383" s="290"/>
    </row>
    <row r="384" spans="1:38" s="165" customFormat="1" ht="20.100000000000001" customHeight="1">
      <c r="A384" s="780">
        <v>22</v>
      </c>
      <c r="B384" s="405">
        <v>1</v>
      </c>
      <c r="C384" s="405">
        <v>68</v>
      </c>
      <c r="D384" s="869" t="s">
        <v>1198</v>
      </c>
      <c r="E384" s="2112" t="s">
        <v>1200</v>
      </c>
      <c r="F384" s="2113"/>
      <c r="G384" s="2113"/>
      <c r="H384" s="2113"/>
      <c r="I384" s="2211"/>
      <c r="J384" s="1290">
        <v>34695719</v>
      </c>
      <c r="K384" s="1290">
        <v>4599551</v>
      </c>
      <c r="L384" s="1290">
        <v>8688981</v>
      </c>
      <c r="M384" s="1290">
        <v>7799099</v>
      </c>
      <c r="N384" s="1290">
        <v>3432197</v>
      </c>
      <c r="O384" s="1290">
        <v>4575914</v>
      </c>
      <c r="P384" s="1290">
        <v>2251495</v>
      </c>
      <c r="Q384" s="1290">
        <v>10213445</v>
      </c>
      <c r="R384" s="1290">
        <v>2281605</v>
      </c>
      <c r="S384" s="1290">
        <v>5638889</v>
      </c>
      <c r="T384" s="1290">
        <v>1798666</v>
      </c>
      <c r="U384" s="1290">
        <v>4771951</v>
      </c>
      <c r="V384" s="1290">
        <v>2658596</v>
      </c>
      <c r="W384" s="1290">
        <v>1807512</v>
      </c>
      <c r="X384" s="1290">
        <v>1018405</v>
      </c>
      <c r="Y384" s="1290">
        <v>118798</v>
      </c>
      <c r="Z384" s="1290">
        <v>1173507</v>
      </c>
      <c r="AA384" s="1290">
        <v>352851</v>
      </c>
      <c r="AB384" s="1290">
        <v>1579950</v>
      </c>
      <c r="AC384" s="1290">
        <v>737873</v>
      </c>
      <c r="AD384" s="1290">
        <v>712317</v>
      </c>
      <c r="AE384" s="1339">
        <v>1030401</v>
      </c>
      <c r="AF384" s="1290">
        <v>1517340</v>
      </c>
      <c r="AG384" s="1368">
        <v>1</v>
      </c>
      <c r="AH384" s="1368">
        <v>68</v>
      </c>
      <c r="AI384" s="1385"/>
      <c r="AJ384" s="291"/>
      <c r="AK384" s="290"/>
      <c r="AL384" s="290"/>
    </row>
    <row r="385" spans="1:38" s="165" customFormat="1" ht="20.100000000000001" customHeight="1">
      <c r="A385" s="780">
        <v>22</v>
      </c>
      <c r="B385" s="405">
        <v>1</v>
      </c>
      <c r="C385" s="405">
        <v>69</v>
      </c>
      <c r="D385" s="869" t="s">
        <v>1201</v>
      </c>
      <c r="E385" s="2112" t="s">
        <v>226</v>
      </c>
      <c r="F385" s="2220"/>
      <c r="G385" s="2220"/>
      <c r="H385" s="2220"/>
      <c r="I385" s="2221"/>
      <c r="J385" s="1290">
        <v>75180573</v>
      </c>
      <c r="K385" s="1290">
        <v>12428694</v>
      </c>
      <c r="L385" s="1290">
        <v>25103335</v>
      </c>
      <c r="M385" s="1290">
        <v>17710155</v>
      </c>
      <c r="N385" s="1290">
        <v>6859508</v>
      </c>
      <c r="O385" s="1290">
        <v>15572034</v>
      </c>
      <c r="P385" s="1290">
        <v>7022943</v>
      </c>
      <c r="Q385" s="1290">
        <v>31921840</v>
      </c>
      <c r="R385" s="1290">
        <v>5627502</v>
      </c>
      <c r="S385" s="1290">
        <v>9248432</v>
      </c>
      <c r="T385" s="1290">
        <v>14566792</v>
      </c>
      <c r="U385" s="1290">
        <v>10577934</v>
      </c>
      <c r="V385" s="1290">
        <v>7369176</v>
      </c>
      <c r="W385" s="1290">
        <v>8303377</v>
      </c>
      <c r="X385" s="1290">
        <v>3928928</v>
      </c>
      <c r="Y385" s="1290">
        <v>897038</v>
      </c>
      <c r="Z385" s="1290">
        <v>2970587</v>
      </c>
      <c r="AA385" s="1290">
        <v>2847094</v>
      </c>
      <c r="AB385" s="1290">
        <v>3153186</v>
      </c>
      <c r="AC385" s="1290">
        <v>1459176</v>
      </c>
      <c r="AD385" s="1290">
        <v>1188420</v>
      </c>
      <c r="AE385" s="1339">
        <v>4923274</v>
      </c>
      <c r="AF385" s="1290">
        <v>1988873</v>
      </c>
      <c r="AG385" s="1368">
        <v>1</v>
      </c>
      <c r="AH385" s="1368">
        <v>69</v>
      </c>
      <c r="AI385" s="1385"/>
      <c r="AJ385" s="291"/>
      <c r="AK385" s="290"/>
      <c r="AL385" s="290"/>
    </row>
    <row r="386" spans="1:38" s="165" customFormat="1" ht="20.100000000000001" customHeight="1">
      <c r="A386" s="780">
        <v>22</v>
      </c>
      <c r="B386" s="405">
        <v>1</v>
      </c>
      <c r="C386" s="405">
        <v>70</v>
      </c>
      <c r="D386" s="869" t="s">
        <v>319</v>
      </c>
      <c r="E386" s="2112" t="s">
        <v>1071</v>
      </c>
      <c r="F386" s="2113"/>
      <c r="G386" s="2113"/>
      <c r="H386" s="2113"/>
      <c r="I386" s="2211"/>
      <c r="J386" s="1290">
        <v>0</v>
      </c>
      <c r="K386" s="1290">
        <v>0</v>
      </c>
      <c r="L386" s="1290">
        <v>0</v>
      </c>
      <c r="M386" s="1290">
        <v>0</v>
      </c>
      <c r="N386" s="1290">
        <v>0</v>
      </c>
      <c r="O386" s="1290">
        <v>0</v>
      </c>
      <c r="P386" s="1290">
        <v>0</v>
      </c>
      <c r="Q386" s="1290">
        <v>0</v>
      </c>
      <c r="R386" s="1290">
        <v>0</v>
      </c>
      <c r="S386" s="1290">
        <v>0</v>
      </c>
      <c r="T386" s="1290">
        <v>0</v>
      </c>
      <c r="U386" s="1290">
        <v>0</v>
      </c>
      <c r="V386" s="1290">
        <v>0</v>
      </c>
      <c r="W386" s="1290">
        <v>0</v>
      </c>
      <c r="X386" s="1290">
        <v>0</v>
      </c>
      <c r="Y386" s="1290">
        <v>0</v>
      </c>
      <c r="Z386" s="1290">
        <v>0</v>
      </c>
      <c r="AA386" s="1290">
        <v>0</v>
      </c>
      <c r="AB386" s="1290">
        <v>0</v>
      </c>
      <c r="AC386" s="1290">
        <v>0</v>
      </c>
      <c r="AD386" s="1290">
        <v>0</v>
      </c>
      <c r="AE386" s="1339">
        <v>0</v>
      </c>
      <c r="AF386" s="1290">
        <v>0</v>
      </c>
      <c r="AG386" s="1368">
        <v>1</v>
      </c>
      <c r="AH386" s="1368">
        <v>70</v>
      </c>
      <c r="AI386" s="1385"/>
      <c r="AJ386" s="291"/>
      <c r="AK386" s="290"/>
      <c r="AL386" s="290"/>
    </row>
    <row r="387" spans="1:38" s="165" customFormat="1" ht="20.100000000000001" customHeight="1">
      <c r="A387" s="780">
        <v>22</v>
      </c>
      <c r="B387" s="405">
        <v>1</v>
      </c>
      <c r="C387" s="405">
        <v>71</v>
      </c>
      <c r="D387" s="869" t="s">
        <v>1202</v>
      </c>
      <c r="E387" s="2112" t="s">
        <v>283</v>
      </c>
      <c r="F387" s="2113"/>
      <c r="G387" s="2113"/>
      <c r="H387" s="2113"/>
      <c r="I387" s="2211"/>
      <c r="J387" s="1290">
        <v>0</v>
      </c>
      <c r="K387" s="1290">
        <v>0</v>
      </c>
      <c r="L387" s="1290">
        <v>0</v>
      </c>
      <c r="M387" s="1290">
        <v>0</v>
      </c>
      <c r="N387" s="1290">
        <v>0</v>
      </c>
      <c r="O387" s="1290">
        <v>0</v>
      </c>
      <c r="P387" s="1290">
        <v>0</v>
      </c>
      <c r="Q387" s="1290">
        <v>0</v>
      </c>
      <c r="R387" s="1290">
        <v>0</v>
      </c>
      <c r="S387" s="1290">
        <v>0</v>
      </c>
      <c r="T387" s="1290">
        <v>0</v>
      </c>
      <c r="U387" s="1290">
        <v>0</v>
      </c>
      <c r="V387" s="1290">
        <v>0</v>
      </c>
      <c r="W387" s="1290">
        <v>0</v>
      </c>
      <c r="X387" s="1290">
        <v>0</v>
      </c>
      <c r="Y387" s="1290">
        <v>0</v>
      </c>
      <c r="Z387" s="1290">
        <v>0</v>
      </c>
      <c r="AA387" s="1290">
        <v>0</v>
      </c>
      <c r="AB387" s="1290">
        <v>0</v>
      </c>
      <c r="AC387" s="1290">
        <v>0</v>
      </c>
      <c r="AD387" s="1290">
        <v>0</v>
      </c>
      <c r="AE387" s="1339">
        <v>0</v>
      </c>
      <c r="AF387" s="1290">
        <v>0</v>
      </c>
      <c r="AG387" s="1368">
        <v>1</v>
      </c>
      <c r="AH387" s="1368">
        <v>71</v>
      </c>
      <c r="AI387" s="1385"/>
      <c r="AJ387" s="291"/>
      <c r="AK387" s="290"/>
      <c r="AL387" s="290"/>
    </row>
    <row r="388" spans="1:38" s="165" customFormat="1" ht="20.100000000000001" customHeight="1">
      <c r="A388" s="780">
        <v>22</v>
      </c>
      <c r="B388" s="405">
        <v>1</v>
      </c>
      <c r="C388" s="405">
        <v>72</v>
      </c>
      <c r="D388" s="855" t="s">
        <v>269</v>
      </c>
      <c r="E388" s="2112" t="s">
        <v>622</v>
      </c>
      <c r="F388" s="2112"/>
      <c r="G388" s="2112"/>
      <c r="H388" s="2112"/>
      <c r="I388" s="1230" t="s">
        <v>1291</v>
      </c>
      <c r="J388" s="1308">
        <v>0</v>
      </c>
      <c r="K388" s="1308">
        <v>0</v>
      </c>
      <c r="L388" s="1308">
        <v>0</v>
      </c>
      <c r="M388" s="1308">
        <v>0</v>
      </c>
      <c r="N388" s="1308">
        <v>0</v>
      </c>
      <c r="O388" s="1308">
        <v>0</v>
      </c>
      <c r="P388" s="1308">
        <v>0</v>
      </c>
      <c r="Q388" s="1308">
        <v>0</v>
      </c>
      <c r="R388" s="1308">
        <v>0</v>
      </c>
      <c r="S388" s="1308">
        <v>0</v>
      </c>
      <c r="T388" s="1308">
        <v>0</v>
      </c>
      <c r="U388" s="1308">
        <v>0</v>
      </c>
      <c r="V388" s="1308">
        <v>0</v>
      </c>
      <c r="W388" s="1308">
        <v>0</v>
      </c>
      <c r="X388" s="1308">
        <v>0</v>
      </c>
      <c r="Y388" s="1308">
        <v>0</v>
      </c>
      <c r="Z388" s="1308">
        <v>0</v>
      </c>
      <c r="AA388" s="1308">
        <v>0</v>
      </c>
      <c r="AB388" s="1308">
        <v>0</v>
      </c>
      <c r="AC388" s="1308">
        <v>0</v>
      </c>
      <c r="AD388" s="1308">
        <v>0</v>
      </c>
      <c r="AE388" s="1355">
        <v>0</v>
      </c>
      <c r="AF388" s="1290">
        <v>0</v>
      </c>
      <c r="AG388" s="1368">
        <v>1</v>
      </c>
      <c r="AH388" s="1368">
        <v>72</v>
      </c>
      <c r="AI388" s="1385"/>
      <c r="AJ388" s="291"/>
      <c r="AK388" s="290"/>
      <c r="AL388" s="290"/>
    </row>
    <row r="389" spans="1:38" s="757" customFormat="1" ht="20.100000000000001" customHeight="1">
      <c r="A389" s="781">
        <v>22</v>
      </c>
      <c r="B389" s="777">
        <v>1</v>
      </c>
      <c r="C389" s="777">
        <v>73</v>
      </c>
      <c r="D389" s="854" t="s">
        <v>271</v>
      </c>
      <c r="E389" s="2222" t="s">
        <v>1292</v>
      </c>
      <c r="F389" s="2222"/>
      <c r="G389" s="2222"/>
      <c r="H389" s="2222"/>
      <c r="I389" s="1230" t="s">
        <v>1291</v>
      </c>
      <c r="J389" s="1290">
        <v>0</v>
      </c>
      <c r="K389" s="1290">
        <v>0</v>
      </c>
      <c r="L389" s="1290">
        <v>0</v>
      </c>
      <c r="M389" s="1290">
        <v>0</v>
      </c>
      <c r="N389" s="1290">
        <v>0</v>
      </c>
      <c r="O389" s="1290">
        <v>0</v>
      </c>
      <c r="P389" s="1290">
        <v>0</v>
      </c>
      <c r="Q389" s="1290">
        <v>0</v>
      </c>
      <c r="R389" s="1290">
        <v>0</v>
      </c>
      <c r="S389" s="1290">
        <v>0</v>
      </c>
      <c r="T389" s="1290">
        <v>0</v>
      </c>
      <c r="U389" s="1290">
        <v>0</v>
      </c>
      <c r="V389" s="1290">
        <v>0</v>
      </c>
      <c r="W389" s="1290">
        <v>0</v>
      </c>
      <c r="X389" s="1290">
        <v>0</v>
      </c>
      <c r="Y389" s="1290">
        <v>0</v>
      </c>
      <c r="Z389" s="1290">
        <v>0</v>
      </c>
      <c r="AA389" s="1290">
        <v>0</v>
      </c>
      <c r="AB389" s="1290">
        <v>0</v>
      </c>
      <c r="AC389" s="1290">
        <v>0</v>
      </c>
      <c r="AD389" s="1290">
        <v>0</v>
      </c>
      <c r="AE389" s="1339">
        <v>0</v>
      </c>
      <c r="AF389" s="1290">
        <v>0</v>
      </c>
      <c r="AG389" s="1367">
        <v>1</v>
      </c>
      <c r="AH389" s="1367">
        <v>73</v>
      </c>
      <c r="AI389" s="1386"/>
      <c r="AJ389" s="1380"/>
      <c r="AK389" s="752"/>
      <c r="AL389" s="752"/>
    </row>
    <row r="390" spans="1:38" s="165" customFormat="1" ht="20.100000000000001" customHeight="1">
      <c r="A390" s="780">
        <v>22</v>
      </c>
      <c r="B390" s="405">
        <v>1</v>
      </c>
      <c r="C390" s="405">
        <v>74</v>
      </c>
      <c r="D390" s="871" t="s">
        <v>522</v>
      </c>
      <c r="E390" s="953" t="s">
        <v>161</v>
      </c>
      <c r="F390" s="942"/>
      <c r="G390" s="942"/>
      <c r="H390" s="942"/>
      <c r="I390" s="989"/>
      <c r="J390" s="1308">
        <v>925450</v>
      </c>
      <c r="K390" s="1308">
        <v>166856</v>
      </c>
      <c r="L390" s="1308">
        <v>74647</v>
      </c>
      <c r="M390" s="1308">
        <v>132783</v>
      </c>
      <c r="N390" s="1308">
        <v>0</v>
      </c>
      <c r="O390" s="1308">
        <v>115254</v>
      </c>
      <c r="P390" s="1308">
        <v>0</v>
      </c>
      <c r="Q390" s="1308">
        <v>300929</v>
      </c>
      <c r="R390" s="1308">
        <v>60058</v>
      </c>
      <c r="S390" s="1308">
        <v>146822</v>
      </c>
      <c r="T390" s="1308">
        <v>87142</v>
      </c>
      <c r="U390" s="1308">
        <v>0</v>
      </c>
      <c r="V390" s="1308">
        <v>0</v>
      </c>
      <c r="W390" s="1308">
        <v>0</v>
      </c>
      <c r="X390" s="1308">
        <v>4751</v>
      </c>
      <c r="Y390" s="1308">
        <v>1334</v>
      </c>
      <c r="Z390" s="1308">
        <v>5379</v>
      </c>
      <c r="AA390" s="1308">
        <v>0</v>
      </c>
      <c r="AB390" s="1308">
        <v>0</v>
      </c>
      <c r="AC390" s="1308">
        <v>6555</v>
      </c>
      <c r="AD390" s="1308">
        <v>10889</v>
      </c>
      <c r="AE390" s="1355">
        <v>9141</v>
      </c>
      <c r="AF390" s="1308">
        <v>46964</v>
      </c>
      <c r="AG390" s="1368">
        <v>1</v>
      </c>
      <c r="AH390" s="1368">
        <v>74</v>
      </c>
      <c r="AI390" s="1385"/>
      <c r="AJ390" s="291"/>
      <c r="AK390" s="290"/>
      <c r="AL390" s="290"/>
    </row>
    <row r="391" spans="1:38" s="165" customFormat="1" ht="20.100000000000001" customHeight="1">
      <c r="A391" s="780">
        <v>22</v>
      </c>
      <c r="B391" s="405">
        <v>1</v>
      </c>
      <c r="C391" s="405">
        <v>75</v>
      </c>
      <c r="D391" s="872" t="s">
        <v>562</v>
      </c>
      <c r="E391" s="953" t="s">
        <v>405</v>
      </c>
      <c r="F391" s="942"/>
      <c r="G391" s="942"/>
      <c r="H391" s="941"/>
      <c r="I391" s="1231" t="s">
        <v>1291</v>
      </c>
      <c r="J391" s="1300">
        <v>0</v>
      </c>
      <c r="K391" s="1300">
        <v>0</v>
      </c>
      <c r="L391" s="1300">
        <v>0</v>
      </c>
      <c r="M391" s="1300">
        <v>0</v>
      </c>
      <c r="N391" s="1300">
        <v>11305</v>
      </c>
      <c r="O391" s="1300">
        <v>0</v>
      </c>
      <c r="P391" s="1300">
        <v>5335</v>
      </c>
      <c r="Q391" s="1300">
        <v>0</v>
      </c>
      <c r="R391" s="1300">
        <v>0</v>
      </c>
      <c r="S391" s="1300">
        <v>0</v>
      </c>
      <c r="T391" s="1300">
        <v>0</v>
      </c>
      <c r="U391" s="1300">
        <v>14306</v>
      </c>
      <c r="V391" s="1300">
        <v>120</v>
      </c>
      <c r="W391" s="1300">
        <v>111140</v>
      </c>
      <c r="X391" s="1300">
        <v>0</v>
      </c>
      <c r="Y391" s="1300">
        <v>0</v>
      </c>
      <c r="Z391" s="1300">
        <v>0</v>
      </c>
      <c r="AA391" s="1300">
        <v>3834</v>
      </c>
      <c r="AB391" s="1300">
        <v>6939</v>
      </c>
      <c r="AC391" s="1300">
        <v>0</v>
      </c>
      <c r="AD391" s="1300">
        <v>0</v>
      </c>
      <c r="AE391" s="1347">
        <v>0</v>
      </c>
      <c r="AF391" s="1317">
        <v>0</v>
      </c>
      <c r="AG391" s="1368">
        <v>1</v>
      </c>
      <c r="AH391" s="1368">
        <v>75</v>
      </c>
      <c r="AI391" s="1385"/>
      <c r="AJ391" s="291"/>
      <c r="AK391" s="290"/>
      <c r="AL391" s="290"/>
    </row>
    <row r="392" spans="1:38" s="759" customFormat="1" ht="20.100000000000001" customHeight="1">
      <c r="A392" s="779">
        <v>22</v>
      </c>
      <c r="B392" s="793">
        <v>2</v>
      </c>
      <c r="C392" s="791">
        <v>1</v>
      </c>
      <c r="D392" s="2387" t="s">
        <v>1297</v>
      </c>
      <c r="E392" s="2388"/>
      <c r="F392" s="2389"/>
      <c r="G392" s="1046"/>
      <c r="H392" s="2223" t="s">
        <v>1293</v>
      </c>
      <c r="I392" s="2223"/>
      <c r="J392" s="1310">
        <v>1099344</v>
      </c>
      <c r="K392" s="1310">
        <v>0</v>
      </c>
      <c r="L392" s="1310">
        <v>0</v>
      </c>
      <c r="M392" s="1310">
        <v>0</v>
      </c>
      <c r="N392" s="1310">
        <v>0</v>
      </c>
      <c r="O392" s="1310">
        <v>0</v>
      </c>
      <c r="P392" s="1310">
        <v>361</v>
      </c>
      <c r="Q392" s="1310">
        <v>0</v>
      </c>
      <c r="R392" s="1310">
        <v>0</v>
      </c>
      <c r="S392" s="1310">
        <v>9100</v>
      </c>
      <c r="T392" s="1310">
        <v>5600</v>
      </c>
      <c r="U392" s="1310">
        <v>0</v>
      </c>
      <c r="V392" s="1310">
        <v>0</v>
      </c>
      <c r="W392" s="1310">
        <v>0</v>
      </c>
      <c r="X392" s="1310">
        <v>0</v>
      </c>
      <c r="Y392" s="1310">
        <v>0</v>
      </c>
      <c r="Z392" s="1310">
        <v>0</v>
      </c>
      <c r="AA392" s="1310">
        <v>0</v>
      </c>
      <c r="AB392" s="1310">
        <v>0</v>
      </c>
      <c r="AC392" s="1310">
        <v>0</v>
      </c>
      <c r="AD392" s="1310">
        <v>0</v>
      </c>
      <c r="AE392" s="1357">
        <v>0</v>
      </c>
      <c r="AF392" s="1299">
        <v>0</v>
      </c>
      <c r="AG392" s="1370">
        <v>2</v>
      </c>
      <c r="AH392" s="1370">
        <v>1</v>
      </c>
      <c r="AI392" s="1388"/>
      <c r="AJ392" s="1381"/>
      <c r="AK392" s="753"/>
      <c r="AL392" s="753"/>
    </row>
    <row r="393" spans="1:38" s="165" customFormat="1" ht="20.100000000000001" customHeight="1">
      <c r="A393" s="780">
        <v>22</v>
      </c>
      <c r="B393" s="794">
        <v>2</v>
      </c>
      <c r="C393" s="405">
        <v>2</v>
      </c>
      <c r="D393" s="2390"/>
      <c r="E393" s="2391"/>
      <c r="F393" s="2392"/>
      <c r="G393" s="963"/>
      <c r="H393" s="2166" t="s">
        <v>1204</v>
      </c>
      <c r="I393" s="2212"/>
      <c r="J393" s="1290">
        <v>0</v>
      </c>
      <c r="K393" s="1290">
        <v>0</v>
      </c>
      <c r="L393" s="1290">
        <v>0</v>
      </c>
      <c r="M393" s="1290">
        <v>0</v>
      </c>
      <c r="N393" s="1290">
        <v>10259</v>
      </c>
      <c r="O393" s="1290">
        <v>0</v>
      </c>
      <c r="P393" s="1290">
        <v>0</v>
      </c>
      <c r="Q393" s="1290">
        <v>0</v>
      </c>
      <c r="R393" s="1290">
        <v>0</v>
      </c>
      <c r="S393" s="1290">
        <v>0</v>
      </c>
      <c r="T393" s="1290">
        <v>0</v>
      </c>
      <c r="U393" s="1290">
        <v>1040</v>
      </c>
      <c r="V393" s="1290">
        <v>0</v>
      </c>
      <c r="W393" s="1290">
        <v>0</v>
      </c>
      <c r="X393" s="1290">
        <v>1609</v>
      </c>
      <c r="Y393" s="1290">
        <v>0</v>
      </c>
      <c r="Z393" s="1290">
        <v>0</v>
      </c>
      <c r="AA393" s="1290">
        <v>0</v>
      </c>
      <c r="AB393" s="1290">
        <v>0</v>
      </c>
      <c r="AC393" s="1290">
        <v>0</v>
      </c>
      <c r="AD393" s="1290">
        <v>0</v>
      </c>
      <c r="AE393" s="1339">
        <v>0</v>
      </c>
      <c r="AF393" s="1290">
        <v>0</v>
      </c>
      <c r="AG393" s="1368">
        <v>2</v>
      </c>
      <c r="AH393" s="1368">
        <v>2</v>
      </c>
      <c r="AI393" s="1385"/>
      <c r="AJ393" s="291"/>
      <c r="AK393" s="290"/>
      <c r="AL393" s="290"/>
    </row>
    <row r="394" spans="1:38" s="165" customFormat="1" ht="20.100000000000001" customHeight="1">
      <c r="A394" s="780">
        <v>22</v>
      </c>
      <c r="B394" s="794">
        <v>2</v>
      </c>
      <c r="C394" s="405">
        <v>3</v>
      </c>
      <c r="D394" s="2341"/>
      <c r="E394" s="2342"/>
      <c r="F394" s="2393"/>
      <c r="G394" s="956"/>
      <c r="H394" s="2166" t="s">
        <v>1205</v>
      </c>
      <c r="I394" s="2212"/>
      <c r="J394" s="1290">
        <v>978114</v>
      </c>
      <c r="K394" s="1290">
        <v>0</v>
      </c>
      <c r="L394" s="1290">
        <v>0</v>
      </c>
      <c r="M394" s="1290">
        <v>0</v>
      </c>
      <c r="N394" s="1290">
        <v>0</v>
      </c>
      <c r="O394" s="1290">
        <v>0</v>
      </c>
      <c r="P394" s="1290">
        <v>0</v>
      </c>
      <c r="Q394" s="1290">
        <v>0</v>
      </c>
      <c r="R394" s="1290">
        <v>0</v>
      </c>
      <c r="S394" s="1290">
        <v>0</v>
      </c>
      <c r="T394" s="1290">
        <v>0</v>
      </c>
      <c r="U394" s="1290">
        <v>0</v>
      </c>
      <c r="V394" s="1290">
        <v>0</v>
      </c>
      <c r="W394" s="1290">
        <v>0</v>
      </c>
      <c r="X394" s="1290">
        <v>0</v>
      </c>
      <c r="Y394" s="1290">
        <v>0</v>
      </c>
      <c r="Z394" s="1290">
        <v>0</v>
      </c>
      <c r="AA394" s="1290">
        <v>0</v>
      </c>
      <c r="AB394" s="1290">
        <v>0</v>
      </c>
      <c r="AC394" s="1290">
        <v>0</v>
      </c>
      <c r="AD394" s="1290">
        <v>0</v>
      </c>
      <c r="AE394" s="1339">
        <v>0</v>
      </c>
      <c r="AF394" s="1290">
        <v>0</v>
      </c>
      <c r="AG394" s="1368">
        <v>2</v>
      </c>
      <c r="AH394" s="1368">
        <v>3</v>
      </c>
      <c r="AI394" s="1385"/>
      <c r="AJ394" s="291"/>
      <c r="AK394" s="290"/>
      <c r="AL394" s="290"/>
    </row>
    <row r="395" spans="1:38" s="165" customFormat="1" ht="20.100000000000001" customHeight="1">
      <c r="A395" s="780">
        <v>22</v>
      </c>
      <c r="B395" s="794">
        <v>2</v>
      </c>
      <c r="C395" s="405">
        <v>4</v>
      </c>
      <c r="D395" s="2339" t="s">
        <v>633</v>
      </c>
      <c r="E395" s="2340"/>
      <c r="F395" s="2394"/>
      <c r="G395" s="955"/>
      <c r="H395" s="2166" t="s">
        <v>1293</v>
      </c>
      <c r="I395" s="2212"/>
      <c r="J395" s="1290">
        <v>0</v>
      </c>
      <c r="K395" s="1290">
        <v>0</v>
      </c>
      <c r="L395" s="1290">
        <v>0</v>
      </c>
      <c r="M395" s="1290">
        <v>0</v>
      </c>
      <c r="N395" s="1290">
        <v>0</v>
      </c>
      <c r="O395" s="1290">
        <v>0</v>
      </c>
      <c r="P395" s="1290">
        <v>0</v>
      </c>
      <c r="Q395" s="1290">
        <v>0</v>
      </c>
      <c r="R395" s="1290">
        <v>0</v>
      </c>
      <c r="S395" s="1290">
        <v>0</v>
      </c>
      <c r="T395" s="1290">
        <v>0</v>
      </c>
      <c r="U395" s="1290">
        <v>0</v>
      </c>
      <c r="V395" s="1290">
        <v>0</v>
      </c>
      <c r="W395" s="1290">
        <v>0</v>
      </c>
      <c r="X395" s="1290">
        <v>0</v>
      </c>
      <c r="Y395" s="1290">
        <v>0</v>
      </c>
      <c r="Z395" s="1290">
        <v>0</v>
      </c>
      <c r="AA395" s="1290">
        <v>0</v>
      </c>
      <c r="AB395" s="1290">
        <v>0</v>
      </c>
      <c r="AC395" s="1290">
        <v>0</v>
      </c>
      <c r="AD395" s="1290">
        <v>0</v>
      </c>
      <c r="AE395" s="1339">
        <v>0</v>
      </c>
      <c r="AF395" s="1290">
        <v>0</v>
      </c>
      <c r="AG395" s="1368">
        <v>2</v>
      </c>
      <c r="AH395" s="1368">
        <v>4</v>
      </c>
      <c r="AI395" s="1385"/>
      <c r="AJ395" s="291"/>
      <c r="AK395" s="290"/>
      <c r="AL395" s="290"/>
    </row>
    <row r="396" spans="1:38" s="165" customFormat="1" ht="20.100000000000001" customHeight="1">
      <c r="A396" s="780">
        <v>22</v>
      </c>
      <c r="B396" s="794">
        <v>2</v>
      </c>
      <c r="C396" s="405">
        <v>5</v>
      </c>
      <c r="D396" s="2390"/>
      <c r="E396" s="2391"/>
      <c r="F396" s="2392"/>
      <c r="G396" s="963"/>
      <c r="H396" s="2166" t="s">
        <v>1203</v>
      </c>
      <c r="I396" s="2212"/>
      <c r="J396" s="1290">
        <v>71257</v>
      </c>
      <c r="K396" s="1290">
        <v>4547</v>
      </c>
      <c r="L396" s="1290">
        <v>13755</v>
      </c>
      <c r="M396" s="1290">
        <v>16631</v>
      </c>
      <c r="N396" s="1290">
        <v>6976</v>
      </c>
      <c r="O396" s="1290">
        <v>3313</v>
      </c>
      <c r="P396" s="1290">
        <v>4214</v>
      </c>
      <c r="Q396" s="1290">
        <v>19328</v>
      </c>
      <c r="R396" s="1290">
        <v>3972</v>
      </c>
      <c r="S396" s="1290">
        <v>6472</v>
      </c>
      <c r="T396" s="1290">
        <v>3905</v>
      </c>
      <c r="U396" s="1290">
        <v>0</v>
      </c>
      <c r="V396" s="1290">
        <v>3915</v>
      </c>
      <c r="W396" s="1290">
        <v>4619</v>
      </c>
      <c r="X396" s="1290">
        <v>355</v>
      </c>
      <c r="Y396" s="1290">
        <v>272</v>
      </c>
      <c r="Z396" s="1290">
        <v>1576</v>
      </c>
      <c r="AA396" s="1290">
        <v>1482</v>
      </c>
      <c r="AB396" s="1290">
        <v>948</v>
      </c>
      <c r="AC396" s="1290">
        <v>1458</v>
      </c>
      <c r="AD396" s="1290">
        <v>575</v>
      </c>
      <c r="AE396" s="1339">
        <v>1779</v>
      </c>
      <c r="AF396" s="1290">
        <v>3214</v>
      </c>
      <c r="AG396" s="1368">
        <v>2</v>
      </c>
      <c r="AH396" s="1368">
        <v>5</v>
      </c>
      <c r="AI396" s="1385"/>
      <c r="AJ396" s="291"/>
      <c r="AK396" s="290"/>
      <c r="AL396" s="290"/>
    </row>
    <row r="397" spans="1:38" s="165" customFormat="1" ht="20.100000000000001" customHeight="1">
      <c r="A397" s="780">
        <v>22</v>
      </c>
      <c r="B397" s="794">
        <v>2</v>
      </c>
      <c r="C397" s="405">
        <v>6</v>
      </c>
      <c r="D397" s="2390"/>
      <c r="E397" s="2391"/>
      <c r="F397" s="2392"/>
      <c r="G397" s="963"/>
      <c r="H397" s="2166" t="s">
        <v>290</v>
      </c>
      <c r="I397" s="2212"/>
      <c r="J397" s="1290">
        <v>0</v>
      </c>
      <c r="K397" s="1290">
        <v>0</v>
      </c>
      <c r="L397" s="1290">
        <v>0</v>
      </c>
      <c r="M397" s="1290">
        <v>0</v>
      </c>
      <c r="N397" s="1290">
        <v>0</v>
      </c>
      <c r="O397" s="1290">
        <v>0</v>
      </c>
      <c r="P397" s="1290">
        <v>0</v>
      </c>
      <c r="Q397" s="1290">
        <v>0</v>
      </c>
      <c r="R397" s="1290">
        <v>0</v>
      </c>
      <c r="S397" s="1290">
        <v>0</v>
      </c>
      <c r="T397" s="1290">
        <v>0</v>
      </c>
      <c r="U397" s="1290">
        <v>0</v>
      </c>
      <c r="V397" s="1290">
        <v>0</v>
      </c>
      <c r="W397" s="1290">
        <v>16361</v>
      </c>
      <c r="X397" s="1290">
        <v>0</v>
      </c>
      <c r="Y397" s="1290">
        <v>0</v>
      </c>
      <c r="Z397" s="1290">
        <v>0</v>
      </c>
      <c r="AA397" s="1290">
        <v>0</v>
      </c>
      <c r="AB397" s="1290">
        <v>0</v>
      </c>
      <c r="AC397" s="1290">
        <v>0</v>
      </c>
      <c r="AD397" s="1290">
        <v>0</v>
      </c>
      <c r="AE397" s="1339">
        <v>0</v>
      </c>
      <c r="AF397" s="1290">
        <v>0</v>
      </c>
      <c r="AG397" s="1368">
        <v>2</v>
      </c>
      <c r="AH397" s="1368">
        <v>6</v>
      </c>
      <c r="AI397" s="1385"/>
      <c r="AJ397" s="291"/>
      <c r="AK397" s="290"/>
      <c r="AL397" s="290"/>
    </row>
    <row r="398" spans="1:38" s="165" customFormat="1" ht="20.100000000000001" customHeight="1">
      <c r="A398" s="780">
        <v>22</v>
      </c>
      <c r="B398" s="794">
        <v>2</v>
      </c>
      <c r="C398" s="405">
        <v>7</v>
      </c>
      <c r="D398" s="2390"/>
      <c r="E398" s="2391"/>
      <c r="F398" s="2392"/>
      <c r="G398" s="963"/>
      <c r="H398" s="2166" t="s">
        <v>1204</v>
      </c>
      <c r="I398" s="2212"/>
      <c r="J398" s="1290">
        <v>0</v>
      </c>
      <c r="K398" s="1290">
        <v>0</v>
      </c>
      <c r="L398" s="1290">
        <v>0</v>
      </c>
      <c r="M398" s="1290">
        <v>0</v>
      </c>
      <c r="N398" s="1290">
        <v>0</v>
      </c>
      <c r="O398" s="1290">
        <v>0</v>
      </c>
      <c r="P398" s="1290">
        <v>0</v>
      </c>
      <c r="Q398" s="1290">
        <v>0</v>
      </c>
      <c r="R398" s="1290">
        <v>0</v>
      </c>
      <c r="S398" s="1290">
        <v>0</v>
      </c>
      <c r="T398" s="1290">
        <v>0</v>
      </c>
      <c r="U398" s="1290">
        <v>0</v>
      </c>
      <c r="V398" s="1290">
        <v>0</v>
      </c>
      <c r="W398" s="1290">
        <v>0</v>
      </c>
      <c r="X398" s="1290">
        <v>0</v>
      </c>
      <c r="Y398" s="1290">
        <v>0</v>
      </c>
      <c r="Z398" s="1290">
        <v>0</v>
      </c>
      <c r="AA398" s="1290">
        <v>0</v>
      </c>
      <c r="AB398" s="1290">
        <v>0</v>
      </c>
      <c r="AC398" s="1290">
        <v>0</v>
      </c>
      <c r="AD398" s="1290">
        <v>0</v>
      </c>
      <c r="AE398" s="1339">
        <v>0</v>
      </c>
      <c r="AF398" s="1290">
        <v>0</v>
      </c>
      <c r="AG398" s="1368">
        <v>2</v>
      </c>
      <c r="AH398" s="1368">
        <v>7</v>
      </c>
      <c r="AI398" s="1385"/>
      <c r="AJ398" s="291"/>
      <c r="AK398" s="290"/>
      <c r="AL398" s="290"/>
    </row>
    <row r="399" spans="1:38" s="165" customFormat="1" ht="20.100000000000001" customHeight="1">
      <c r="A399" s="780">
        <v>22</v>
      </c>
      <c r="B399" s="794">
        <v>2</v>
      </c>
      <c r="C399" s="405">
        <v>8</v>
      </c>
      <c r="D399" s="2341"/>
      <c r="E399" s="2342"/>
      <c r="F399" s="2393"/>
      <c r="G399" s="963"/>
      <c r="H399" s="2224" t="s">
        <v>1205</v>
      </c>
      <c r="I399" s="2225"/>
      <c r="J399" s="1290">
        <v>0</v>
      </c>
      <c r="K399" s="1290">
        <v>0</v>
      </c>
      <c r="L399" s="1290">
        <v>0</v>
      </c>
      <c r="M399" s="1290">
        <v>0</v>
      </c>
      <c r="N399" s="1290">
        <v>0</v>
      </c>
      <c r="O399" s="1290">
        <v>661</v>
      </c>
      <c r="P399" s="1290">
        <v>0</v>
      </c>
      <c r="Q399" s="1290">
        <v>0</v>
      </c>
      <c r="R399" s="1290">
        <v>0</v>
      </c>
      <c r="S399" s="1290">
        <v>0</v>
      </c>
      <c r="T399" s="1290">
        <v>0</v>
      </c>
      <c r="U399" s="1290">
        <v>0</v>
      </c>
      <c r="V399" s="1290">
        <v>0</v>
      </c>
      <c r="W399" s="1290">
        <v>0</v>
      </c>
      <c r="X399" s="1290">
        <v>0</v>
      </c>
      <c r="Y399" s="1290">
        <v>0</v>
      </c>
      <c r="Z399" s="1290">
        <v>0</v>
      </c>
      <c r="AA399" s="1290">
        <v>0</v>
      </c>
      <c r="AB399" s="1290">
        <v>185</v>
      </c>
      <c r="AC399" s="1290">
        <v>0</v>
      </c>
      <c r="AD399" s="1290">
        <v>163</v>
      </c>
      <c r="AE399" s="1339">
        <v>350</v>
      </c>
      <c r="AF399" s="1290">
        <v>770</v>
      </c>
      <c r="AG399" s="1368">
        <v>2</v>
      </c>
      <c r="AH399" s="1368">
        <v>8</v>
      </c>
      <c r="AI399" s="1385"/>
      <c r="AJ399" s="291"/>
      <c r="AK399" s="290"/>
      <c r="AL399" s="290"/>
    </row>
    <row r="400" spans="1:38" s="165" customFormat="1" ht="20.100000000000001" customHeight="1">
      <c r="A400" s="780">
        <v>22</v>
      </c>
      <c r="B400" s="794">
        <v>2</v>
      </c>
      <c r="C400" s="405">
        <v>9</v>
      </c>
      <c r="D400" s="2603" t="s">
        <v>1273</v>
      </c>
      <c r="E400" s="2604"/>
      <c r="F400" s="402" t="s">
        <v>71</v>
      </c>
      <c r="G400" s="402"/>
      <c r="H400" s="2118" t="s">
        <v>1148</v>
      </c>
      <c r="I400" s="2159"/>
      <c r="J400" s="1290">
        <v>4800</v>
      </c>
      <c r="K400" s="1290">
        <v>0</v>
      </c>
      <c r="L400" s="1290">
        <v>0</v>
      </c>
      <c r="M400" s="1290">
        <v>0</v>
      </c>
      <c r="N400" s="1290">
        <v>0</v>
      </c>
      <c r="O400" s="1290">
        <v>0</v>
      </c>
      <c r="P400" s="1290">
        <v>0</v>
      </c>
      <c r="Q400" s="1290">
        <v>0</v>
      </c>
      <c r="R400" s="1290">
        <v>0</v>
      </c>
      <c r="S400" s="1290">
        <v>0</v>
      </c>
      <c r="T400" s="1290">
        <v>0</v>
      </c>
      <c r="U400" s="1290">
        <v>0</v>
      </c>
      <c r="V400" s="1290">
        <v>0</v>
      </c>
      <c r="W400" s="1290">
        <v>0</v>
      </c>
      <c r="X400" s="1290">
        <v>0</v>
      </c>
      <c r="Y400" s="1290">
        <v>0</v>
      </c>
      <c r="Z400" s="1290">
        <v>0</v>
      </c>
      <c r="AA400" s="1290">
        <v>0</v>
      </c>
      <c r="AB400" s="1290">
        <v>0</v>
      </c>
      <c r="AC400" s="1290">
        <v>0</v>
      </c>
      <c r="AD400" s="1290">
        <v>0</v>
      </c>
      <c r="AE400" s="1339">
        <v>0</v>
      </c>
      <c r="AF400" s="1290">
        <v>0</v>
      </c>
      <c r="AG400" s="1368">
        <v>2</v>
      </c>
      <c r="AH400" s="1368">
        <v>9</v>
      </c>
      <c r="AI400" s="1385"/>
      <c r="AJ400" s="291"/>
      <c r="AK400" s="290"/>
      <c r="AL400" s="290"/>
    </row>
    <row r="401" spans="1:38" s="165" customFormat="1" ht="20.100000000000001" customHeight="1">
      <c r="A401" s="780">
        <v>22</v>
      </c>
      <c r="B401" s="794">
        <v>2</v>
      </c>
      <c r="C401" s="405">
        <v>10</v>
      </c>
      <c r="D401" s="2605"/>
      <c r="E401" s="2606"/>
      <c r="F401" s="2395" t="s">
        <v>301</v>
      </c>
      <c r="G401" s="964"/>
      <c r="H401" s="2226" t="s">
        <v>1149</v>
      </c>
      <c r="I401" s="2226"/>
      <c r="J401" s="1290">
        <v>0</v>
      </c>
      <c r="K401" s="1290">
        <v>0</v>
      </c>
      <c r="L401" s="1290">
        <v>0</v>
      </c>
      <c r="M401" s="1290">
        <v>0</v>
      </c>
      <c r="N401" s="1290">
        <v>0</v>
      </c>
      <c r="O401" s="1290">
        <v>0</v>
      </c>
      <c r="P401" s="1290">
        <v>0</v>
      </c>
      <c r="Q401" s="1290">
        <v>0</v>
      </c>
      <c r="R401" s="1290">
        <v>0</v>
      </c>
      <c r="S401" s="1290">
        <v>0</v>
      </c>
      <c r="T401" s="1290">
        <v>0</v>
      </c>
      <c r="U401" s="1290">
        <v>0</v>
      </c>
      <c r="V401" s="1290">
        <v>0</v>
      </c>
      <c r="W401" s="1290">
        <v>0</v>
      </c>
      <c r="X401" s="1290">
        <v>0</v>
      </c>
      <c r="Y401" s="1290">
        <v>0</v>
      </c>
      <c r="Z401" s="1290">
        <v>0</v>
      </c>
      <c r="AA401" s="1290">
        <v>0</v>
      </c>
      <c r="AB401" s="1290">
        <v>0</v>
      </c>
      <c r="AC401" s="1290">
        <v>0</v>
      </c>
      <c r="AD401" s="1290">
        <v>0</v>
      </c>
      <c r="AE401" s="1339">
        <v>0</v>
      </c>
      <c r="AF401" s="1290">
        <v>0</v>
      </c>
      <c r="AG401" s="1368">
        <v>2</v>
      </c>
      <c r="AH401" s="1368">
        <v>10</v>
      </c>
      <c r="AI401" s="1385"/>
      <c r="AJ401" s="291"/>
      <c r="AK401" s="290"/>
      <c r="AL401" s="290"/>
    </row>
    <row r="402" spans="1:38" s="165" customFormat="1" ht="20.100000000000001" customHeight="1">
      <c r="A402" s="780">
        <v>22</v>
      </c>
      <c r="B402" s="794">
        <v>2</v>
      </c>
      <c r="C402" s="405">
        <v>11</v>
      </c>
      <c r="D402" s="2605"/>
      <c r="E402" s="2606"/>
      <c r="F402" s="2396"/>
      <c r="G402" s="1047"/>
      <c r="H402" s="2226" t="s">
        <v>916</v>
      </c>
      <c r="I402" s="2226"/>
      <c r="J402" s="1290">
        <v>4800</v>
      </c>
      <c r="K402" s="1290">
        <v>0</v>
      </c>
      <c r="L402" s="1290">
        <v>0</v>
      </c>
      <c r="M402" s="1290">
        <v>0</v>
      </c>
      <c r="N402" s="1290">
        <v>0</v>
      </c>
      <c r="O402" s="1290">
        <v>0</v>
      </c>
      <c r="P402" s="1290">
        <v>0</v>
      </c>
      <c r="Q402" s="1290">
        <v>0</v>
      </c>
      <c r="R402" s="1290">
        <v>0</v>
      </c>
      <c r="S402" s="1290">
        <v>0</v>
      </c>
      <c r="T402" s="1290">
        <v>0</v>
      </c>
      <c r="U402" s="1290">
        <v>0</v>
      </c>
      <c r="V402" s="1290">
        <v>0</v>
      </c>
      <c r="W402" s="1290">
        <v>0</v>
      </c>
      <c r="X402" s="1290">
        <v>0</v>
      </c>
      <c r="Y402" s="1290">
        <v>0</v>
      </c>
      <c r="Z402" s="1290">
        <v>0</v>
      </c>
      <c r="AA402" s="1290">
        <v>0</v>
      </c>
      <c r="AB402" s="1290">
        <v>0</v>
      </c>
      <c r="AC402" s="1290">
        <v>0</v>
      </c>
      <c r="AD402" s="1290">
        <v>0</v>
      </c>
      <c r="AE402" s="1339">
        <v>0</v>
      </c>
      <c r="AF402" s="1290">
        <v>0</v>
      </c>
      <c r="AG402" s="1368">
        <v>2</v>
      </c>
      <c r="AH402" s="1368">
        <v>11</v>
      </c>
      <c r="AI402" s="1385"/>
      <c r="AJ402" s="291"/>
      <c r="AK402" s="290"/>
      <c r="AL402" s="290"/>
    </row>
    <row r="403" spans="1:38" s="165" customFormat="1" ht="20.100000000000001" customHeight="1">
      <c r="A403" s="780">
        <v>22</v>
      </c>
      <c r="B403" s="794">
        <v>2</v>
      </c>
      <c r="C403" s="405">
        <v>12</v>
      </c>
      <c r="D403" s="2605"/>
      <c r="E403" s="2606"/>
      <c r="F403" s="1048" t="s">
        <v>106</v>
      </c>
      <c r="G403" s="1048"/>
      <c r="H403" s="2118" t="s">
        <v>1022</v>
      </c>
      <c r="I403" s="2159"/>
      <c r="J403" s="1290">
        <v>0</v>
      </c>
      <c r="K403" s="1290">
        <v>0</v>
      </c>
      <c r="L403" s="1290">
        <v>0</v>
      </c>
      <c r="M403" s="1290">
        <v>0</v>
      </c>
      <c r="N403" s="1290">
        <v>0</v>
      </c>
      <c r="O403" s="1290">
        <v>0</v>
      </c>
      <c r="P403" s="1290">
        <v>0</v>
      </c>
      <c r="Q403" s="1290">
        <v>0</v>
      </c>
      <c r="R403" s="1290">
        <v>0</v>
      </c>
      <c r="S403" s="1290">
        <v>0</v>
      </c>
      <c r="T403" s="1290">
        <v>0</v>
      </c>
      <c r="U403" s="1290">
        <v>0</v>
      </c>
      <c r="V403" s="1290">
        <v>0</v>
      </c>
      <c r="W403" s="1290">
        <v>0</v>
      </c>
      <c r="X403" s="1290">
        <v>0</v>
      </c>
      <c r="Y403" s="1290">
        <v>0</v>
      </c>
      <c r="Z403" s="1290">
        <v>0</v>
      </c>
      <c r="AA403" s="1290">
        <v>0</v>
      </c>
      <c r="AB403" s="1290">
        <v>0</v>
      </c>
      <c r="AC403" s="1290">
        <v>0</v>
      </c>
      <c r="AD403" s="1290">
        <v>0</v>
      </c>
      <c r="AE403" s="1339">
        <v>0</v>
      </c>
      <c r="AF403" s="1290">
        <v>0</v>
      </c>
      <c r="AG403" s="1368">
        <v>2</v>
      </c>
      <c r="AH403" s="1368">
        <v>12</v>
      </c>
      <c r="AI403" s="1385"/>
      <c r="AJ403" s="291"/>
      <c r="AK403" s="290"/>
      <c r="AL403" s="290"/>
    </row>
    <row r="404" spans="1:38" s="165" customFormat="1" ht="20.100000000000001" customHeight="1">
      <c r="A404" s="780">
        <v>22</v>
      </c>
      <c r="B404" s="794">
        <v>2</v>
      </c>
      <c r="C404" s="405">
        <v>13</v>
      </c>
      <c r="D404" s="2605"/>
      <c r="E404" s="2606"/>
      <c r="F404" s="2395" t="s">
        <v>301</v>
      </c>
      <c r="G404" s="964"/>
      <c r="H404" s="2226" t="s">
        <v>1101</v>
      </c>
      <c r="I404" s="2226"/>
      <c r="J404" s="1290">
        <v>0</v>
      </c>
      <c r="K404" s="1290">
        <v>0</v>
      </c>
      <c r="L404" s="1290">
        <v>0</v>
      </c>
      <c r="M404" s="1290">
        <v>0</v>
      </c>
      <c r="N404" s="1290">
        <v>0</v>
      </c>
      <c r="O404" s="1290">
        <v>0</v>
      </c>
      <c r="P404" s="1290">
        <v>0</v>
      </c>
      <c r="Q404" s="1290">
        <v>0</v>
      </c>
      <c r="R404" s="1290">
        <v>0</v>
      </c>
      <c r="S404" s="1290">
        <v>0</v>
      </c>
      <c r="T404" s="1290">
        <v>0</v>
      </c>
      <c r="U404" s="1290">
        <v>0</v>
      </c>
      <c r="V404" s="1290">
        <v>0</v>
      </c>
      <c r="W404" s="1290">
        <v>0</v>
      </c>
      <c r="X404" s="1290">
        <v>0</v>
      </c>
      <c r="Y404" s="1290">
        <v>0</v>
      </c>
      <c r="Z404" s="1290">
        <v>0</v>
      </c>
      <c r="AA404" s="1290">
        <v>0</v>
      </c>
      <c r="AB404" s="1290">
        <v>0</v>
      </c>
      <c r="AC404" s="1290">
        <v>0</v>
      </c>
      <c r="AD404" s="1290">
        <v>0</v>
      </c>
      <c r="AE404" s="1339">
        <v>0</v>
      </c>
      <c r="AF404" s="1290">
        <v>0</v>
      </c>
      <c r="AG404" s="1368">
        <v>2</v>
      </c>
      <c r="AH404" s="1368">
        <v>13</v>
      </c>
      <c r="AI404" s="1385"/>
      <c r="AJ404" s="291"/>
      <c r="AK404" s="290"/>
      <c r="AL404" s="290"/>
    </row>
    <row r="405" spans="1:38" s="165" customFormat="1" ht="20.100000000000001" customHeight="1">
      <c r="A405" s="780">
        <v>22</v>
      </c>
      <c r="B405" s="794">
        <v>2</v>
      </c>
      <c r="C405" s="405">
        <v>14</v>
      </c>
      <c r="D405" s="2605"/>
      <c r="E405" s="2606"/>
      <c r="F405" s="2396"/>
      <c r="G405" s="1047"/>
      <c r="H405" s="2226" t="s">
        <v>1150</v>
      </c>
      <c r="I405" s="2226"/>
      <c r="J405" s="1290">
        <v>0</v>
      </c>
      <c r="K405" s="1290">
        <v>0</v>
      </c>
      <c r="L405" s="1290">
        <v>0</v>
      </c>
      <c r="M405" s="1290">
        <v>0</v>
      </c>
      <c r="N405" s="1290">
        <v>0</v>
      </c>
      <c r="O405" s="1290">
        <v>0</v>
      </c>
      <c r="P405" s="1290">
        <v>0</v>
      </c>
      <c r="Q405" s="1290">
        <v>0</v>
      </c>
      <c r="R405" s="1290">
        <v>0</v>
      </c>
      <c r="S405" s="1290">
        <v>0</v>
      </c>
      <c r="T405" s="1290">
        <v>0</v>
      </c>
      <c r="U405" s="1290">
        <v>0</v>
      </c>
      <c r="V405" s="1290">
        <v>0</v>
      </c>
      <c r="W405" s="1290">
        <v>0</v>
      </c>
      <c r="X405" s="1290">
        <v>0</v>
      </c>
      <c r="Y405" s="1290">
        <v>0</v>
      </c>
      <c r="Z405" s="1290">
        <v>0</v>
      </c>
      <c r="AA405" s="1290">
        <v>0</v>
      </c>
      <c r="AB405" s="1290">
        <v>0</v>
      </c>
      <c r="AC405" s="1290">
        <v>0</v>
      </c>
      <c r="AD405" s="1290">
        <v>0</v>
      </c>
      <c r="AE405" s="1339">
        <v>0</v>
      </c>
      <c r="AF405" s="1290">
        <v>0</v>
      </c>
      <c r="AG405" s="1368">
        <v>2</v>
      </c>
      <c r="AH405" s="1368">
        <v>14</v>
      </c>
      <c r="AI405" s="1385"/>
      <c r="AJ405" s="291"/>
      <c r="AK405" s="290"/>
      <c r="AL405" s="290"/>
    </row>
    <row r="406" spans="1:38" s="165" customFormat="1" ht="20.100000000000001" customHeight="1">
      <c r="A406" s="780">
        <v>22</v>
      </c>
      <c r="B406" s="794">
        <v>2</v>
      </c>
      <c r="C406" s="405">
        <v>15</v>
      </c>
      <c r="D406" s="2605"/>
      <c r="E406" s="2606"/>
      <c r="F406" s="1048" t="s">
        <v>144</v>
      </c>
      <c r="G406" s="1048"/>
      <c r="H406" s="2118" t="s">
        <v>991</v>
      </c>
      <c r="I406" s="2159"/>
      <c r="J406" s="1290">
        <v>0</v>
      </c>
      <c r="K406" s="1290">
        <v>0</v>
      </c>
      <c r="L406" s="1290">
        <v>0</v>
      </c>
      <c r="M406" s="1290">
        <v>0</v>
      </c>
      <c r="N406" s="1290">
        <v>0</v>
      </c>
      <c r="O406" s="1290">
        <v>0</v>
      </c>
      <c r="P406" s="1290">
        <v>0</v>
      </c>
      <c r="Q406" s="1290">
        <v>0</v>
      </c>
      <c r="R406" s="1290">
        <v>0</v>
      </c>
      <c r="S406" s="1290">
        <v>0</v>
      </c>
      <c r="T406" s="1290">
        <v>0</v>
      </c>
      <c r="U406" s="1290">
        <v>0</v>
      </c>
      <c r="V406" s="1290">
        <v>0</v>
      </c>
      <c r="W406" s="1290">
        <v>0</v>
      </c>
      <c r="X406" s="1290">
        <v>0</v>
      </c>
      <c r="Y406" s="1290">
        <v>0</v>
      </c>
      <c r="Z406" s="1290">
        <v>0</v>
      </c>
      <c r="AA406" s="1290">
        <v>0</v>
      </c>
      <c r="AB406" s="1290">
        <v>0</v>
      </c>
      <c r="AC406" s="1290">
        <v>0</v>
      </c>
      <c r="AD406" s="1290">
        <v>0</v>
      </c>
      <c r="AE406" s="1339">
        <v>0</v>
      </c>
      <c r="AF406" s="1290">
        <v>0</v>
      </c>
      <c r="AG406" s="1368">
        <v>2</v>
      </c>
      <c r="AH406" s="1368">
        <v>15</v>
      </c>
      <c r="AI406" s="1385"/>
      <c r="AJ406" s="291"/>
      <c r="AK406" s="290"/>
      <c r="AL406" s="290"/>
    </row>
    <row r="407" spans="1:38" s="165" customFormat="1" ht="20.100000000000001" customHeight="1">
      <c r="A407" s="780">
        <v>22</v>
      </c>
      <c r="B407" s="794">
        <v>2</v>
      </c>
      <c r="C407" s="405">
        <v>16</v>
      </c>
      <c r="D407" s="2605"/>
      <c r="E407" s="2606"/>
      <c r="F407" s="1048" t="s">
        <v>147</v>
      </c>
      <c r="G407" s="1048"/>
      <c r="H407" s="2118" t="s">
        <v>1294</v>
      </c>
      <c r="I407" s="2199"/>
      <c r="J407" s="1290">
        <v>0</v>
      </c>
      <c r="K407" s="1290">
        <v>0</v>
      </c>
      <c r="L407" s="1290">
        <v>0</v>
      </c>
      <c r="M407" s="1290">
        <v>199875</v>
      </c>
      <c r="N407" s="1290">
        <v>0</v>
      </c>
      <c r="O407" s="1290">
        <v>0</v>
      </c>
      <c r="P407" s="1290">
        <v>0</v>
      </c>
      <c r="Q407" s="1290">
        <v>0</v>
      </c>
      <c r="R407" s="1290">
        <v>0</v>
      </c>
      <c r="S407" s="1290">
        <v>0</v>
      </c>
      <c r="T407" s="1290">
        <v>0</v>
      </c>
      <c r="U407" s="1290">
        <v>0</v>
      </c>
      <c r="V407" s="1290">
        <v>0</v>
      </c>
      <c r="W407" s="1290">
        <v>0</v>
      </c>
      <c r="X407" s="1290">
        <v>0</v>
      </c>
      <c r="Y407" s="1290">
        <v>0</v>
      </c>
      <c r="Z407" s="1290">
        <v>0</v>
      </c>
      <c r="AA407" s="1290">
        <v>0</v>
      </c>
      <c r="AB407" s="1290">
        <v>0</v>
      </c>
      <c r="AC407" s="1290">
        <v>0</v>
      </c>
      <c r="AD407" s="1290">
        <v>0</v>
      </c>
      <c r="AE407" s="1339">
        <v>0</v>
      </c>
      <c r="AF407" s="1290">
        <v>0</v>
      </c>
      <c r="AG407" s="1368">
        <v>2</v>
      </c>
      <c r="AH407" s="1368">
        <v>16</v>
      </c>
      <c r="AI407" s="1385"/>
      <c r="AJ407" s="291"/>
      <c r="AK407" s="290"/>
      <c r="AL407" s="290"/>
    </row>
    <row r="408" spans="1:38" s="165" customFormat="1" ht="20.100000000000001" customHeight="1">
      <c r="A408" s="780">
        <v>22</v>
      </c>
      <c r="B408" s="794">
        <v>2</v>
      </c>
      <c r="C408" s="405">
        <v>17</v>
      </c>
      <c r="D408" s="2607"/>
      <c r="E408" s="2608"/>
      <c r="F408" s="1048" t="s">
        <v>155</v>
      </c>
      <c r="G408" s="1048"/>
      <c r="H408" s="2118" t="s">
        <v>1295</v>
      </c>
      <c r="I408" s="2199"/>
      <c r="J408" s="1290">
        <v>0</v>
      </c>
      <c r="K408" s="1290">
        <v>0</v>
      </c>
      <c r="L408" s="1290">
        <v>0</v>
      </c>
      <c r="M408" s="1290">
        <v>0</v>
      </c>
      <c r="N408" s="1290">
        <v>0</v>
      </c>
      <c r="O408" s="1290">
        <v>0</v>
      </c>
      <c r="P408" s="1290">
        <v>0</v>
      </c>
      <c r="Q408" s="1290">
        <v>0</v>
      </c>
      <c r="R408" s="1290">
        <v>0</v>
      </c>
      <c r="S408" s="1290">
        <v>0</v>
      </c>
      <c r="T408" s="1290">
        <v>0</v>
      </c>
      <c r="U408" s="1290">
        <v>0</v>
      </c>
      <c r="V408" s="1290">
        <v>0</v>
      </c>
      <c r="W408" s="1290">
        <v>0</v>
      </c>
      <c r="X408" s="1290">
        <v>0</v>
      </c>
      <c r="Y408" s="1290">
        <v>0</v>
      </c>
      <c r="Z408" s="1290">
        <v>0</v>
      </c>
      <c r="AA408" s="1290">
        <v>0</v>
      </c>
      <c r="AB408" s="1290">
        <v>0</v>
      </c>
      <c r="AC408" s="1290">
        <v>0</v>
      </c>
      <c r="AD408" s="1290">
        <v>0</v>
      </c>
      <c r="AE408" s="1339">
        <v>0</v>
      </c>
      <c r="AF408" s="1290">
        <v>0</v>
      </c>
      <c r="AG408" s="1368">
        <v>2</v>
      </c>
      <c r="AH408" s="1368">
        <v>17</v>
      </c>
      <c r="AI408" s="1385"/>
      <c r="AJ408" s="291"/>
      <c r="AK408" s="290"/>
      <c r="AL408" s="290"/>
    </row>
    <row r="409" spans="1:38" s="165" customFormat="1" ht="20.100000000000001" customHeight="1">
      <c r="A409" s="780">
        <v>22</v>
      </c>
      <c r="B409" s="794">
        <v>2</v>
      </c>
      <c r="C409" s="405">
        <v>18</v>
      </c>
      <c r="D409" s="2397" t="s">
        <v>129</v>
      </c>
      <c r="E409" s="2395"/>
      <c r="F409" s="2121" t="s">
        <v>1112</v>
      </c>
      <c r="G409" s="2121"/>
      <c r="H409" s="2122"/>
      <c r="I409" s="2202"/>
      <c r="J409" s="1290">
        <v>0</v>
      </c>
      <c r="K409" s="1290">
        <v>0</v>
      </c>
      <c r="L409" s="1290">
        <v>0</v>
      </c>
      <c r="M409" s="1290">
        <v>0</v>
      </c>
      <c r="N409" s="1290">
        <v>0</v>
      </c>
      <c r="O409" s="1290">
        <v>0</v>
      </c>
      <c r="P409" s="1290">
        <v>0</v>
      </c>
      <c r="Q409" s="1290">
        <v>0</v>
      </c>
      <c r="R409" s="1290">
        <v>0</v>
      </c>
      <c r="S409" s="1290">
        <v>0</v>
      </c>
      <c r="T409" s="1290">
        <v>0</v>
      </c>
      <c r="U409" s="1290">
        <v>0</v>
      </c>
      <c r="V409" s="1290">
        <v>0</v>
      </c>
      <c r="W409" s="1290">
        <v>0</v>
      </c>
      <c r="X409" s="1290">
        <v>0</v>
      </c>
      <c r="Y409" s="1290">
        <v>0</v>
      </c>
      <c r="Z409" s="1290">
        <v>0</v>
      </c>
      <c r="AA409" s="1290">
        <v>0</v>
      </c>
      <c r="AB409" s="1290">
        <v>0</v>
      </c>
      <c r="AC409" s="1290">
        <v>0</v>
      </c>
      <c r="AD409" s="1290">
        <v>0</v>
      </c>
      <c r="AE409" s="1339">
        <v>0</v>
      </c>
      <c r="AF409" s="1290">
        <v>0</v>
      </c>
      <c r="AG409" s="1368">
        <v>2</v>
      </c>
      <c r="AH409" s="1368">
        <v>18</v>
      </c>
      <c r="AI409" s="1385"/>
      <c r="AJ409" s="291"/>
      <c r="AK409" s="290"/>
      <c r="AL409" s="290"/>
    </row>
    <row r="410" spans="1:38" s="165" customFormat="1" ht="20.100000000000001" customHeight="1">
      <c r="A410" s="780">
        <v>22</v>
      </c>
      <c r="B410" s="794">
        <v>2</v>
      </c>
      <c r="C410" s="405">
        <v>19</v>
      </c>
      <c r="D410" s="2398"/>
      <c r="E410" s="2399"/>
      <c r="F410" s="2400" t="s">
        <v>180</v>
      </c>
      <c r="G410" s="1049"/>
      <c r="H410" s="2226" t="s">
        <v>546</v>
      </c>
      <c r="I410" s="2226"/>
      <c r="J410" s="1290">
        <v>0</v>
      </c>
      <c r="K410" s="1290">
        <v>0</v>
      </c>
      <c r="L410" s="1290">
        <v>0</v>
      </c>
      <c r="M410" s="1290">
        <v>0</v>
      </c>
      <c r="N410" s="1290">
        <v>0</v>
      </c>
      <c r="O410" s="1290">
        <v>0</v>
      </c>
      <c r="P410" s="1290">
        <v>0</v>
      </c>
      <c r="Q410" s="1290">
        <v>0</v>
      </c>
      <c r="R410" s="1290">
        <v>0</v>
      </c>
      <c r="S410" s="1290">
        <v>0</v>
      </c>
      <c r="T410" s="1290">
        <v>0</v>
      </c>
      <c r="U410" s="1290">
        <v>0</v>
      </c>
      <c r="V410" s="1290">
        <v>0</v>
      </c>
      <c r="W410" s="1290">
        <v>0</v>
      </c>
      <c r="X410" s="1290">
        <v>0</v>
      </c>
      <c r="Y410" s="1290">
        <v>0</v>
      </c>
      <c r="Z410" s="1290">
        <v>0</v>
      </c>
      <c r="AA410" s="1290">
        <v>0</v>
      </c>
      <c r="AB410" s="1290">
        <v>0</v>
      </c>
      <c r="AC410" s="1290">
        <v>0</v>
      </c>
      <c r="AD410" s="1290">
        <v>0</v>
      </c>
      <c r="AE410" s="1339">
        <v>0</v>
      </c>
      <c r="AF410" s="1290">
        <v>0</v>
      </c>
      <c r="AG410" s="1368">
        <v>2</v>
      </c>
      <c r="AH410" s="1368">
        <v>19</v>
      </c>
      <c r="AI410" s="1385"/>
      <c r="AJ410" s="291"/>
      <c r="AK410" s="290"/>
      <c r="AL410" s="290"/>
    </row>
    <row r="411" spans="1:38" s="757" customFormat="1" ht="20.100000000000001" customHeight="1">
      <c r="A411" s="781">
        <v>22</v>
      </c>
      <c r="B411" s="795">
        <v>2</v>
      </c>
      <c r="C411" s="777">
        <v>20</v>
      </c>
      <c r="D411" s="2398"/>
      <c r="E411" s="2399"/>
      <c r="F411" s="2401"/>
      <c r="G411" s="1050"/>
      <c r="H411" s="2227" t="s">
        <v>1101</v>
      </c>
      <c r="I411" s="2227"/>
      <c r="J411" s="1308">
        <v>0</v>
      </c>
      <c r="K411" s="1308">
        <v>0</v>
      </c>
      <c r="L411" s="1308">
        <v>0</v>
      </c>
      <c r="M411" s="1308">
        <v>0</v>
      </c>
      <c r="N411" s="1308">
        <v>0</v>
      </c>
      <c r="O411" s="1308">
        <v>0</v>
      </c>
      <c r="P411" s="1308">
        <v>0</v>
      </c>
      <c r="Q411" s="1308">
        <v>0</v>
      </c>
      <c r="R411" s="1308">
        <v>0</v>
      </c>
      <c r="S411" s="1308">
        <v>0</v>
      </c>
      <c r="T411" s="1308">
        <v>0</v>
      </c>
      <c r="U411" s="1308">
        <v>0</v>
      </c>
      <c r="V411" s="1308">
        <v>0</v>
      </c>
      <c r="W411" s="1308">
        <v>0</v>
      </c>
      <c r="X411" s="1308">
        <v>0</v>
      </c>
      <c r="Y411" s="1308">
        <v>0</v>
      </c>
      <c r="Z411" s="1308">
        <v>0</v>
      </c>
      <c r="AA411" s="1308">
        <v>0</v>
      </c>
      <c r="AB411" s="1308">
        <v>0</v>
      </c>
      <c r="AC411" s="1308">
        <v>0</v>
      </c>
      <c r="AD411" s="1308">
        <v>0</v>
      </c>
      <c r="AE411" s="1355">
        <v>0</v>
      </c>
      <c r="AF411" s="1290">
        <v>0</v>
      </c>
      <c r="AG411" s="1367">
        <v>2</v>
      </c>
      <c r="AH411" s="1367">
        <v>20</v>
      </c>
      <c r="AI411" s="1386"/>
      <c r="AJ411" s="1380"/>
      <c r="AK411" s="752"/>
      <c r="AL411" s="752"/>
    </row>
    <row r="412" spans="1:38" s="757" customFormat="1" ht="20.100000000000001" customHeight="1">
      <c r="A412" s="781">
        <v>22</v>
      </c>
      <c r="B412" s="795">
        <v>2</v>
      </c>
      <c r="C412" s="777">
        <v>21</v>
      </c>
      <c r="D412" s="2228" t="s">
        <v>1206</v>
      </c>
      <c r="E412" s="2229"/>
      <c r="F412" s="2230" t="s">
        <v>1189</v>
      </c>
      <c r="G412" s="2231"/>
      <c r="H412" s="2232"/>
      <c r="I412" s="2233"/>
      <c r="J412" s="1308">
        <v>0</v>
      </c>
      <c r="K412" s="1308">
        <v>0</v>
      </c>
      <c r="L412" s="1308">
        <v>0</v>
      </c>
      <c r="M412" s="1308">
        <v>0</v>
      </c>
      <c r="N412" s="1308">
        <v>0</v>
      </c>
      <c r="O412" s="1308">
        <v>0</v>
      </c>
      <c r="P412" s="1308">
        <v>0</v>
      </c>
      <c r="Q412" s="1308">
        <v>0</v>
      </c>
      <c r="R412" s="1308">
        <v>0</v>
      </c>
      <c r="S412" s="1308">
        <v>0</v>
      </c>
      <c r="T412" s="1308">
        <v>0</v>
      </c>
      <c r="U412" s="1308">
        <v>0</v>
      </c>
      <c r="V412" s="1308">
        <v>0</v>
      </c>
      <c r="W412" s="1308">
        <v>0</v>
      </c>
      <c r="X412" s="1308">
        <v>0</v>
      </c>
      <c r="Y412" s="1308">
        <v>0</v>
      </c>
      <c r="Z412" s="1308">
        <v>0</v>
      </c>
      <c r="AA412" s="1308">
        <v>0</v>
      </c>
      <c r="AB412" s="1308">
        <v>0</v>
      </c>
      <c r="AC412" s="1308">
        <v>0</v>
      </c>
      <c r="AD412" s="1308">
        <v>0</v>
      </c>
      <c r="AE412" s="1355">
        <v>0</v>
      </c>
      <c r="AF412" s="1290">
        <v>0</v>
      </c>
      <c r="AG412" s="1367">
        <v>2</v>
      </c>
      <c r="AH412" s="1367">
        <v>21</v>
      </c>
      <c r="AI412" s="1386"/>
      <c r="AJ412" s="1380"/>
      <c r="AK412" s="752"/>
      <c r="AL412" s="752"/>
    </row>
    <row r="413" spans="1:38" s="757" customFormat="1" ht="20.100000000000001" customHeight="1">
      <c r="A413" s="781">
        <v>22</v>
      </c>
      <c r="B413" s="795">
        <v>2</v>
      </c>
      <c r="C413" s="777">
        <v>22</v>
      </c>
      <c r="D413" s="2234" t="s">
        <v>1299</v>
      </c>
      <c r="E413" s="2235"/>
      <c r="F413" s="2235"/>
      <c r="G413" s="2235"/>
      <c r="H413" s="2235"/>
      <c r="I413" s="2236"/>
      <c r="J413" s="1308">
        <v>0</v>
      </c>
      <c r="K413" s="1308">
        <v>0</v>
      </c>
      <c r="L413" s="1308">
        <v>0</v>
      </c>
      <c r="M413" s="1308">
        <v>0</v>
      </c>
      <c r="N413" s="1308">
        <v>0</v>
      </c>
      <c r="O413" s="1308">
        <v>0</v>
      </c>
      <c r="P413" s="1308">
        <v>0</v>
      </c>
      <c r="Q413" s="1308">
        <v>0</v>
      </c>
      <c r="R413" s="1308">
        <v>0</v>
      </c>
      <c r="S413" s="1308">
        <v>0</v>
      </c>
      <c r="T413" s="1308">
        <v>0</v>
      </c>
      <c r="U413" s="1308">
        <v>0</v>
      </c>
      <c r="V413" s="1308">
        <v>0</v>
      </c>
      <c r="W413" s="1308">
        <v>0</v>
      </c>
      <c r="X413" s="1308">
        <v>0</v>
      </c>
      <c r="Y413" s="1308">
        <v>0</v>
      </c>
      <c r="Z413" s="1308">
        <v>0</v>
      </c>
      <c r="AA413" s="1308">
        <v>0</v>
      </c>
      <c r="AB413" s="1308">
        <v>0</v>
      </c>
      <c r="AC413" s="1308">
        <v>0</v>
      </c>
      <c r="AD413" s="1308">
        <v>0</v>
      </c>
      <c r="AE413" s="1355">
        <v>0</v>
      </c>
      <c r="AF413" s="1290">
        <v>0</v>
      </c>
      <c r="AG413" s="1367">
        <v>2</v>
      </c>
      <c r="AH413" s="1367">
        <v>22</v>
      </c>
      <c r="AI413" s="1386"/>
      <c r="AJ413" s="1380"/>
      <c r="AK413" s="752"/>
      <c r="AL413" s="752"/>
    </row>
    <row r="414" spans="1:38" s="757" customFormat="1" ht="20.100000000000001" customHeight="1">
      <c r="A414" s="781">
        <v>22</v>
      </c>
      <c r="B414" s="795">
        <v>2</v>
      </c>
      <c r="C414" s="777">
        <v>23</v>
      </c>
      <c r="D414" s="2609" t="s">
        <v>1298</v>
      </c>
      <c r="E414" s="2609"/>
      <c r="F414" s="2609"/>
      <c r="G414" s="873"/>
      <c r="H414" s="2226" t="s">
        <v>1177</v>
      </c>
      <c r="I414" s="2226"/>
      <c r="J414" s="1308">
        <v>7814819</v>
      </c>
      <c r="K414" s="1308">
        <v>3031562</v>
      </c>
      <c r="L414" s="1308">
        <v>6064363</v>
      </c>
      <c r="M414" s="1308">
        <v>4464662</v>
      </c>
      <c r="N414" s="1308">
        <v>1701873</v>
      </c>
      <c r="O414" s="1308">
        <v>3100369</v>
      </c>
      <c r="P414" s="1308">
        <v>1187827</v>
      </c>
      <c r="Q414" s="1308">
        <v>5217540</v>
      </c>
      <c r="R414" s="1308">
        <v>517648</v>
      </c>
      <c r="S414" s="1308">
        <v>443764</v>
      </c>
      <c r="T414" s="1308">
        <v>4571596</v>
      </c>
      <c r="U414" s="1308">
        <v>2115255</v>
      </c>
      <c r="V414" s="1308">
        <v>499902</v>
      </c>
      <c r="W414" s="1308">
        <v>2279613</v>
      </c>
      <c r="X414" s="1308">
        <v>759965</v>
      </c>
      <c r="Y414" s="1308">
        <v>183895</v>
      </c>
      <c r="Z414" s="1308">
        <v>1692247</v>
      </c>
      <c r="AA414" s="1308">
        <v>674752</v>
      </c>
      <c r="AB414" s="1308">
        <v>674726</v>
      </c>
      <c r="AC414" s="1308">
        <v>234934</v>
      </c>
      <c r="AD414" s="1308">
        <v>135000</v>
      </c>
      <c r="AE414" s="1355">
        <v>1650991</v>
      </c>
      <c r="AF414" s="1290">
        <v>59958</v>
      </c>
      <c r="AG414" s="1367">
        <v>2</v>
      </c>
      <c r="AH414" s="1367">
        <v>23</v>
      </c>
      <c r="AI414" s="1386"/>
      <c r="AJ414" s="1380"/>
      <c r="AK414" s="752"/>
      <c r="AL414" s="752"/>
    </row>
    <row r="415" spans="1:38" s="757" customFormat="1" ht="20.100000000000001" customHeight="1">
      <c r="A415" s="781">
        <v>22</v>
      </c>
      <c r="B415" s="795">
        <v>2</v>
      </c>
      <c r="C415" s="777">
        <v>24</v>
      </c>
      <c r="D415" s="2609"/>
      <c r="E415" s="2609"/>
      <c r="F415" s="2609"/>
      <c r="G415" s="873"/>
      <c r="H415" s="2226" t="s">
        <v>1288</v>
      </c>
      <c r="I415" s="2226"/>
      <c r="J415" s="1308">
        <v>0</v>
      </c>
      <c r="K415" s="1308">
        <v>0</v>
      </c>
      <c r="L415" s="1308">
        <v>0</v>
      </c>
      <c r="M415" s="1308">
        <v>130302</v>
      </c>
      <c r="N415" s="1308">
        <v>0</v>
      </c>
      <c r="O415" s="1308">
        <v>0</v>
      </c>
      <c r="P415" s="1308">
        <v>0</v>
      </c>
      <c r="Q415" s="1308">
        <v>0</v>
      </c>
      <c r="R415" s="1308">
        <v>0</v>
      </c>
      <c r="S415" s="1308">
        <v>0</v>
      </c>
      <c r="T415" s="1308">
        <v>11565</v>
      </c>
      <c r="U415" s="1308">
        <v>0</v>
      </c>
      <c r="V415" s="1308">
        <v>0</v>
      </c>
      <c r="W415" s="1308">
        <v>0</v>
      </c>
      <c r="X415" s="1308">
        <v>0</v>
      </c>
      <c r="Y415" s="1308">
        <v>0</v>
      </c>
      <c r="Z415" s="1308">
        <v>0</v>
      </c>
      <c r="AA415" s="1308">
        <v>0</v>
      </c>
      <c r="AB415" s="1308">
        <v>0</v>
      </c>
      <c r="AC415" s="1308">
        <v>0</v>
      </c>
      <c r="AD415" s="1308">
        <v>0</v>
      </c>
      <c r="AE415" s="1355">
        <v>0</v>
      </c>
      <c r="AF415" s="1290">
        <v>0</v>
      </c>
      <c r="AG415" s="1367">
        <v>2</v>
      </c>
      <c r="AH415" s="1367">
        <v>24</v>
      </c>
      <c r="AI415" s="1386"/>
      <c r="AJ415" s="1380"/>
      <c r="AK415" s="752"/>
      <c r="AL415" s="752"/>
    </row>
    <row r="416" spans="1:38" s="757" customFormat="1" ht="20.100000000000001" customHeight="1">
      <c r="A416" s="781">
        <v>22</v>
      </c>
      <c r="B416" s="795">
        <v>2</v>
      </c>
      <c r="C416" s="777">
        <v>25</v>
      </c>
      <c r="D416" s="2609"/>
      <c r="E416" s="2609"/>
      <c r="F416" s="2609"/>
      <c r="G416" s="873"/>
      <c r="H416" s="2226" t="s">
        <v>847</v>
      </c>
      <c r="I416" s="2226"/>
      <c r="J416" s="1308">
        <v>3945455</v>
      </c>
      <c r="K416" s="1308">
        <v>1702071</v>
      </c>
      <c r="L416" s="1308">
        <v>1056375</v>
      </c>
      <c r="M416" s="1308">
        <v>1017983</v>
      </c>
      <c r="N416" s="1308">
        <v>251235</v>
      </c>
      <c r="O416" s="1308">
        <v>1739481</v>
      </c>
      <c r="P416" s="1308">
        <v>116598</v>
      </c>
      <c r="Q416" s="1308">
        <v>3495634</v>
      </c>
      <c r="R416" s="1308">
        <v>430446</v>
      </c>
      <c r="S416" s="1308">
        <v>698445</v>
      </c>
      <c r="T416" s="1308">
        <v>0</v>
      </c>
      <c r="U416" s="1308">
        <v>0</v>
      </c>
      <c r="V416" s="1308">
        <v>2180021</v>
      </c>
      <c r="W416" s="1308">
        <v>282477</v>
      </c>
      <c r="X416" s="1308">
        <v>0</v>
      </c>
      <c r="Y416" s="1308">
        <v>0</v>
      </c>
      <c r="Z416" s="1308">
        <v>76923</v>
      </c>
      <c r="AA416" s="1308">
        <v>48058</v>
      </c>
      <c r="AB416" s="1308">
        <v>21877</v>
      </c>
      <c r="AC416" s="1308">
        <v>45672</v>
      </c>
      <c r="AD416" s="1308">
        <v>30942</v>
      </c>
      <c r="AE416" s="1355">
        <v>0</v>
      </c>
      <c r="AF416" s="1290">
        <v>155433</v>
      </c>
      <c r="AG416" s="1367">
        <v>2</v>
      </c>
      <c r="AH416" s="1367">
        <v>25</v>
      </c>
      <c r="AI416" s="1386"/>
      <c r="AJ416" s="1380"/>
      <c r="AK416" s="752"/>
      <c r="AL416" s="752"/>
    </row>
    <row r="417" spans="1:38" s="757" customFormat="1" ht="20.100000000000001" customHeight="1">
      <c r="A417" s="781">
        <v>22</v>
      </c>
      <c r="B417" s="795">
        <v>2</v>
      </c>
      <c r="C417" s="777">
        <v>26</v>
      </c>
      <c r="D417" s="2609"/>
      <c r="E417" s="2609"/>
      <c r="F417" s="2609"/>
      <c r="G417" s="873"/>
      <c r="H417" s="2226" t="s">
        <v>1289</v>
      </c>
      <c r="I417" s="2226"/>
      <c r="J417" s="1308">
        <v>0</v>
      </c>
      <c r="K417" s="1308">
        <v>75219</v>
      </c>
      <c r="L417" s="1308">
        <v>17531</v>
      </c>
      <c r="M417" s="1308">
        <v>142055</v>
      </c>
      <c r="N417" s="1308">
        <v>341130</v>
      </c>
      <c r="O417" s="1308">
        <v>0</v>
      </c>
      <c r="P417" s="1308">
        <v>444439</v>
      </c>
      <c r="Q417" s="1308">
        <v>0</v>
      </c>
      <c r="R417" s="1308">
        <v>0</v>
      </c>
      <c r="S417" s="1308">
        <v>0</v>
      </c>
      <c r="T417" s="1308">
        <v>0</v>
      </c>
      <c r="U417" s="1308">
        <v>0</v>
      </c>
      <c r="V417" s="1308">
        <v>0</v>
      </c>
      <c r="W417" s="1308">
        <v>239283</v>
      </c>
      <c r="X417" s="1308">
        <v>0</v>
      </c>
      <c r="Y417" s="1308">
        <v>0</v>
      </c>
      <c r="Z417" s="1308">
        <v>0</v>
      </c>
      <c r="AA417" s="1308">
        <v>243116</v>
      </c>
      <c r="AB417" s="1308">
        <v>0</v>
      </c>
      <c r="AC417" s="1308">
        <v>0</v>
      </c>
      <c r="AD417" s="1308">
        <v>0</v>
      </c>
      <c r="AE417" s="1355">
        <v>0</v>
      </c>
      <c r="AF417" s="1290">
        <v>2878</v>
      </c>
      <c r="AG417" s="1367">
        <v>2</v>
      </c>
      <c r="AH417" s="1367">
        <v>26</v>
      </c>
      <c r="AI417" s="1386"/>
      <c r="AJ417" s="1380"/>
      <c r="AK417" s="752"/>
      <c r="AL417" s="752"/>
    </row>
    <row r="418" spans="1:38" s="757" customFormat="1" ht="20.100000000000001" customHeight="1">
      <c r="A418" s="781">
        <v>22</v>
      </c>
      <c r="B418" s="795">
        <v>2</v>
      </c>
      <c r="C418" s="777">
        <v>27</v>
      </c>
      <c r="D418" s="2609"/>
      <c r="E418" s="2609"/>
      <c r="F418" s="2609"/>
      <c r="G418" s="873"/>
      <c r="H418" s="2226" t="s">
        <v>126</v>
      </c>
      <c r="I418" s="2226"/>
      <c r="J418" s="1308">
        <v>0</v>
      </c>
      <c r="K418" s="1308">
        <v>11075</v>
      </c>
      <c r="L418" s="1308">
        <v>500115</v>
      </c>
      <c r="M418" s="1308">
        <v>0</v>
      </c>
      <c r="N418" s="1308">
        <v>0</v>
      </c>
      <c r="O418" s="1308">
        <v>0</v>
      </c>
      <c r="P418" s="1308">
        <v>0</v>
      </c>
      <c r="Q418" s="1308">
        <v>0</v>
      </c>
      <c r="R418" s="1308">
        <v>406</v>
      </c>
      <c r="S418" s="1308">
        <v>0</v>
      </c>
      <c r="T418" s="1308">
        <v>0</v>
      </c>
      <c r="U418" s="1308">
        <v>0</v>
      </c>
      <c r="V418" s="1308">
        <v>0</v>
      </c>
      <c r="W418" s="1308">
        <v>0</v>
      </c>
      <c r="X418" s="1308">
        <v>0</v>
      </c>
      <c r="Y418" s="1308">
        <v>0</v>
      </c>
      <c r="Z418" s="1308">
        <v>0</v>
      </c>
      <c r="AA418" s="1308">
        <v>0</v>
      </c>
      <c r="AB418" s="1308">
        <v>9447</v>
      </c>
      <c r="AC418" s="1308">
        <v>0</v>
      </c>
      <c r="AD418" s="1308">
        <v>0</v>
      </c>
      <c r="AE418" s="1355">
        <v>0</v>
      </c>
      <c r="AF418" s="1290">
        <v>0</v>
      </c>
      <c r="AG418" s="1367">
        <v>2</v>
      </c>
      <c r="AH418" s="1367">
        <v>27</v>
      </c>
      <c r="AI418" s="1386"/>
      <c r="AJ418" s="1380"/>
      <c r="AK418" s="752"/>
      <c r="AL418" s="752"/>
    </row>
    <row r="419" spans="1:38" s="757" customFormat="1" ht="20.100000000000001" customHeight="1">
      <c r="A419" s="781">
        <v>22</v>
      </c>
      <c r="B419" s="795">
        <v>2</v>
      </c>
      <c r="C419" s="777">
        <v>28</v>
      </c>
      <c r="D419" s="2609"/>
      <c r="E419" s="2609"/>
      <c r="F419" s="2609"/>
      <c r="G419" s="873"/>
      <c r="H419" s="2226" t="s">
        <v>1290</v>
      </c>
      <c r="I419" s="2226"/>
      <c r="J419" s="1290">
        <v>1241169</v>
      </c>
      <c r="K419" s="1290">
        <v>527469</v>
      </c>
      <c r="L419" s="1290">
        <v>727203</v>
      </c>
      <c r="M419" s="1290">
        <v>317664</v>
      </c>
      <c r="N419" s="1290">
        <v>142856</v>
      </c>
      <c r="O419" s="1290">
        <v>415297</v>
      </c>
      <c r="P419" s="1290">
        <v>137467</v>
      </c>
      <c r="Q419" s="1290">
        <v>532547</v>
      </c>
      <c r="R419" s="1290">
        <v>179690</v>
      </c>
      <c r="S419" s="1290">
        <v>789876</v>
      </c>
      <c r="T419" s="1290">
        <v>15155</v>
      </c>
      <c r="U419" s="1290">
        <v>0</v>
      </c>
      <c r="V419" s="1290">
        <v>932887</v>
      </c>
      <c r="W419" s="1290">
        <v>942816</v>
      </c>
      <c r="X419" s="1290">
        <v>0</v>
      </c>
      <c r="Y419" s="1290">
        <v>48453</v>
      </c>
      <c r="Z419" s="1290">
        <v>0</v>
      </c>
      <c r="AA419" s="1290">
        <v>1633</v>
      </c>
      <c r="AB419" s="1290">
        <v>76951</v>
      </c>
      <c r="AC419" s="1290">
        <v>37826</v>
      </c>
      <c r="AD419" s="1290">
        <v>0</v>
      </c>
      <c r="AE419" s="1339">
        <v>0</v>
      </c>
      <c r="AF419" s="1290">
        <v>69073</v>
      </c>
      <c r="AG419" s="1367">
        <v>2</v>
      </c>
      <c r="AH419" s="1367">
        <v>28</v>
      </c>
      <c r="AI419" s="1386"/>
      <c r="AJ419" s="1380"/>
      <c r="AK419" s="752"/>
      <c r="AL419" s="752"/>
    </row>
    <row r="420" spans="1:38" s="756" customFormat="1" ht="20.100000000000001" customHeight="1">
      <c r="A420" s="782">
        <v>22</v>
      </c>
      <c r="B420" s="799">
        <v>2</v>
      </c>
      <c r="C420" s="775">
        <v>29</v>
      </c>
      <c r="D420" s="2610"/>
      <c r="E420" s="2610"/>
      <c r="F420" s="2610"/>
      <c r="G420" s="874"/>
      <c r="H420" s="2237" t="s">
        <v>942</v>
      </c>
      <c r="I420" s="2237"/>
      <c r="J420" s="1309">
        <v>5086596</v>
      </c>
      <c r="K420" s="1309">
        <v>0</v>
      </c>
      <c r="L420" s="1309">
        <v>641444</v>
      </c>
      <c r="M420" s="1309">
        <v>104430</v>
      </c>
      <c r="N420" s="1309">
        <v>0</v>
      </c>
      <c r="O420" s="1309">
        <v>1723386</v>
      </c>
      <c r="P420" s="1309">
        <v>815707</v>
      </c>
      <c r="Q420" s="1309">
        <v>249479</v>
      </c>
      <c r="R420" s="1309">
        <v>26549</v>
      </c>
      <c r="S420" s="1309">
        <v>674745</v>
      </c>
      <c r="T420" s="1309">
        <v>75398</v>
      </c>
      <c r="U420" s="1309">
        <v>0</v>
      </c>
      <c r="V420" s="1309">
        <v>980</v>
      </c>
      <c r="W420" s="1309">
        <v>0</v>
      </c>
      <c r="X420" s="1309">
        <v>0</v>
      </c>
      <c r="Y420" s="1309">
        <v>0</v>
      </c>
      <c r="Z420" s="1309">
        <v>0</v>
      </c>
      <c r="AA420" s="1309">
        <v>0</v>
      </c>
      <c r="AB420" s="1309">
        <v>40673</v>
      </c>
      <c r="AC420" s="1309">
        <v>0</v>
      </c>
      <c r="AD420" s="1309">
        <v>136613</v>
      </c>
      <c r="AE420" s="1356">
        <v>0</v>
      </c>
      <c r="AF420" s="1309">
        <v>0</v>
      </c>
      <c r="AG420" s="1372">
        <v>2</v>
      </c>
      <c r="AH420" s="1372">
        <v>29</v>
      </c>
      <c r="AI420" s="1384"/>
      <c r="AJ420" s="1383"/>
      <c r="AK420" s="755"/>
      <c r="AL420" s="755"/>
    </row>
    <row r="421" spans="1:38" s="290" customFormat="1" ht="17.100000000000001" customHeight="1">
      <c r="A421" s="783">
        <v>23</v>
      </c>
      <c r="B421" s="405">
        <v>1</v>
      </c>
      <c r="C421" s="405">
        <v>1</v>
      </c>
      <c r="D421" s="846"/>
      <c r="E421" s="840" t="s">
        <v>306</v>
      </c>
      <c r="F421" s="1051" t="s">
        <v>1072</v>
      </c>
      <c r="G421" s="1051"/>
      <c r="H421" s="1156"/>
      <c r="I421" s="1232"/>
      <c r="J421" s="1299">
        <v>1064600</v>
      </c>
      <c r="K421" s="1299">
        <v>227400</v>
      </c>
      <c r="L421" s="1299">
        <v>436300</v>
      </c>
      <c r="M421" s="1299">
        <v>230100</v>
      </c>
      <c r="N421" s="1299">
        <v>76000</v>
      </c>
      <c r="O421" s="1299">
        <v>52800</v>
      </c>
      <c r="P421" s="1299">
        <v>107500</v>
      </c>
      <c r="Q421" s="1299">
        <v>1205400</v>
      </c>
      <c r="R421" s="1299">
        <v>0</v>
      </c>
      <c r="S421" s="1299">
        <v>0</v>
      </c>
      <c r="T421" s="1299">
        <v>449700</v>
      </c>
      <c r="U421" s="1299">
        <v>0</v>
      </c>
      <c r="V421" s="1299">
        <v>45000</v>
      </c>
      <c r="W421" s="1299">
        <v>238300</v>
      </c>
      <c r="X421" s="1299">
        <v>29400</v>
      </c>
      <c r="Y421" s="1299">
        <v>0</v>
      </c>
      <c r="Z421" s="1318">
        <v>48700</v>
      </c>
      <c r="AA421" s="1318">
        <v>61800</v>
      </c>
      <c r="AB421" s="1318">
        <v>0</v>
      </c>
      <c r="AC421" s="1318">
        <v>40600</v>
      </c>
      <c r="AD421" s="1318">
        <v>0</v>
      </c>
      <c r="AE421" s="1350">
        <v>65300</v>
      </c>
      <c r="AF421" s="1318">
        <v>0</v>
      </c>
      <c r="AG421" s="1368">
        <v>1</v>
      </c>
      <c r="AH421" s="1368">
        <v>1</v>
      </c>
      <c r="AI421" s="1385"/>
      <c r="AJ421" s="291"/>
    </row>
    <row r="422" spans="1:38" s="290" customFormat="1" ht="17.100000000000001" customHeight="1">
      <c r="A422" s="785">
        <v>23</v>
      </c>
      <c r="B422" s="405">
        <v>1</v>
      </c>
      <c r="C422" s="405">
        <v>2</v>
      </c>
      <c r="D422" s="846"/>
      <c r="E422" s="840"/>
      <c r="F422" s="1052" t="s">
        <v>139</v>
      </c>
      <c r="G422" s="1059"/>
      <c r="H422" s="1053" t="s">
        <v>134</v>
      </c>
      <c r="I422" s="1233"/>
      <c r="J422" s="1290">
        <v>1064600</v>
      </c>
      <c r="K422" s="1290">
        <v>227400</v>
      </c>
      <c r="L422" s="1290">
        <v>436300</v>
      </c>
      <c r="M422" s="1290">
        <v>230100</v>
      </c>
      <c r="N422" s="1290">
        <v>76000</v>
      </c>
      <c r="O422" s="1290">
        <v>52800</v>
      </c>
      <c r="P422" s="1290">
        <v>107500</v>
      </c>
      <c r="Q422" s="1290">
        <v>1205400</v>
      </c>
      <c r="R422" s="1290">
        <v>0</v>
      </c>
      <c r="S422" s="1290">
        <v>0</v>
      </c>
      <c r="T422" s="1290">
        <v>449700</v>
      </c>
      <c r="U422" s="1290">
        <v>0</v>
      </c>
      <c r="V422" s="1290">
        <v>45000</v>
      </c>
      <c r="W422" s="1290">
        <v>238300</v>
      </c>
      <c r="X422" s="1290">
        <v>29400</v>
      </c>
      <c r="Y422" s="1290">
        <v>0</v>
      </c>
      <c r="Z422" s="1312">
        <v>48700</v>
      </c>
      <c r="AA422" s="1312">
        <v>61800</v>
      </c>
      <c r="AB422" s="1312">
        <v>0</v>
      </c>
      <c r="AC422" s="1312">
        <v>40600</v>
      </c>
      <c r="AD422" s="1312">
        <v>0</v>
      </c>
      <c r="AE422" s="1349">
        <v>65300</v>
      </c>
      <c r="AF422" s="1312">
        <v>0</v>
      </c>
      <c r="AG422" s="1368">
        <v>1</v>
      </c>
      <c r="AH422" s="1368">
        <v>2</v>
      </c>
      <c r="AI422" s="1385"/>
      <c r="AJ422" s="291"/>
    </row>
    <row r="423" spans="1:38" s="290" customFormat="1" ht="17.100000000000001" customHeight="1">
      <c r="A423" s="785">
        <v>23</v>
      </c>
      <c r="B423" s="405">
        <v>1</v>
      </c>
      <c r="C423" s="405">
        <v>3</v>
      </c>
      <c r="D423" s="846"/>
      <c r="E423" s="840"/>
      <c r="F423" s="1052" t="s">
        <v>106</v>
      </c>
      <c r="G423" s="1059"/>
      <c r="H423" s="1053" t="s">
        <v>454</v>
      </c>
      <c r="I423" s="1233"/>
      <c r="J423" s="1290">
        <v>0</v>
      </c>
      <c r="K423" s="1290">
        <v>0</v>
      </c>
      <c r="L423" s="1290">
        <v>0</v>
      </c>
      <c r="M423" s="1290">
        <v>0</v>
      </c>
      <c r="N423" s="1290">
        <v>0</v>
      </c>
      <c r="O423" s="1290">
        <v>0</v>
      </c>
      <c r="P423" s="1290">
        <v>0</v>
      </c>
      <c r="Q423" s="1290">
        <v>0</v>
      </c>
      <c r="R423" s="1290">
        <v>0</v>
      </c>
      <c r="S423" s="1290">
        <v>0</v>
      </c>
      <c r="T423" s="1290">
        <v>0</v>
      </c>
      <c r="U423" s="1290">
        <v>0</v>
      </c>
      <c r="V423" s="1290">
        <v>0</v>
      </c>
      <c r="W423" s="1290">
        <v>0</v>
      </c>
      <c r="X423" s="1290">
        <v>0</v>
      </c>
      <c r="Y423" s="1290">
        <v>0</v>
      </c>
      <c r="Z423" s="1312">
        <v>0</v>
      </c>
      <c r="AA423" s="1312">
        <v>0</v>
      </c>
      <c r="AB423" s="1312">
        <v>0</v>
      </c>
      <c r="AC423" s="1312">
        <v>0</v>
      </c>
      <c r="AD423" s="1312">
        <v>0</v>
      </c>
      <c r="AE423" s="1349">
        <v>0</v>
      </c>
      <c r="AF423" s="1312">
        <v>0</v>
      </c>
      <c r="AG423" s="1368">
        <v>1</v>
      </c>
      <c r="AH423" s="1368">
        <v>3</v>
      </c>
      <c r="AI423" s="1385"/>
      <c r="AJ423" s="291"/>
    </row>
    <row r="424" spans="1:38" s="290" customFormat="1" ht="17.100000000000001" customHeight="1">
      <c r="A424" s="785">
        <v>23</v>
      </c>
      <c r="B424" s="405">
        <v>1</v>
      </c>
      <c r="C424" s="405">
        <v>4</v>
      </c>
      <c r="D424" s="860" t="s">
        <v>256</v>
      </c>
      <c r="E424" s="879" t="s">
        <v>111</v>
      </c>
      <c r="F424" s="1053" t="s">
        <v>1073</v>
      </c>
      <c r="G424" s="1053"/>
      <c r="H424" s="1157"/>
      <c r="I424" s="1233"/>
      <c r="J424" s="1290">
        <v>94409</v>
      </c>
      <c r="K424" s="1290">
        <v>99563</v>
      </c>
      <c r="L424" s="1290">
        <v>153301</v>
      </c>
      <c r="M424" s="1290">
        <v>100116</v>
      </c>
      <c r="N424" s="1290">
        <v>8598</v>
      </c>
      <c r="O424" s="1290">
        <v>206294</v>
      </c>
      <c r="P424" s="1290">
        <v>10466</v>
      </c>
      <c r="Q424" s="1290">
        <v>185181</v>
      </c>
      <c r="R424" s="1290">
        <v>40115</v>
      </c>
      <c r="S424" s="1290">
        <v>5609</v>
      </c>
      <c r="T424" s="1290">
        <v>0</v>
      </c>
      <c r="U424" s="1290">
        <v>282651</v>
      </c>
      <c r="V424" s="1290">
        <v>19534</v>
      </c>
      <c r="W424" s="1290">
        <v>231642</v>
      </c>
      <c r="X424" s="1290">
        <v>15142</v>
      </c>
      <c r="Y424" s="1290">
        <v>39902</v>
      </c>
      <c r="Z424" s="1312">
        <v>89722</v>
      </c>
      <c r="AA424" s="1312">
        <v>147514</v>
      </c>
      <c r="AB424" s="1312">
        <v>24684</v>
      </c>
      <c r="AC424" s="1312">
        <v>9173</v>
      </c>
      <c r="AD424" s="1312">
        <v>0</v>
      </c>
      <c r="AE424" s="1349">
        <v>99501</v>
      </c>
      <c r="AF424" s="1312">
        <v>1348</v>
      </c>
      <c r="AG424" s="1368">
        <v>1</v>
      </c>
      <c r="AH424" s="1368">
        <v>4</v>
      </c>
      <c r="AI424" s="1385"/>
      <c r="AJ424" s="291"/>
    </row>
    <row r="425" spans="1:38" s="290" customFormat="1" ht="17.100000000000001" customHeight="1">
      <c r="A425" s="785">
        <v>23</v>
      </c>
      <c r="B425" s="405">
        <v>1</v>
      </c>
      <c r="C425" s="405">
        <v>5</v>
      </c>
      <c r="D425" s="860"/>
      <c r="E425" s="879" t="s">
        <v>481</v>
      </c>
      <c r="F425" s="1053" t="s">
        <v>1074</v>
      </c>
      <c r="G425" s="1053"/>
      <c r="H425" s="1157"/>
      <c r="I425" s="1233"/>
      <c r="J425" s="1290">
        <v>0</v>
      </c>
      <c r="K425" s="1290">
        <v>17547</v>
      </c>
      <c r="L425" s="1290">
        <v>0</v>
      </c>
      <c r="M425" s="1290">
        <v>0</v>
      </c>
      <c r="N425" s="1290">
        <v>1404</v>
      </c>
      <c r="O425" s="1290">
        <v>6554</v>
      </c>
      <c r="P425" s="1290">
        <v>5169</v>
      </c>
      <c r="Q425" s="1290">
        <v>0</v>
      </c>
      <c r="R425" s="1290">
        <v>2689</v>
      </c>
      <c r="S425" s="1290">
        <v>0</v>
      </c>
      <c r="T425" s="1290">
        <v>0</v>
      </c>
      <c r="U425" s="1290">
        <v>9692</v>
      </c>
      <c r="V425" s="1290">
        <v>0</v>
      </c>
      <c r="W425" s="1290">
        <v>0</v>
      </c>
      <c r="X425" s="1290">
        <v>0</v>
      </c>
      <c r="Y425" s="1290">
        <v>0</v>
      </c>
      <c r="Z425" s="1312">
        <v>1408</v>
      </c>
      <c r="AA425" s="1312">
        <v>5702</v>
      </c>
      <c r="AB425" s="1312">
        <v>0</v>
      </c>
      <c r="AC425" s="1312">
        <v>1581</v>
      </c>
      <c r="AD425" s="1312">
        <v>0</v>
      </c>
      <c r="AE425" s="1349">
        <v>0</v>
      </c>
      <c r="AF425" s="1312">
        <v>0</v>
      </c>
      <c r="AG425" s="1368">
        <v>1</v>
      </c>
      <c r="AH425" s="1368">
        <v>5</v>
      </c>
      <c r="AI425" s="1385"/>
      <c r="AJ425" s="291"/>
    </row>
    <row r="426" spans="1:38" s="290" customFormat="1" ht="17.100000000000001" customHeight="1">
      <c r="A426" s="785">
        <v>23</v>
      </c>
      <c r="B426" s="405">
        <v>1</v>
      </c>
      <c r="C426" s="405">
        <v>6</v>
      </c>
      <c r="D426" s="860" t="s">
        <v>322</v>
      </c>
      <c r="E426" s="879" t="s">
        <v>668</v>
      </c>
      <c r="F426" s="1053" t="s">
        <v>1031</v>
      </c>
      <c r="G426" s="1053"/>
      <c r="H426" s="1157"/>
      <c r="I426" s="1233"/>
      <c r="J426" s="1290">
        <v>0</v>
      </c>
      <c r="K426" s="1290">
        <v>0</v>
      </c>
      <c r="L426" s="1290">
        <v>0</v>
      </c>
      <c r="M426" s="1290">
        <v>0</v>
      </c>
      <c r="N426" s="1290">
        <v>0</v>
      </c>
      <c r="O426" s="1290">
        <v>0</v>
      </c>
      <c r="P426" s="1290">
        <v>0</v>
      </c>
      <c r="Q426" s="1290">
        <v>0</v>
      </c>
      <c r="R426" s="1290">
        <v>0</v>
      </c>
      <c r="S426" s="1290">
        <v>0</v>
      </c>
      <c r="T426" s="1290">
        <v>0</v>
      </c>
      <c r="U426" s="1290">
        <v>0</v>
      </c>
      <c r="V426" s="1290">
        <v>0</v>
      </c>
      <c r="W426" s="1290">
        <v>0</v>
      </c>
      <c r="X426" s="1290">
        <v>0</v>
      </c>
      <c r="Y426" s="1290">
        <v>0</v>
      </c>
      <c r="Z426" s="1312">
        <v>0</v>
      </c>
      <c r="AA426" s="1312">
        <v>0</v>
      </c>
      <c r="AB426" s="1312">
        <v>0</v>
      </c>
      <c r="AC426" s="1312">
        <v>0</v>
      </c>
      <c r="AD426" s="1312">
        <v>0</v>
      </c>
      <c r="AE426" s="1349">
        <v>0</v>
      </c>
      <c r="AF426" s="1312">
        <v>0</v>
      </c>
      <c r="AG426" s="1368">
        <v>1</v>
      </c>
      <c r="AH426" s="1368">
        <v>6</v>
      </c>
      <c r="AI426" s="1385"/>
      <c r="AJ426" s="291"/>
    </row>
    <row r="427" spans="1:38" s="290" customFormat="1" ht="17.100000000000001" customHeight="1">
      <c r="A427" s="785">
        <v>23</v>
      </c>
      <c r="B427" s="405">
        <v>1</v>
      </c>
      <c r="C427" s="405">
        <v>7</v>
      </c>
      <c r="D427" s="860"/>
      <c r="E427" s="879" t="s">
        <v>671</v>
      </c>
      <c r="F427" s="1053" t="s">
        <v>1075</v>
      </c>
      <c r="G427" s="1053"/>
      <c r="H427" s="1157"/>
      <c r="I427" s="1233"/>
      <c r="J427" s="1290">
        <v>0</v>
      </c>
      <c r="K427" s="1290">
        <v>0</v>
      </c>
      <c r="L427" s="1290">
        <v>0</v>
      </c>
      <c r="M427" s="1290">
        <v>0</v>
      </c>
      <c r="N427" s="1290">
        <v>0</v>
      </c>
      <c r="O427" s="1290">
        <v>0</v>
      </c>
      <c r="P427" s="1290">
        <v>0</v>
      </c>
      <c r="Q427" s="1290">
        <v>0</v>
      </c>
      <c r="R427" s="1290">
        <v>367</v>
      </c>
      <c r="S427" s="1290">
        <v>0</v>
      </c>
      <c r="T427" s="1290">
        <v>250000</v>
      </c>
      <c r="U427" s="1290">
        <v>0</v>
      </c>
      <c r="V427" s="1290">
        <v>0</v>
      </c>
      <c r="W427" s="1290">
        <v>0</v>
      </c>
      <c r="X427" s="1290">
        <v>0</v>
      </c>
      <c r="Y427" s="1290">
        <v>0</v>
      </c>
      <c r="Z427" s="1312">
        <v>0</v>
      </c>
      <c r="AA427" s="1312">
        <v>0</v>
      </c>
      <c r="AB427" s="1312">
        <v>0</v>
      </c>
      <c r="AC427" s="1312">
        <v>0</v>
      </c>
      <c r="AD427" s="1312">
        <v>0</v>
      </c>
      <c r="AE427" s="1349">
        <v>0</v>
      </c>
      <c r="AF427" s="1312">
        <v>0</v>
      </c>
      <c r="AG427" s="1368">
        <v>1</v>
      </c>
      <c r="AH427" s="1368">
        <v>7</v>
      </c>
      <c r="AI427" s="1385"/>
      <c r="AJ427" s="291"/>
    </row>
    <row r="428" spans="1:38" s="290" customFormat="1" ht="17.100000000000001" customHeight="1">
      <c r="A428" s="785">
        <v>23</v>
      </c>
      <c r="B428" s="405">
        <v>1</v>
      </c>
      <c r="C428" s="405">
        <v>8</v>
      </c>
      <c r="D428" s="860" t="s">
        <v>675</v>
      </c>
      <c r="E428" s="879" t="s">
        <v>311</v>
      </c>
      <c r="F428" s="1053" t="s">
        <v>742</v>
      </c>
      <c r="G428" s="1053"/>
      <c r="H428" s="1157"/>
      <c r="I428" s="1233"/>
      <c r="J428" s="1290">
        <v>204</v>
      </c>
      <c r="K428" s="1290">
        <v>0</v>
      </c>
      <c r="L428" s="1290">
        <v>0</v>
      </c>
      <c r="M428" s="1290">
        <v>0</v>
      </c>
      <c r="N428" s="1290">
        <v>96</v>
      </c>
      <c r="O428" s="1290">
        <v>0</v>
      </c>
      <c r="P428" s="1290">
        <v>0</v>
      </c>
      <c r="Q428" s="1290">
        <v>0</v>
      </c>
      <c r="R428" s="1290">
        <v>0</v>
      </c>
      <c r="S428" s="1290">
        <v>0</v>
      </c>
      <c r="T428" s="1290">
        <v>0</v>
      </c>
      <c r="U428" s="1290">
        <v>0</v>
      </c>
      <c r="V428" s="1290">
        <v>87413</v>
      </c>
      <c r="W428" s="1290">
        <v>0</v>
      </c>
      <c r="X428" s="1290">
        <v>0</v>
      </c>
      <c r="Y428" s="1290">
        <v>0</v>
      </c>
      <c r="Z428" s="1312">
        <v>0</v>
      </c>
      <c r="AA428" s="1312">
        <v>0</v>
      </c>
      <c r="AB428" s="1312">
        <v>0</v>
      </c>
      <c r="AC428" s="1312">
        <v>0</v>
      </c>
      <c r="AD428" s="1312">
        <v>0</v>
      </c>
      <c r="AE428" s="1349">
        <v>0</v>
      </c>
      <c r="AF428" s="1312">
        <v>0</v>
      </c>
      <c r="AG428" s="1368">
        <v>1</v>
      </c>
      <c r="AH428" s="1368">
        <v>8</v>
      </c>
      <c r="AI428" s="1385"/>
      <c r="AJ428" s="291"/>
    </row>
    <row r="429" spans="1:38" s="290" customFormat="1" ht="17.100000000000001" customHeight="1">
      <c r="A429" s="785">
        <v>23</v>
      </c>
      <c r="B429" s="405">
        <v>1</v>
      </c>
      <c r="C429" s="405">
        <v>9</v>
      </c>
      <c r="D429" s="860"/>
      <c r="E429" s="879" t="s">
        <v>678</v>
      </c>
      <c r="F429" s="1053" t="s">
        <v>1077</v>
      </c>
      <c r="G429" s="1053"/>
      <c r="H429" s="1157"/>
      <c r="I429" s="1233"/>
      <c r="J429" s="1290">
        <v>103631</v>
      </c>
      <c r="K429" s="1290">
        <v>100400</v>
      </c>
      <c r="L429" s="1290">
        <v>118388</v>
      </c>
      <c r="M429" s="1290">
        <v>68867</v>
      </c>
      <c r="N429" s="1290">
        <v>40300</v>
      </c>
      <c r="O429" s="1290">
        <v>7743</v>
      </c>
      <c r="P429" s="1290">
        <v>27390</v>
      </c>
      <c r="Q429" s="1290">
        <v>34445</v>
      </c>
      <c r="R429" s="1290">
        <v>0</v>
      </c>
      <c r="S429" s="1290">
        <v>0</v>
      </c>
      <c r="T429" s="1290">
        <v>75443</v>
      </c>
      <c r="U429" s="1290">
        <v>0</v>
      </c>
      <c r="V429" s="1290">
        <v>0</v>
      </c>
      <c r="W429" s="1290">
        <v>183936</v>
      </c>
      <c r="X429" s="1290">
        <v>9817</v>
      </c>
      <c r="Y429" s="1290">
        <v>0</v>
      </c>
      <c r="Z429" s="1312">
        <v>0</v>
      </c>
      <c r="AA429" s="1312">
        <v>0</v>
      </c>
      <c r="AB429" s="1312">
        <v>0</v>
      </c>
      <c r="AC429" s="1312">
        <v>18346</v>
      </c>
      <c r="AD429" s="1312">
        <v>0</v>
      </c>
      <c r="AE429" s="1349">
        <v>20704</v>
      </c>
      <c r="AF429" s="1312">
        <v>0</v>
      </c>
      <c r="AG429" s="1368">
        <v>1</v>
      </c>
      <c r="AH429" s="1368">
        <v>9</v>
      </c>
      <c r="AI429" s="1385"/>
      <c r="AJ429" s="291"/>
    </row>
    <row r="430" spans="1:38" s="290" customFormat="1" ht="17.100000000000001" customHeight="1">
      <c r="A430" s="785">
        <v>23</v>
      </c>
      <c r="B430" s="405">
        <v>1</v>
      </c>
      <c r="C430" s="405">
        <v>10</v>
      </c>
      <c r="D430" s="860" t="s">
        <v>680</v>
      </c>
      <c r="E430" s="879" t="s">
        <v>483</v>
      </c>
      <c r="F430" s="1053" t="s">
        <v>1078</v>
      </c>
      <c r="G430" s="1053"/>
      <c r="H430" s="1157"/>
      <c r="I430" s="1233"/>
      <c r="J430" s="1290">
        <v>0</v>
      </c>
      <c r="K430" s="1290">
        <v>0</v>
      </c>
      <c r="L430" s="1290">
        <v>0</v>
      </c>
      <c r="M430" s="1290">
        <v>0</v>
      </c>
      <c r="N430" s="1290">
        <v>0</v>
      </c>
      <c r="O430" s="1290">
        <v>0</v>
      </c>
      <c r="P430" s="1290">
        <v>0</v>
      </c>
      <c r="Q430" s="1290">
        <v>0</v>
      </c>
      <c r="R430" s="1290">
        <v>0</v>
      </c>
      <c r="S430" s="1290">
        <v>0</v>
      </c>
      <c r="T430" s="1290">
        <v>0</v>
      </c>
      <c r="U430" s="1290">
        <v>0</v>
      </c>
      <c r="V430" s="1290">
        <v>0</v>
      </c>
      <c r="W430" s="1290">
        <v>0</v>
      </c>
      <c r="X430" s="1290">
        <v>0</v>
      </c>
      <c r="Y430" s="1290">
        <v>0</v>
      </c>
      <c r="Z430" s="1312">
        <v>0</v>
      </c>
      <c r="AA430" s="1312">
        <v>0</v>
      </c>
      <c r="AB430" s="1312">
        <v>0</v>
      </c>
      <c r="AC430" s="1312">
        <v>0</v>
      </c>
      <c r="AD430" s="1312">
        <v>0</v>
      </c>
      <c r="AE430" s="1349">
        <v>0</v>
      </c>
      <c r="AF430" s="1312">
        <v>0</v>
      </c>
      <c r="AG430" s="1368">
        <v>1</v>
      </c>
      <c r="AH430" s="1368">
        <v>10</v>
      </c>
      <c r="AI430" s="1385"/>
      <c r="AJ430" s="291"/>
    </row>
    <row r="431" spans="1:38" s="290" customFormat="1" ht="17.100000000000001" customHeight="1">
      <c r="A431" s="785">
        <v>23</v>
      </c>
      <c r="B431" s="405">
        <v>1</v>
      </c>
      <c r="C431" s="405">
        <v>11</v>
      </c>
      <c r="D431" s="860"/>
      <c r="E431" s="879" t="s">
        <v>681</v>
      </c>
      <c r="F431" s="1053" t="s">
        <v>712</v>
      </c>
      <c r="G431" s="1053"/>
      <c r="H431" s="1157"/>
      <c r="I431" s="1233"/>
      <c r="J431" s="1290">
        <v>77982</v>
      </c>
      <c r="K431" s="1290">
        <v>35493</v>
      </c>
      <c r="L431" s="1290">
        <v>0</v>
      </c>
      <c r="M431" s="1290">
        <v>42887</v>
      </c>
      <c r="N431" s="1290">
        <v>11286</v>
      </c>
      <c r="O431" s="1290">
        <v>7031</v>
      </c>
      <c r="P431" s="1290">
        <v>46830</v>
      </c>
      <c r="Q431" s="1290">
        <v>45358</v>
      </c>
      <c r="R431" s="1290">
        <v>0</v>
      </c>
      <c r="S431" s="1290">
        <v>0</v>
      </c>
      <c r="T431" s="1290">
        <v>0</v>
      </c>
      <c r="U431" s="1290">
        <v>0</v>
      </c>
      <c r="V431" s="1290">
        <v>11362</v>
      </c>
      <c r="W431" s="1290">
        <v>81434</v>
      </c>
      <c r="X431" s="1290">
        <v>0</v>
      </c>
      <c r="Y431" s="1290">
        <v>0</v>
      </c>
      <c r="Z431" s="1312">
        <v>0</v>
      </c>
      <c r="AA431" s="1312">
        <v>5216</v>
      </c>
      <c r="AB431" s="1312">
        <v>0</v>
      </c>
      <c r="AC431" s="1312">
        <v>0</v>
      </c>
      <c r="AD431" s="1312">
        <v>0</v>
      </c>
      <c r="AE431" s="1349">
        <v>805</v>
      </c>
      <c r="AF431" s="1312">
        <v>0</v>
      </c>
      <c r="AG431" s="1368">
        <v>1</v>
      </c>
      <c r="AH431" s="1368">
        <v>11</v>
      </c>
      <c r="AI431" s="1385"/>
      <c r="AJ431" s="291"/>
    </row>
    <row r="432" spans="1:38" s="290" customFormat="1" ht="17.100000000000001" customHeight="1">
      <c r="A432" s="785">
        <v>23</v>
      </c>
      <c r="B432" s="405">
        <v>1</v>
      </c>
      <c r="C432" s="405">
        <v>12</v>
      </c>
      <c r="D432" s="860" t="s">
        <v>294</v>
      </c>
      <c r="E432" s="965" t="s">
        <v>580</v>
      </c>
      <c r="F432" s="1054" t="s">
        <v>641</v>
      </c>
      <c r="G432" s="1054"/>
      <c r="H432" s="1158"/>
      <c r="I432" s="1234"/>
      <c r="J432" s="1290">
        <v>214368</v>
      </c>
      <c r="K432" s="1290">
        <v>0</v>
      </c>
      <c r="L432" s="1290">
        <v>94665</v>
      </c>
      <c r="M432" s="1290">
        <v>0</v>
      </c>
      <c r="N432" s="1290">
        <v>0</v>
      </c>
      <c r="O432" s="1290">
        <v>9448</v>
      </c>
      <c r="P432" s="1290">
        <v>0</v>
      </c>
      <c r="Q432" s="1290">
        <v>0</v>
      </c>
      <c r="R432" s="1290">
        <v>1344</v>
      </c>
      <c r="S432" s="1290">
        <v>4000</v>
      </c>
      <c r="T432" s="1290">
        <v>44312</v>
      </c>
      <c r="U432" s="1290">
        <v>0</v>
      </c>
      <c r="V432" s="1290">
        <v>0</v>
      </c>
      <c r="W432" s="1290">
        <v>0</v>
      </c>
      <c r="X432" s="1290">
        <v>0</v>
      </c>
      <c r="Y432" s="1290">
        <v>0</v>
      </c>
      <c r="Z432" s="1312">
        <v>57134</v>
      </c>
      <c r="AA432" s="1312">
        <v>0</v>
      </c>
      <c r="AB432" s="1312">
        <v>0</v>
      </c>
      <c r="AC432" s="1312">
        <v>0</v>
      </c>
      <c r="AD432" s="1312">
        <v>2640</v>
      </c>
      <c r="AE432" s="1349">
        <v>0</v>
      </c>
      <c r="AF432" s="1312">
        <v>0</v>
      </c>
      <c r="AG432" s="1368">
        <v>1</v>
      </c>
      <c r="AH432" s="1368">
        <v>12</v>
      </c>
      <c r="AI432" s="1385"/>
      <c r="AJ432" s="291"/>
    </row>
    <row r="433" spans="1:36" s="290" customFormat="1" ht="17.100000000000001" customHeight="1">
      <c r="A433" s="785">
        <v>23</v>
      </c>
      <c r="B433" s="405">
        <v>1</v>
      </c>
      <c r="C433" s="405">
        <v>13</v>
      </c>
      <c r="D433" s="860"/>
      <c r="E433" s="965" t="s">
        <v>323</v>
      </c>
      <c r="F433" s="941" t="s">
        <v>407</v>
      </c>
      <c r="G433" s="941"/>
      <c r="H433" s="945"/>
      <c r="I433" s="1235" t="s">
        <v>682</v>
      </c>
      <c r="J433" s="1290">
        <v>1555194</v>
      </c>
      <c r="K433" s="1290">
        <v>480403</v>
      </c>
      <c r="L433" s="1290">
        <v>802654</v>
      </c>
      <c r="M433" s="1290">
        <v>441970</v>
      </c>
      <c r="N433" s="1290">
        <v>137684</v>
      </c>
      <c r="O433" s="1290">
        <v>289870</v>
      </c>
      <c r="P433" s="1290">
        <v>197355</v>
      </c>
      <c r="Q433" s="1290">
        <v>1470384</v>
      </c>
      <c r="R433" s="1290">
        <v>44515</v>
      </c>
      <c r="S433" s="1290">
        <v>9609</v>
      </c>
      <c r="T433" s="1290">
        <v>819455</v>
      </c>
      <c r="U433" s="1290">
        <v>292343</v>
      </c>
      <c r="V433" s="1290">
        <v>163309</v>
      </c>
      <c r="W433" s="1290">
        <v>735312</v>
      </c>
      <c r="X433" s="1290">
        <v>54359</v>
      </c>
      <c r="Y433" s="1290">
        <v>39902</v>
      </c>
      <c r="Z433" s="1312">
        <v>196964</v>
      </c>
      <c r="AA433" s="1312">
        <v>220232</v>
      </c>
      <c r="AB433" s="1312">
        <v>24684</v>
      </c>
      <c r="AC433" s="1312">
        <v>69700</v>
      </c>
      <c r="AD433" s="1312">
        <v>2640</v>
      </c>
      <c r="AE433" s="1349">
        <v>186310</v>
      </c>
      <c r="AF433" s="1312">
        <v>1348</v>
      </c>
      <c r="AG433" s="1368">
        <v>1</v>
      </c>
      <c r="AH433" s="1368">
        <v>13</v>
      </c>
      <c r="AI433" s="1385"/>
      <c r="AJ433" s="291"/>
    </row>
    <row r="434" spans="1:36" s="290" customFormat="1" ht="17.100000000000001" customHeight="1">
      <c r="A434" s="785">
        <v>23</v>
      </c>
      <c r="B434" s="405">
        <v>1</v>
      </c>
      <c r="C434" s="405">
        <v>14</v>
      </c>
      <c r="D434" s="860" t="s">
        <v>168</v>
      </c>
      <c r="E434" s="965" t="s">
        <v>683</v>
      </c>
      <c r="F434" s="1055" t="s">
        <v>686</v>
      </c>
      <c r="G434" s="1055"/>
      <c r="H434" s="945"/>
      <c r="I434" s="1236" t="s">
        <v>244</v>
      </c>
      <c r="J434" s="1290">
        <v>0</v>
      </c>
      <c r="K434" s="1290">
        <v>0</v>
      </c>
      <c r="L434" s="1290">
        <v>0</v>
      </c>
      <c r="M434" s="1290">
        <v>0</v>
      </c>
      <c r="N434" s="1290">
        <v>0</v>
      </c>
      <c r="O434" s="1290">
        <v>0</v>
      </c>
      <c r="P434" s="1290">
        <v>0</v>
      </c>
      <c r="Q434" s="1290">
        <v>0</v>
      </c>
      <c r="R434" s="1290">
        <v>0</v>
      </c>
      <c r="S434" s="1290">
        <v>0</v>
      </c>
      <c r="T434" s="1290">
        <v>0</v>
      </c>
      <c r="U434" s="1290">
        <v>0</v>
      </c>
      <c r="V434" s="1290">
        <v>0</v>
      </c>
      <c r="W434" s="1290">
        <v>0</v>
      </c>
      <c r="X434" s="1290">
        <v>0</v>
      </c>
      <c r="Y434" s="1290">
        <v>0</v>
      </c>
      <c r="Z434" s="1312">
        <v>0</v>
      </c>
      <c r="AA434" s="1312">
        <v>0</v>
      </c>
      <c r="AB434" s="1312">
        <v>0</v>
      </c>
      <c r="AC434" s="1312">
        <v>0</v>
      </c>
      <c r="AD434" s="1312">
        <v>0</v>
      </c>
      <c r="AE434" s="1349">
        <v>0</v>
      </c>
      <c r="AF434" s="1312">
        <v>0</v>
      </c>
      <c r="AG434" s="1368">
        <v>1</v>
      </c>
      <c r="AH434" s="1368">
        <v>14</v>
      </c>
      <c r="AI434" s="1385"/>
      <c r="AJ434" s="291"/>
    </row>
    <row r="435" spans="1:36" s="290" customFormat="1" ht="17.100000000000001" customHeight="1">
      <c r="A435" s="785">
        <v>23</v>
      </c>
      <c r="B435" s="405">
        <v>1</v>
      </c>
      <c r="C435" s="405">
        <v>15</v>
      </c>
      <c r="D435" s="860"/>
      <c r="E435" s="965" t="s">
        <v>688</v>
      </c>
      <c r="F435" s="2238" t="s">
        <v>1037</v>
      </c>
      <c r="G435" s="2238"/>
      <c r="H435" s="2238"/>
      <c r="I435" s="1236" t="s">
        <v>499</v>
      </c>
      <c r="J435" s="1290">
        <v>0</v>
      </c>
      <c r="K435" s="1290">
        <v>0</v>
      </c>
      <c r="L435" s="1290">
        <v>0</v>
      </c>
      <c r="M435" s="1290">
        <v>0</v>
      </c>
      <c r="N435" s="1290">
        <v>0</v>
      </c>
      <c r="O435" s="1290">
        <v>0</v>
      </c>
      <c r="P435" s="1290">
        <v>0</v>
      </c>
      <c r="Q435" s="1290">
        <v>0</v>
      </c>
      <c r="R435" s="1290">
        <v>0</v>
      </c>
      <c r="S435" s="1290">
        <v>0</v>
      </c>
      <c r="T435" s="1290">
        <v>0</v>
      </c>
      <c r="U435" s="1290">
        <v>0</v>
      </c>
      <c r="V435" s="1290">
        <v>0</v>
      </c>
      <c r="W435" s="1290">
        <v>0</v>
      </c>
      <c r="X435" s="1290">
        <v>0</v>
      </c>
      <c r="Y435" s="1290">
        <v>0</v>
      </c>
      <c r="Z435" s="1312">
        <v>0</v>
      </c>
      <c r="AA435" s="1312">
        <v>0</v>
      </c>
      <c r="AB435" s="1312">
        <v>0</v>
      </c>
      <c r="AC435" s="1312">
        <v>0</v>
      </c>
      <c r="AD435" s="1312">
        <v>0</v>
      </c>
      <c r="AE435" s="1349">
        <v>0</v>
      </c>
      <c r="AF435" s="1312">
        <v>0</v>
      </c>
      <c r="AG435" s="1368">
        <v>1</v>
      </c>
      <c r="AH435" s="1368">
        <v>15</v>
      </c>
      <c r="AI435" s="1385"/>
      <c r="AJ435" s="291"/>
    </row>
    <row r="436" spans="1:36" s="290" customFormat="1" ht="17.100000000000001" customHeight="1">
      <c r="A436" s="785">
        <v>23</v>
      </c>
      <c r="B436" s="405">
        <v>1</v>
      </c>
      <c r="C436" s="405">
        <v>16</v>
      </c>
      <c r="D436" s="875"/>
      <c r="E436" s="965" t="s">
        <v>708</v>
      </c>
      <c r="F436" s="941" t="s">
        <v>92</v>
      </c>
      <c r="G436" s="941"/>
      <c r="H436" s="945"/>
      <c r="I436" s="1236" t="s">
        <v>16</v>
      </c>
      <c r="J436" s="1290">
        <v>1555194</v>
      </c>
      <c r="K436" s="1290">
        <v>480403</v>
      </c>
      <c r="L436" s="1290">
        <v>802654</v>
      </c>
      <c r="M436" s="1290">
        <v>441970</v>
      </c>
      <c r="N436" s="1290">
        <v>137684</v>
      </c>
      <c r="O436" s="1290">
        <v>289870</v>
      </c>
      <c r="P436" s="1290">
        <v>197355</v>
      </c>
      <c r="Q436" s="1290">
        <v>1470384</v>
      </c>
      <c r="R436" s="1290">
        <v>44515</v>
      </c>
      <c r="S436" s="1290">
        <v>9609</v>
      </c>
      <c r="T436" s="1290">
        <v>819455</v>
      </c>
      <c r="U436" s="1290">
        <v>292343</v>
      </c>
      <c r="V436" s="1290">
        <v>163309</v>
      </c>
      <c r="W436" s="1290">
        <v>735312</v>
      </c>
      <c r="X436" s="1290">
        <v>54359</v>
      </c>
      <c r="Y436" s="1290">
        <v>39902</v>
      </c>
      <c r="Z436" s="1312">
        <v>196964</v>
      </c>
      <c r="AA436" s="1312">
        <v>220232</v>
      </c>
      <c r="AB436" s="1312">
        <v>24684</v>
      </c>
      <c r="AC436" s="1312">
        <v>69700</v>
      </c>
      <c r="AD436" s="1312">
        <v>2640</v>
      </c>
      <c r="AE436" s="1349">
        <v>186310</v>
      </c>
      <c r="AF436" s="1312">
        <v>1348</v>
      </c>
      <c r="AG436" s="1368">
        <v>1</v>
      </c>
      <c r="AH436" s="1368">
        <v>16</v>
      </c>
      <c r="AI436" s="1385"/>
      <c r="AJ436" s="291"/>
    </row>
    <row r="437" spans="1:36" s="290" customFormat="1" ht="17.100000000000001" customHeight="1">
      <c r="A437" s="785">
        <v>23</v>
      </c>
      <c r="B437" s="405">
        <v>1</v>
      </c>
      <c r="C437" s="405">
        <v>17</v>
      </c>
      <c r="D437" s="876"/>
      <c r="E437" s="841" t="s">
        <v>306</v>
      </c>
      <c r="F437" s="2239" t="s">
        <v>940</v>
      </c>
      <c r="G437" s="2239"/>
      <c r="H437" s="2239"/>
      <c r="I437" s="1237"/>
      <c r="J437" s="1290">
        <v>2561951</v>
      </c>
      <c r="K437" s="1290">
        <v>523622</v>
      </c>
      <c r="L437" s="1290">
        <v>1052475</v>
      </c>
      <c r="M437" s="1290">
        <v>743771</v>
      </c>
      <c r="N437" s="1290">
        <v>248442</v>
      </c>
      <c r="O437" s="1290">
        <v>269130</v>
      </c>
      <c r="P437" s="1290">
        <v>244725</v>
      </c>
      <c r="Q437" s="1290">
        <v>1825727</v>
      </c>
      <c r="R437" s="1290">
        <v>195789</v>
      </c>
      <c r="S437" s="1290">
        <v>83632</v>
      </c>
      <c r="T437" s="1290">
        <v>609609</v>
      </c>
      <c r="U437" s="1290">
        <v>74894</v>
      </c>
      <c r="V437" s="1290">
        <v>161317</v>
      </c>
      <c r="W437" s="1290">
        <v>706383</v>
      </c>
      <c r="X437" s="1290">
        <v>46506</v>
      </c>
      <c r="Y437" s="1290">
        <v>18</v>
      </c>
      <c r="Z437" s="1312">
        <v>82820</v>
      </c>
      <c r="AA437" s="1312">
        <v>85611</v>
      </c>
      <c r="AB437" s="1312">
        <v>9844</v>
      </c>
      <c r="AC437" s="1312">
        <v>81692</v>
      </c>
      <c r="AD437" s="1312">
        <v>42396</v>
      </c>
      <c r="AE437" s="1349">
        <v>134121</v>
      </c>
      <c r="AF437" s="1312">
        <v>28787</v>
      </c>
      <c r="AG437" s="1368">
        <v>1</v>
      </c>
      <c r="AH437" s="1368">
        <v>17</v>
      </c>
      <c r="AI437" s="1385"/>
      <c r="AJ437" s="291"/>
    </row>
    <row r="438" spans="1:36" s="290" customFormat="1" ht="17.100000000000001" customHeight="1">
      <c r="A438" s="785">
        <v>23</v>
      </c>
      <c r="B438" s="405">
        <v>1</v>
      </c>
      <c r="C438" s="405">
        <v>18</v>
      </c>
      <c r="D438" s="849"/>
      <c r="E438" s="879" t="s">
        <v>709</v>
      </c>
      <c r="F438" s="2240" t="s">
        <v>1079</v>
      </c>
      <c r="G438" s="2241"/>
      <c r="H438" s="2241"/>
      <c r="I438" s="1238"/>
      <c r="J438" s="1290">
        <v>160111</v>
      </c>
      <c r="K438" s="1290">
        <v>29910</v>
      </c>
      <c r="L438" s="1290">
        <v>0</v>
      </c>
      <c r="M438" s="1290">
        <v>17407</v>
      </c>
      <c r="N438" s="1290">
        <v>18002</v>
      </c>
      <c r="O438" s="1290">
        <v>19946</v>
      </c>
      <c r="P438" s="1290">
        <v>6828</v>
      </c>
      <c r="Q438" s="1290">
        <v>29698</v>
      </c>
      <c r="R438" s="1290">
        <v>0</v>
      </c>
      <c r="S438" s="1290">
        <v>0</v>
      </c>
      <c r="T438" s="1290">
        <v>0</v>
      </c>
      <c r="U438" s="1290">
        <v>0</v>
      </c>
      <c r="V438" s="1290">
        <v>7394</v>
      </c>
      <c r="W438" s="1290">
        <v>0</v>
      </c>
      <c r="X438" s="1290">
        <v>0</v>
      </c>
      <c r="Y438" s="1290">
        <v>0</v>
      </c>
      <c r="Z438" s="1312">
        <v>0</v>
      </c>
      <c r="AA438" s="1312">
        <v>0</v>
      </c>
      <c r="AB438" s="1312">
        <v>0</v>
      </c>
      <c r="AC438" s="1312">
        <v>0</v>
      </c>
      <c r="AD438" s="1312">
        <v>0</v>
      </c>
      <c r="AE438" s="1349">
        <v>0</v>
      </c>
      <c r="AF438" s="1312">
        <v>0</v>
      </c>
      <c r="AG438" s="1368">
        <v>1</v>
      </c>
      <c r="AH438" s="1368">
        <v>18</v>
      </c>
      <c r="AI438" s="1385"/>
      <c r="AJ438" s="291"/>
    </row>
    <row r="439" spans="1:36" s="290" customFormat="1" ht="17.100000000000001" customHeight="1">
      <c r="A439" s="785">
        <v>23</v>
      </c>
      <c r="B439" s="405">
        <v>1</v>
      </c>
      <c r="C439" s="405">
        <v>19</v>
      </c>
      <c r="D439" s="840"/>
      <c r="E439" s="840" t="s">
        <v>679</v>
      </c>
      <c r="F439" s="1056" t="s">
        <v>1081</v>
      </c>
      <c r="G439" s="1053"/>
      <c r="H439" s="1157"/>
      <c r="I439" s="1233"/>
      <c r="J439" s="1290">
        <v>0</v>
      </c>
      <c r="K439" s="1290">
        <v>0</v>
      </c>
      <c r="L439" s="1290">
        <v>0</v>
      </c>
      <c r="M439" s="1290">
        <v>19</v>
      </c>
      <c r="N439" s="1290">
        <v>0</v>
      </c>
      <c r="O439" s="1290">
        <v>0</v>
      </c>
      <c r="P439" s="1290">
        <v>0</v>
      </c>
      <c r="Q439" s="1290">
        <v>0</v>
      </c>
      <c r="R439" s="1290">
        <v>0</v>
      </c>
      <c r="S439" s="1290">
        <v>0</v>
      </c>
      <c r="T439" s="1290">
        <v>0</v>
      </c>
      <c r="U439" s="1290">
        <v>0</v>
      </c>
      <c r="V439" s="1290">
        <v>0</v>
      </c>
      <c r="W439" s="1290">
        <v>0</v>
      </c>
      <c r="X439" s="1290">
        <v>0</v>
      </c>
      <c r="Y439" s="1290">
        <v>0</v>
      </c>
      <c r="Z439" s="1312">
        <v>0</v>
      </c>
      <c r="AA439" s="1312">
        <v>0</v>
      </c>
      <c r="AB439" s="1312">
        <v>0</v>
      </c>
      <c r="AC439" s="1312">
        <v>0</v>
      </c>
      <c r="AD439" s="1312">
        <v>0</v>
      </c>
      <c r="AE439" s="1349">
        <v>0</v>
      </c>
      <c r="AF439" s="1312">
        <v>0</v>
      </c>
      <c r="AG439" s="1368">
        <v>1</v>
      </c>
      <c r="AH439" s="1368">
        <v>19</v>
      </c>
      <c r="AI439" s="1385"/>
      <c r="AJ439" s="291"/>
    </row>
    <row r="440" spans="1:36" s="290" customFormat="1" ht="17.100000000000001" customHeight="1">
      <c r="A440" s="785">
        <v>23</v>
      </c>
      <c r="B440" s="405">
        <v>1</v>
      </c>
      <c r="C440" s="405">
        <v>20</v>
      </c>
      <c r="D440" s="849" t="s">
        <v>333</v>
      </c>
      <c r="E440" s="868" t="s">
        <v>195</v>
      </c>
      <c r="F440" s="1056" t="s">
        <v>1082</v>
      </c>
      <c r="G440" s="1053"/>
      <c r="H440" s="1157"/>
      <c r="I440" s="1233"/>
      <c r="J440" s="1290">
        <v>402820</v>
      </c>
      <c r="K440" s="1290">
        <v>301202</v>
      </c>
      <c r="L440" s="1290">
        <v>370301</v>
      </c>
      <c r="M440" s="1290">
        <v>165600</v>
      </c>
      <c r="N440" s="1290">
        <v>120900</v>
      </c>
      <c r="O440" s="1290">
        <v>23231</v>
      </c>
      <c r="P440" s="1290">
        <v>82170</v>
      </c>
      <c r="Q440" s="1290">
        <v>111905</v>
      </c>
      <c r="R440" s="1290">
        <v>0</v>
      </c>
      <c r="S440" s="1290">
        <v>0</v>
      </c>
      <c r="T440" s="1290">
        <v>188608</v>
      </c>
      <c r="U440" s="1290">
        <v>0</v>
      </c>
      <c r="V440" s="1290">
        <v>0</v>
      </c>
      <c r="W440" s="1290">
        <v>486854</v>
      </c>
      <c r="X440" s="1290">
        <v>39270</v>
      </c>
      <c r="Y440" s="1290">
        <v>0</v>
      </c>
      <c r="Z440" s="1312">
        <v>0</v>
      </c>
      <c r="AA440" s="1312">
        <v>0</v>
      </c>
      <c r="AB440" s="1312">
        <v>0</v>
      </c>
      <c r="AC440" s="1312">
        <v>55038</v>
      </c>
      <c r="AD440" s="1312">
        <v>0</v>
      </c>
      <c r="AE440" s="1349">
        <v>82816</v>
      </c>
      <c r="AF440" s="1312">
        <v>0</v>
      </c>
      <c r="AG440" s="1368">
        <v>1</v>
      </c>
      <c r="AH440" s="1368">
        <v>20</v>
      </c>
      <c r="AI440" s="1385"/>
      <c r="AJ440" s="291"/>
    </row>
    <row r="441" spans="1:36" s="290" customFormat="1" ht="17.100000000000001" customHeight="1">
      <c r="A441" s="785">
        <v>23</v>
      </c>
      <c r="B441" s="405">
        <v>1</v>
      </c>
      <c r="C441" s="405">
        <v>21</v>
      </c>
      <c r="D441" s="849"/>
      <c r="E441" s="849" t="s">
        <v>1084</v>
      </c>
      <c r="F441" s="1056" t="s">
        <v>710</v>
      </c>
      <c r="G441" s="1053"/>
      <c r="H441" s="1157"/>
      <c r="I441" s="1233"/>
      <c r="J441" s="1290">
        <v>149400</v>
      </c>
      <c r="K441" s="1290">
        <v>100400</v>
      </c>
      <c r="L441" s="1290">
        <v>223800</v>
      </c>
      <c r="M441" s="1290">
        <v>64400</v>
      </c>
      <c r="N441" s="1290">
        <v>76000</v>
      </c>
      <c r="O441" s="1290">
        <v>7700</v>
      </c>
      <c r="P441" s="1290">
        <v>54780</v>
      </c>
      <c r="Q441" s="1290">
        <v>49400</v>
      </c>
      <c r="R441" s="1290">
        <v>0</v>
      </c>
      <c r="S441" s="1290">
        <v>0</v>
      </c>
      <c r="T441" s="1290">
        <v>113100</v>
      </c>
      <c r="U441" s="1290">
        <v>0</v>
      </c>
      <c r="V441" s="1290">
        <v>0</v>
      </c>
      <c r="W441" s="1290">
        <v>124800</v>
      </c>
      <c r="X441" s="1290">
        <v>29400</v>
      </c>
      <c r="Y441" s="1290">
        <v>0</v>
      </c>
      <c r="Z441" s="1312">
        <v>0</v>
      </c>
      <c r="AA441" s="1312">
        <v>0</v>
      </c>
      <c r="AB441" s="1312">
        <v>0</v>
      </c>
      <c r="AC441" s="1312">
        <v>40600</v>
      </c>
      <c r="AD441" s="1312">
        <v>0</v>
      </c>
      <c r="AE441" s="1349">
        <v>65300</v>
      </c>
      <c r="AF441" s="1312">
        <v>0</v>
      </c>
      <c r="AG441" s="1368">
        <v>1</v>
      </c>
      <c r="AH441" s="1368">
        <v>21</v>
      </c>
      <c r="AI441" s="1385"/>
      <c r="AJ441" s="291"/>
    </row>
    <row r="442" spans="1:36" s="290" customFormat="1" ht="17.100000000000001" customHeight="1">
      <c r="A442" s="785">
        <v>23</v>
      </c>
      <c r="B442" s="405">
        <v>1</v>
      </c>
      <c r="C442" s="405">
        <v>22</v>
      </c>
      <c r="D442" s="849" t="s">
        <v>322</v>
      </c>
      <c r="E442" s="849" t="s">
        <v>1085</v>
      </c>
      <c r="F442" s="1056" t="s">
        <v>41</v>
      </c>
      <c r="G442" s="1053"/>
      <c r="H442" s="1157"/>
      <c r="I442" s="1233"/>
      <c r="J442" s="1290">
        <v>2159131</v>
      </c>
      <c r="K442" s="1290">
        <v>222420</v>
      </c>
      <c r="L442" s="1290">
        <v>682174</v>
      </c>
      <c r="M442" s="1290">
        <v>578171</v>
      </c>
      <c r="N442" s="1290">
        <v>127542</v>
      </c>
      <c r="O442" s="1290">
        <v>245899</v>
      </c>
      <c r="P442" s="1290">
        <v>162555</v>
      </c>
      <c r="Q442" s="1290">
        <v>1713822</v>
      </c>
      <c r="R442" s="1290">
        <v>195789</v>
      </c>
      <c r="S442" s="1290">
        <v>83632</v>
      </c>
      <c r="T442" s="1290">
        <v>421001</v>
      </c>
      <c r="U442" s="1290">
        <v>74894</v>
      </c>
      <c r="V442" s="1290">
        <v>161317</v>
      </c>
      <c r="W442" s="1290">
        <v>219529</v>
      </c>
      <c r="X442" s="1290">
        <v>7236</v>
      </c>
      <c r="Y442" s="1290">
        <v>18</v>
      </c>
      <c r="Z442" s="1312">
        <v>82820</v>
      </c>
      <c r="AA442" s="1312">
        <v>85611</v>
      </c>
      <c r="AB442" s="1312">
        <v>9844</v>
      </c>
      <c r="AC442" s="1312">
        <v>26654</v>
      </c>
      <c r="AD442" s="1312">
        <v>42396</v>
      </c>
      <c r="AE442" s="1349">
        <v>51305</v>
      </c>
      <c r="AF442" s="1312">
        <v>28787</v>
      </c>
      <c r="AG442" s="1368">
        <v>1</v>
      </c>
      <c r="AH442" s="1368">
        <v>22</v>
      </c>
      <c r="AI442" s="1385"/>
      <c r="AJ442" s="291"/>
    </row>
    <row r="443" spans="1:36" s="290" customFormat="1" ht="17.100000000000001" customHeight="1">
      <c r="A443" s="785">
        <v>23</v>
      </c>
      <c r="B443" s="405">
        <v>1</v>
      </c>
      <c r="C443" s="405">
        <v>23</v>
      </c>
      <c r="D443" s="849"/>
      <c r="E443" s="849" t="s">
        <v>479</v>
      </c>
      <c r="F443" s="1056" t="s">
        <v>710</v>
      </c>
      <c r="G443" s="1053"/>
      <c r="H443" s="1157"/>
      <c r="I443" s="1233"/>
      <c r="J443" s="1290">
        <v>915200</v>
      </c>
      <c r="K443" s="1290">
        <v>127000</v>
      </c>
      <c r="L443" s="1290">
        <v>212500</v>
      </c>
      <c r="M443" s="1290">
        <v>155400</v>
      </c>
      <c r="N443" s="1290">
        <v>0</v>
      </c>
      <c r="O443" s="1290">
        <v>45100</v>
      </c>
      <c r="P443" s="1290">
        <v>52720</v>
      </c>
      <c r="Q443" s="1290">
        <v>1156000</v>
      </c>
      <c r="R443" s="1290">
        <v>0</v>
      </c>
      <c r="S443" s="1290">
        <v>0</v>
      </c>
      <c r="T443" s="1290">
        <v>336600</v>
      </c>
      <c r="U443" s="1290">
        <v>0</v>
      </c>
      <c r="V443" s="1290">
        <v>45000</v>
      </c>
      <c r="W443" s="1290">
        <v>113500</v>
      </c>
      <c r="X443" s="1290">
        <v>0</v>
      </c>
      <c r="Y443" s="1290">
        <v>0</v>
      </c>
      <c r="Z443" s="1312">
        <v>48700</v>
      </c>
      <c r="AA443" s="1312">
        <v>61800</v>
      </c>
      <c r="AB443" s="1312">
        <v>0</v>
      </c>
      <c r="AC443" s="1312">
        <v>0</v>
      </c>
      <c r="AD443" s="1312">
        <v>0</v>
      </c>
      <c r="AE443" s="1349">
        <v>0</v>
      </c>
      <c r="AF443" s="1312">
        <v>0</v>
      </c>
      <c r="AG443" s="1368">
        <v>1</v>
      </c>
      <c r="AH443" s="1368">
        <v>23</v>
      </c>
      <c r="AI443" s="1385"/>
      <c r="AJ443" s="291"/>
    </row>
    <row r="444" spans="1:36" s="290" customFormat="1" ht="17.100000000000001" customHeight="1">
      <c r="A444" s="785">
        <v>23</v>
      </c>
      <c r="B444" s="405">
        <v>1</v>
      </c>
      <c r="C444" s="405">
        <v>24</v>
      </c>
      <c r="D444" s="840"/>
      <c r="E444" s="868" t="s">
        <v>1086</v>
      </c>
      <c r="F444" s="959" t="s">
        <v>509</v>
      </c>
      <c r="G444" s="959"/>
      <c r="H444" s="1056" t="s">
        <v>1009</v>
      </c>
      <c r="I444" s="1233"/>
      <c r="J444" s="1290">
        <v>0</v>
      </c>
      <c r="K444" s="1290">
        <v>0</v>
      </c>
      <c r="L444" s="1290">
        <v>0</v>
      </c>
      <c r="M444" s="1290">
        <v>0</v>
      </c>
      <c r="N444" s="1290">
        <v>0</v>
      </c>
      <c r="O444" s="1290">
        <v>0</v>
      </c>
      <c r="P444" s="1290">
        <v>0</v>
      </c>
      <c r="Q444" s="1290">
        <v>0</v>
      </c>
      <c r="R444" s="1290">
        <v>0</v>
      </c>
      <c r="S444" s="1290">
        <v>0</v>
      </c>
      <c r="T444" s="1290">
        <v>449700</v>
      </c>
      <c r="U444" s="1290">
        <v>0</v>
      </c>
      <c r="V444" s="1290">
        <v>45000</v>
      </c>
      <c r="W444" s="1290">
        <v>238300</v>
      </c>
      <c r="X444" s="1290">
        <v>29400</v>
      </c>
      <c r="Y444" s="1290">
        <v>0</v>
      </c>
      <c r="Z444" s="1312">
        <v>0</v>
      </c>
      <c r="AA444" s="1312">
        <v>31300</v>
      </c>
      <c r="AB444" s="1312">
        <v>0</v>
      </c>
      <c r="AC444" s="1312">
        <v>40600</v>
      </c>
      <c r="AD444" s="1312">
        <v>0</v>
      </c>
      <c r="AE444" s="1349">
        <v>65300</v>
      </c>
      <c r="AF444" s="1312">
        <v>0</v>
      </c>
      <c r="AG444" s="1368">
        <v>1</v>
      </c>
      <c r="AH444" s="1368">
        <v>24</v>
      </c>
      <c r="AI444" s="1385"/>
      <c r="AJ444" s="291"/>
    </row>
    <row r="445" spans="1:36" s="290" customFormat="1" ht="17.100000000000001" customHeight="1">
      <c r="A445" s="785">
        <v>23</v>
      </c>
      <c r="B445" s="405">
        <v>1</v>
      </c>
      <c r="C445" s="405">
        <v>25</v>
      </c>
      <c r="D445" s="849" t="s">
        <v>675</v>
      </c>
      <c r="E445" s="849" t="s">
        <v>100</v>
      </c>
      <c r="F445" s="1057" t="s">
        <v>375</v>
      </c>
      <c r="G445" s="1057"/>
      <c r="H445" s="1056" t="s">
        <v>1088</v>
      </c>
      <c r="I445" s="1233"/>
      <c r="J445" s="1290">
        <v>1064600</v>
      </c>
      <c r="K445" s="1290">
        <v>227400</v>
      </c>
      <c r="L445" s="1290">
        <v>436300</v>
      </c>
      <c r="M445" s="1290">
        <v>219800</v>
      </c>
      <c r="N445" s="1290">
        <v>76000</v>
      </c>
      <c r="O445" s="1290">
        <v>52800</v>
      </c>
      <c r="P445" s="1290">
        <v>107500</v>
      </c>
      <c r="Q445" s="1290">
        <v>1205400</v>
      </c>
      <c r="R445" s="1290">
        <v>0</v>
      </c>
      <c r="S445" s="1290">
        <v>0</v>
      </c>
      <c r="T445" s="1290">
        <v>0</v>
      </c>
      <c r="U445" s="1290">
        <v>0</v>
      </c>
      <c r="V445" s="1290">
        <v>0</v>
      </c>
      <c r="W445" s="1290">
        <v>0</v>
      </c>
      <c r="X445" s="1290">
        <v>0</v>
      </c>
      <c r="Y445" s="1290">
        <v>0</v>
      </c>
      <c r="Z445" s="1312">
        <v>0</v>
      </c>
      <c r="AA445" s="1312">
        <v>30500</v>
      </c>
      <c r="AB445" s="1312">
        <v>0</v>
      </c>
      <c r="AC445" s="1312">
        <v>0</v>
      </c>
      <c r="AD445" s="1312">
        <v>0</v>
      </c>
      <c r="AE445" s="1349">
        <v>0</v>
      </c>
      <c r="AF445" s="1312">
        <v>0</v>
      </c>
      <c r="AG445" s="1368">
        <v>1</v>
      </c>
      <c r="AH445" s="1368">
        <v>25</v>
      </c>
      <c r="AI445" s="1385"/>
      <c r="AJ445" s="291"/>
    </row>
    <row r="446" spans="1:36" s="290" customFormat="1" ht="17.100000000000001" customHeight="1">
      <c r="A446" s="785">
        <v>23</v>
      </c>
      <c r="B446" s="405">
        <v>1</v>
      </c>
      <c r="C446" s="405">
        <v>26</v>
      </c>
      <c r="D446" s="849"/>
      <c r="E446" s="849" t="s">
        <v>1089</v>
      </c>
      <c r="F446" s="1057" t="s">
        <v>561</v>
      </c>
      <c r="G446" s="1057"/>
      <c r="H446" s="1056" t="s">
        <v>641</v>
      </c>
      <c r="I446" s="1233"/>
      <c r="J446" s="1290">
        <v>0</v>
      </c>
      <c r="K446" s="1290">
        <v>0</v>
      </c>
      <c r="L446" s="1290">
        <v>0</v>
      </c>
      <c r="M446" s="1290">
        <v>0</v>
      </c>
      <c r="N446" s="1290">
        <v>0</v>
      </c>
      <c r="O446" s="1290">
        <v>0</v>
      </c>
      <c r="P446" s="1290">
        <v>0</v>
      </c>
      <c r="Q446" s="1290">
        <v>0</v>
      </c>
      <c r="R446" s="1290">
        <v>0</v>
      </c>
      <c r="S446" s="1290">
        <v>0</v>
      </c>
      <c r="T446" s="1290">
        <v>0</v>
      </c>
      <c r="U446" s="1290">
        <v>0</v>
      </c>
      <c r="V446" s="1290">
        <v>0</v>
      </c>
      <c r="W446" s="1290">
        <v>0</v>
      </c>
      <c r="X446" s="1290">
        <v>0</v>
      </c>
      <c r="Y446" s="1290">
        <v>0</v>
      </c>
      <c r="Z446" s="1312">
        <v>48700</v>
      </c>
      <c r="AA446" s="1312">
        <v>0</v>
      </c>
      <c r="AB446" s="1312">
        <v>0</v>
      </c>
      <c r="AC446" s="1312">
        <v>0</v>
      </c>
      <c r="AD446" s="1312">
        <v>0</v>
      </c>
      <c r="AE446" s="1349">
        <v>0</v>
      </c>
      <c r="AF446" s="1312">
        <v>0</v>
      </c>
      <c r="AG446" s="1368">
        <v>1</v>
      </c>
      <c r="AH446" s="1368">
        <v>26</v>
      </c>
      <c r="AI446" s="1385"/>
      <c r="AJ446" s="291"/>
    </row>
    <row r="447" spans="1:36" s="290" customFormat="1" ht="17.100000000000001" customHeight="1">
      <c r="A447" s="785">
        <v>23</v>
      </c>
      <c r="B447" s="405">
        <v>1</v>
      </c>
      <c r="C447" s="405">
        <v>27</v>
      </c>
      <c r="D447" s="849"/>
      <c r="E447" s="849" t="s">
        <v>351</v>
      </c>
      <c r="F447" s="1056" t="s">
        <v>1077</v>
      </c>
      <c r="G447" s="1053"/>
      <c r="H447" s="1157"/>
      <c r="I447" s="1233"/>
      <c r="J447" s="1290">
        <v>103631</v>
      </c>
      <c r="K447" s="1290">
        <v>100400</v>
      </c>
      <c r="L447" s="1290">
        <v>118388</v>
      </c>
      <c r="M447" s="1290">
        <v>68867</v>
      </c>
      <c r="N447" s="1290">
        <v>40300</v>
      </c>
      <c r="O447" s="1290">
        <v>7743</v>
      </c>
      <c r="P447" s="1290">
        <v>27390</v>
      </c>
      <c r="Q447" s="1290">
        <v>34445</v>
      </c>
      <c r="R447" s="1290">
        <v>0</v>
      </c>
      <c r="S447" s="1290">
        <v>0</v>
      </c>
      <c r="T447" s="1290">
        <v>75443</v>
      </c>
      <c r="U447" s="1290">
        <v>0</v>
      </c>
      <c r="V447" s="1290">
        <v>0</v>
      </c>
      <c r="W447" s="1290">
        <v>183936</v>
      </c>
      <c r="X447" s="1290">
        <v>9817</v>
      </c>
      <c r="Y447" s="1290">
        <v>0</v>
      </c>
      <c r="Z447" s="1312">
        <v>0</v>
      </c>
      <c r="AA447" s="1312">
        <v>0</v>
      </c>
      <c r="AB447" s="1312">
        <v>0</v>
      </c>
      <c r="AC447" s="1312">
        <v>18346</v>
      </c>
      <c r="AD447" s="1312">
        <v>0</v>
      </c>
      <c r="AE447" s="1349">
        <v>20704</v>
      </c>
      <c r="AF447" s="1312">
        <v>0</v>
      </c>
      <c r="AG447" s="1368">
        <v>1</v>
      </c>
      <c r="AH447" s="1368">
        <v>27</v>
      </c>
      <c r="AI447" s="1385"/>
      <c r="AJ447" s="291"/>
    </row>
    <row r="448" spans="1:36" s="290" customFormat="1" ht="17.100000000000001" customHeight="1">
      <c r="A448" s="785">
        <v>23</v>
      </c>
      <c r="B448" s="405">
        <v>1</v>
      </c>
      <c r="C448" s="405">
        <v>28</v>
      </c>
      <c r="D448" s="849" t="s">
        <v>680</v>
      </c>
      <c r="E448" s="849" t="s">
        <v>468</v>
      </c>
      <c r="F448" s="1056" t="s">
        <v>1078</v>
      </c>
      <c r="G448" s="1053"/>
      <c r="H448" s="1157"/>
      <c r="I448" s="1233"/>
      <c r="J448" s="1290">
        <v>0</v>
      </c>
      <c r="K448" s="1290">
        <v>0</v>
      </c>
      <c r="L448" s="1290">
        <v>0</v>
      </c>
      <c r="M448" s="1290">
        <v>0</v>
      </c>
      <c r="N448" s="1290">
        <v>0</v>
      </c>
      <c r="O448" s="1290">
        <v>0</v>
      </c>
      <c r="P448" s="1290">
        <v>0</v>
      </c>
      <c r="Q448" s="1290">
        <v>0</v>
      </c>
      <c r="R448" s="1290">
        <v>0</v>
      </c>
      <c r="S448" s="1290">
        <v>0</v>
      </c>
      <c r="T448" s="1290">
        <v>0</v>
      </c>
      <c r="U448" s="1290">
        <v>0</v>
      </c>
      <c r="V448" s="1290">
        <v>0</v>
      </c>
      <c r="W448" s="1290">
        <v>0</v>
      </c>
      <c r="X448" s="1290">
        <v>0</v>
      </c>
      <c r="Y448" s="1290">
        <v>0</v>
      </c>
      <c r="Z448" s="1312">
        <v>0</v>
      </c>
      <c r="AA448" s="1312">
        <v>0</v>
      </c>
      <c r="AB448" s="1312">
        <v>0</v>
      </c>
      <c r="AC448" s="1312">
        <v>0</v>
      </c>
      <c r="AD448" s="1312">
        <v>0</v>
      </c>
      <c r="AE448" s="1349">
        <v>0</v>
      </c>
      <c r="AF448" s="1312">
        <v>0</v>
      </c>
      <c r="AG448" s="1368">
        <v>1</v>
      </c>
      <c r="AH448" s="1368">
        <v>28</v>
      </c>
      <c r="AI448" s="1385"/>
      <c r="AJ448" s="291"/>
    </row>
    <row r="449" spans="1:36" s="290" customFormat="1" ht="17.100000000000001" customHeight="1">
      <c r="A449" s="785">
        <v>23</v>
      </c>
      <c r="B449" s="405">
        <v>1</v>
      </c>
      <c r="C449" s="405">
        <v>29</v>
      </c>
      <c r="D449" s="840"/>
      <c r="E449" s="849" t="s">
        <v>595</v>
      </c>
      <c r="F449" s="952" t="s">
        <v>712</v>
      </c>
      <c r="G449" s="1054"/>
      <c r="H449" s="1158"/>
      <c r="I449" s="1234"/>
      <c r="J449" s="1290">
        <v>77982</v>
      </c>
      <c r="K449" s="1290">
        <v>35493</v>
      </c>
      <c r="L449" s="1290">
        <v>0</v>
      </c>
      <c r="M449" s="1290">
        <v>42887</v>
      </c>
      <c r="N449" s="1290">
        <v>9780</v>
      </c>
      <c r="O449" s="1290">
        <v>7031</v>
      </c>
      <c r="P449" s="1290">
        <v>46830</v>
      </c>
      <c r="Q449" s="1290">
        <v>45358</v>
      </c>
      <c r="R449" s="1290">
        <v>0</v>
      </c>
      <c r="S449" s="1290">
        <v>0</v>
      </c>
      <c r="T449" s="1290">
        <v>0</v>
      </c>
      <c r="U449" s="1290">
        <v>0</v>
      </c>
      <c r="V449" s="1290">
        <v>11362</v>
      </c>
      <c r="W449" s="1290">
        <v>81434</v>
      </c>
      <c r="X449" s="1290">
        <v>0</v>
      </c>
      <c r="Y449" s="1290">
        <v>0</v>
      </c>
      <c r="Z449" s="1312">
        <v>0</v>
      </c>
      <c r="AA449" s="1312">
        <v>5216</v>
      </c>
      <c r="AB449" s="1312">
        <v>0</v>
      </c>
      <c r="AC449" s="1312">
        <v>0</v>
      </c>
      <c r="AD449" s="1312">
        <v>0</v>
      </c>
      <c r="AE449" s="1349">
        <v>805</v>
      </c>
      <c r="AF449" s="1312">
        <v>0</v>
      </c>
      <c r="AG449" s="1368">
        <v>1</v>
      </c>
      <c r="AH449" s="1368">
        <v>29</v>
      </c>
      <c r="AI449" s="1385"/>
      <c r="AJ449" s="291"/>
    </row>
    <row r="450" spans="1:36" s="290" customFormat="1" ht="17.100000000000001" customHeight="1">
      <c r="A450" s="785">
        <v>23</v>
      </c>
      <c r="B450" s="405">
        <v>1</v>
      </c>
      <c r="C450" s="405">
        <v>30</v>
      </c>
      <c r="D450" s="849"/>
      <c r="E450" s="849" t="s">
        <v>434</v>
      </c>
      <c r="F450" s="1058" t="s">
        <v>1090</v>
      </c>
      <c r="G450" s="1060"/>
      <c r="H450" s="977"/>
      <c r="I450" s="1239"/>
      <c r="J450" s="1290">
        <v>0</v>
      </c>
      <c r="K450" s="1290">
        <v>115121</v>
      </c>
      <c r="L450" s="1290">
        <v>0</v>
      </c>
      <c r="M450" s="1290">
        <v>20800</v>
      </c>
      <c r="N450" s="1290">
        <v>0</v>
      </c>
      <c r="O450" s="1290">
        <v>14254</v>
      </c>
      <c r="P450" s="1290">
        <v>5169</v>
      </c>
      <c r="Q450" s="1290">
        <v>0</v>
      </c>
      <c r="R450" s="1290">
        <v>0</v>
      </c>
      <c r="S450" s="1290">
        <v>0</v>
      </c>
      <c r="T450" s="1290">
        <v>0</v>
      </c>
      <c r="U450" s="1290">
        <v>0</v>
      </c>
      <c r="V450" s="1290">
        <v>0</v>
      </c>
      <c r="W450" s="1290">
        <v>153190</v>
      </c>
      <c r="X450" s="1290">
        <v>0</v>
      </c>
      <c r="Y450" s="1290">
        <v>0</v>
      </c>
      <c r="Z450" s="1312">
        <v>1408</v>
      </c>
      <c r="AA450" s="1312">
        <v>5702</v>
      </c>
      <c r="AB450" s="1312">
        <v>0</v>
      </c>
      <c r="AC450" s="1312">
        <v>10754</v>
      </c>
      <c r="AD450" s="1312">
        <v>0</v>
      </c>
      <c r="AE450" s="1349">
        <v>31000</v>
      </c>
      <c r="AF450" s="1312">
        <v>0</v>
      </c>
      <c r="AG450" s="1368">
        <v>1</v>
      </c>
      <c r="AH450" s="1368">
        <v>30</v>
      </c>
      <c r="AI450" s="1385"/>
      <c r="AJ450" s="291"/>
    </row>
    <row r="451" spans="1:36" s="290" customFormat="1" ht="17.100000000000001" customHeight="1">
      <c r="A451" s="785">
        <v>23</v>
      </c>
      <c r="B451" s="405">
        <v>1</v>
      </c>
      <c r="C451" s="405">
        <v>31</v>
      </c>
      <c r="D451" s="849" t="s">
        <v>547</v>
      </c>
      <c r="E451" s="849" t="s">
        <v>1091</v>
      </c>
      <c r="F451" s="1056" t="s">
        <v>641</v>
      </c>
      <c r="G451" s="1053"/>
      <c r="H451" s="1157"/>
      <c r="I451" s="1233"/>
      <c r="J451" s="1290">
        <v>1315738</v>
      </c>
      <c r="K451" s="1290">
        <v>45208</v>
      </c>
      <c r="L451" s="1290">
        <v>497787</v>
      </c>
      <c r="M451" s="1290">
        <v>391417</v>
      </c>
      <c r="N451" s="1290">
        <v>122362</v>
      </c>
      <c r="O451" s="1290">
        <v>187302</v>
      </c>
      <c r="P451" s="1290">
        <v>57836</v>
      </c>
      <c r="Q451" s="1290">
        <v>540524</v>
      </c>
      <c r="R451" s="1290">
        <v>195789</v>
      </c>
      <c r="S451" s="1290">
        <v>83632</v>
      </c>
      <c r="T451" s="1290">
        <v>84466</v>
      </c>
      <c r="U451" s="1290">
        <v>74894</v>
      </c>
      <c r="V451" s="1290">
        <v>104955</v>
      </c>
      <c r="W451" s="1290">
        <v>49523</v>
      </c>
      <c r="X451" s="1290">
        <v>7289</v>
      </c>
      <c r="Y451" s="1290">
        <v>18</v>
      </c>
      <c r="Z451" s="1312">
        <v>32712</v>
      </c>
      <c r="AA451" s="1312">
        <v>12893</v>
      </c>
      <c r="AB451" s="1312">
        <v>9844</v>
      </c>
      <c r="AC451" s="1312">
        <v>11992</v>
      </c>
      <c r="AD451" s="1312">
        <v>42396</v>
      </c>
      <c r="AE451" s="1349">
        <v>16312</v>
      </c>
      <c r="AF451" s="1312">
        <v>28787</v>
      </c>
      <c r="AG451" s="1368">
        <v>1</v>
      </c>
      <c r="AH451" s="1368">
        <v>31</v>
      </c>
      <c r="AI451" s="1385"/>
      <c r="AJ451" s="291"/>
    </row>
    <row r="452" spans="1:36" s="290" customFormat="1" ht="17.100000000000001" customHeight="1">
      <c r="A452" s="785">
        <v>23</v>
      </c>
      <c r="B452" s="405">
        <v>1</v>
      </c>
      <c r="C452" s="405">
        <v>32</v>
      </c>
      <c r="D452" s="849"/>
      <c r="E452" s="879" t="s">
        <v>111</v>
      </c>
      <c r="F452" s="1053" t="s">
        <v>1092</v>
      </c>
      <c r="G452" s="1053"/>
      <c r="H452" s="1157"/>
      <c r="I452" s="1233"/>
      <c r="J452" s="1290">
        <v>1505929</v>
      </c>
      <c r="K452" s="1290">
        <v>374524</v>
      </c>
      <c r="L452" s="1290">
        <v>910407</v>
      </c>
      <c r="M452" s="1290">
        <v>372018</v>
      </c>
      <c r="N452" s="1290">
        <v>162208</v>
      </c>
      <c r="O452" s="1290">
        <v>537698</v>
      </c>
      <c r="P452" s="1290">
        <v>235635</v>
      </c>
      <c r="Q452" s="1290">
        <v>1069315</v>
      </c>
      <c r="R452" s="1290">
        <v>194405</v>
      </c>
      <c r="S452" s="1290">
        <v>136730</v>
      </c>
      <c r="T452" s="1290">
        <v>578875</v>
      </c>
      <c r="U452" s="1290">
        <v>322843</v>
      </c>
      <c r="V452" s="1290">
        <v>98045</v>
      </c>
      <c r="W452" s="1290">
        <v>233031</v>
      </c>
      <c r="X452" s="1290">
        <v>134998</v>
      </c>
      <c r="Y452" s="1290">
        <v>39903</v>
      </c>
      <c r="Z452" s="1312">
        <v>179445</v>
      </c>
      <c r="AA452" s="1312">
        <v>135369</v>
      </c>
      <c r="AB452" s="1312">
        <v>107801</v>
      </c>
      <c r="AC452" s="1312">
        <v>27340</v>
      </c>
      <c r="AD452" s="1312">
        <v>30663</v>
      </c>
      <c r="AE452" s="1349">
        <v>175105</v>
      </c>
      <c r="AF452" s="1312">
        <v>19991</v>
      </c>
      <c r="AG452" s="1368">
        <v>1</v>
      </c>
      <c r="AH452" s="1368">
        <v>32</v>
      </c>
      <c r="AI452" s="1385"/>
      <c r="AJ452" s="291"/>
    </row>
    <row r="453" spans="1:36" s="290" customFormat="1" ht="17.100000000000001" customHeight="1">
      <c r="A453" s="785">
        <v>23</v>
      </c>
      <c r="B453" s="405">
        <v>1</v>
      </c>
      <c r="C453" s="405">
        <v>33</v>
      </c>
      <c r="D453" s="849"/>
      <c r="E453" s="966" t="s">
        <v>709</v>
      </c>
      <c r="F453" s="1056" t="s">
        <v>711</v>
      </c>
      <c r="G453" s="1053"/>
      <c r="H453" s="1157"/>
      <c r="I453" s="1233"/>
      <c r="J453" s="1290">
        <v>0</v>
      </c>
      <c r="K453" s="1290">
        <v>0</v>
      </c>
      <c r="L453" s="1290">
        <v>0</v>
      </c>
      <c r="M453" s="1290">
        <v>0</v>
      </c>
      <c r="N453" s="1290">
        <v>0</v>
      </c>
      <c r="O453" s="1290">
        <v>0</v>
      </c>
      <c r="P453" s="1290">
        <v>0</v>
      </c>
      <c r="Q453" s="1290">
        <v>0</v>
      </c>
      <c r="R453" s="1290">
        <v>0</v>
      </c>
      <c r="S453" s="1290">
        <v>0</v>
      </c>
      <c r="T453" s="1290">
        <v>0</v>
      </c>
      <c r="U453" s="1290">
        <v>0</v>
      </c>
      <c r="V453" s="1290">
        <v>0</v>
      </c>
      <c r="W453" s="1290">
        <v>0</v>
      </c>
      <c r="X453" s="1290">
        <v>0</v>
      </c>
      <c r="Y453" s="1290">
        <v>0</v>
      </c>
      <c r="Z453" s="1312">
        <v>0</v>
      </c>
      <c r="AA453" s="1312">
        <v>0</v>
      </c>
      <c r="AB453" s="1312">
        <v>0</v>
      </c>
      <c r="AC453" s="1312">
        <v>0</v>
      </c>
      <c r="AD453" s="1312">
        <v>0</v>
      </c>
      <c r="AE453" s="1349">
        <v>0</v>
      </c>
      <c r="AF453" s="1312">
        <v>0</v>
      </c>
      <c r="AG453" s="1368">
        <v>1</v>
      </c>
      <c r="AH453" s="1368">
        <v>33</v>
      </c>
      <c r="AI453" s="1385"/>
      <c r="AJ453" s="291"/>
    </row>
    <row r="454" spans="1:36" s="290" customFormat="1" ht="17.100000000000001" customHeight="1">
      <c r="A454" s="785">
        <v>23</v>
      </c>
      <c r="B454" s="405">
        <v>1</v>
      </c>
      <c r="C454" s="405">
        <v>34</v>
      </c>
      <c r="D454" s="849" t="s">
        <v>308</v>
      </c>
      <c r="E454" s="967"/>
      <c r="F454" s="952" t="s">
        <v>795</v>
      </c>
      <c r="G454" s="1054"/>
      <c r="H454" s="1158"/>
      <c r="I454" s="1234"/>
      <c r="J454" s="1290">
        <v>0</v>
      </c>
      <c r="K454" s="1290">
        <v>0</v>
      </c>
      <c r="L454" s="1290">
        <v>0</v>
      </c>
      <c r="M454" s="1290">
        <v>0</v>
      </c>
      <c r="N454" s="1290">
        <v>0</v>
      </c>
      <c r="O454" s="1290">
        <v>0</v>
      </c>
      <c r="P454" s="1290">
        <v>0</v>
      </c>
      <c r="Q454" s="1290">
        <v>0</v>
      </c>
      <c r="R454" s="1290">
        <v>0</v>
      </c>
      <c r="S454" s="1290">
        <v>0</v>
      </c>
      <c r="T454" s="1290">
        <v>0</v>
      </c>
      <c r="U454" s="1290">
        <v>0</v>
      </c>
      <c r="V454" s="1290">
        <v>0</v>
      </c>
      <c r="W454" s="1290">
        <v>0</v>
      </c>
      <c r="X454" s="1290">
        <v>0</v>
      </c>
      <c r="Y454" s="1290">
        <v>0</v>
      </c>
      <c r="Z454" s="1312">
        <v>0</v>
      </c>
      <c r="AA454" s="1312">
        <v>0</v>
      </c>
      <c r="AB454" s="1312">
        <v>0</v>
      </c>
      <c r="AC454" s="1312">
        <v>0</v>
      </c>
      <c r="AD454" s="1312">
        <v>0</v>
      </c>
      <c r="AE454" s="1349">
        <v>0</v>
      </c>
      <c r="AF454" s="1312">
        <v>0</v>
      </c>
      <c r="AG454" s="1368">
        <v>1</v>
      </c>
      <c r="AH454" s="1368">
        <v>34</v>
      </c>
      <c r="AI454" s="1385"/>
      <c r="AJ454" s="291"/>
    </row>
    <row r="455" spans="1:36" s="290" customFormat="1" ht="17.100000000000001" customHeight="1">
      <c r="A455" s="785">
        <v>23</v>
      </c>
      <c r="B455" s="405">
        <v>1</v>
      </c>
      <c r="C455" s="405">
        <v>35</v>
      </c>
      <c r="D455" s="849"/>
      <c r="E455" s="967" t="s">
        <v>679</v>
      </c>
      <c r="F455" s="1058" t="s">
        <v>469</v>
      </c>
      <c r="G455" s="1060"/>
      <c r="H455" s="977"/>
      <c r="I455" s="1239"/>
      <c r="J455" s="1290">
        <v>0</v>
      </c>
      <c r="K455" s="1290">
        <v>0</v>
      </c>
      <c r="L455" s="1290">
        <v>0</v>
      </c>
      <c r="M455" s="1290">
        <v>0</v>
      </c>
      <c r="N455" s="1290">
        <v>0</v>
      </c>
      <c r="O455" s="1290">
        <v>0</v>
      </c>
      <c r="P455" s="1290">
        <v>0</v>
      </c>
      <c r="Q455" s="1290">
        <v>0</v>
      </c>
      <c r="R455" s="1290">
        <v>0</v>
      </c>
      <c r="S455" s="1290">
        <v>0</v>
      </c>
      <c r="T455" s="1290">
        <v>0</v>
      </c>
      <c r="U455" s="1290">
        <v>0</v>
      </c>
      <c r="V455" s="1290">
        <v>0</v>
      </c>
      <c r="W455" s="1290">
        <v>0</v>
      </c>
      <c r="X455" s="1290">
        <v>0</v>
      </c>
      <c r="Y455" s="1290">
        <v>0</v>
      </c>
      <c r="Z455" s="1312">
        <v>0</v>
      </c>
      <c r="AA455" s="1312">
        <v>0</v>
      </c>
      <c r="AB455" s="1312">
        <v>0</v>
      </c>
      <c r="AC455" s="1312">
        <v>0</v>
      </c>
      <c r="AD455" s="1312">
        <v>0</v>
      </c>
      <c r="AE455" s="1349">
        <v>0</v>
      </c>
      <c r="AF455" s="1312">
        <v>0</v>
      </c>
      <c r="AG455" s="1368">
        <v>1</v>
      </c>
      <c r="AH455" s="1368">
        <v>35</v>
      </c>
      <c r="AI455" s="1385"/>
      <c r="AJ455" s="291"/>
    </row>
    <row r="456" spans="1:36" s="290" customFormat="1" ht="17.100000000000001" customHeight="1">
      <c r="A456" s="785">
        <v>23</v>
      </c>
      <c r="B456" s="405">
        <v>1</v>
      </c>
      <c r="C456" s="405">
        <v>36</v>
      </c>
      <c r="D456" s="849"/>
      <c r="E456" s="879"/>
      <c r="F456" s="1059" t="s">
        <v>71</v>
      </c>
      <c r="G456" s="1059"/>
      <c r="H456" s="2241" t="s">
        <v>134</v>
      </c>
      <c r="I456" s="2242"/>
      <c r="J456" s="1290">
        <v>1505929</v>
      </c>
      <c r="K456" s="1290">
        <v>374524</v>
      </c>
      <c r="L456" s="1290">
        <v>910407</v>
      </c>
      <c r="M456" s="1290">
        <v>372018</v>
      </c>
      <c r="N456" s="1290">
        <v>162208</v>
      </c>
      <c r="O456" s="1290">
        <v>535817</v>
      </c>
      <c r="P456" s="1290">
        <v>235635</v>
      </c>
      <c r="Q456" s="1290">
        <v>1069315</v>
      </c>
      <c r="R456" s="1290">
        <v>194405</v>
      </c>
      <c r="S456" s="1290">
        <v>136730</v>
      </c>
      <c r="T456" s="1290">
        <v>578875</v>
      </c>
      <c r="U456" s="1290">
        <v>322393</v>
      </c>
      <c r="V456" s="1290">
        <v>98045</v>
      </c>
      <c r="W456" s="1290">
        <v>233031</v>
      </c>
      <c r="X456" s="1290">
        <v>134998</v>
      </c>
      <c r="Y456" s="1290">
        <v>39903</v>
      </c>
      <c r="Z456" s="1312">
        <v>179445</v>
      </c>
      <c r="AA456" s="1312">
        <v>135369</v>
      </c>
      <c r="AB456" s="1312">
        <v>107801</v>
      </c>
      <c r="AC456" s="1312">
        <v>27340</v>
      </c>
      <c r="AD456" s="1312">
        <v>30663</v>
      </c>
      <c r="AE456" s="1349">
        <v>175105</v>
      </c>
      <c r="AF456" s="1312">
        <v>19991</v>
      </c>
      <c r="AG456" s="1368">
        <v>1</v>
      </c>
      <c r="AH456" s="1368">
        <v>36</v>
      </c>
      <c r="AI456" s="1385"/>
      <c r="AJ456" s="291"/>
    </row>
    <row r="457" spans="1:36" s="290" customFormat="1" ht="17.100000000000001" customHeight="1">
      <c r="A457" s="785">
        <v>23</v>
      </c>
      <c r="B457" s="405">
        <v>1</v>
      </c>
      <c r="C457" s="405">
        <v>37</v>
      </c>
      <c r="D457" s="849"/>
      <c r="E457" s="879"/>
      <c r="F457" s="1059" t="s">
        <v>106</v>
      </c>
      <c r="G457" s="1059"/>
      <c r="H457" s="1053" t="s">
        <v>1093</v>
      </c>
      <c r="I457" s="1233"/>
      <c r="J457" s="1290">
        <v>0</v>
      </c>
      <c r="K457" s="1290">
        <v>0</v>
      </c>
      <c r="L457" s="1290">
        <v>0</v>
      </c>
      <c r="M457" s="1290">
        <v>0</v>
      </c>
      <c r="N457" s="1290">
        <v>0</v>
      </c>
      <c r="O457" s="1290">
        <v>1881</v>
      </c>
      <c r="P457" s="1290">
        <v>0</v>
      </c>
      <c r="Q457" s="1290">
        <v>0</v>
      </c>
      <c r="R457" s="1290">
        <v>0</v>
      </c>
      <c r="S457" s="1290">
        <v>0</v>
      </c>
      <c r="T457" s="1290">
        <v>0</v>
      </c>
      <c r="U457" s="1290">
        <v>450</v>
      </c>
      <c r="V457" s="1290">
        <v>0</v>
      </c>
      <c r="W457" s="1290">
        <v>0</v>
      </c>
      <c r="X457" s="1290">
        <v>0</v>
      </c>
      <c r="Y457" s="1290">
        <v>0</v>
      </c>
      <c r="Z457" s="1312">
        <v>0</v>
      </c>
      <c r="AA457" s="1312">
        <v>0</v>
      </c>
      <c r="AB457" s="1312">
        <v>0</v>
      </c>
      <c r="AC457" s="1312">
        <v>0</v>
      </c>
      <c r="AD457" s="1312">
        <v>0</v>
      </c>
      <c r="AE457" s="1349">
        <v>0</v>
      </c>
      <c r="AF457" s="1312">
        <v>0</v>
      </c>
      <c r="AG457" s="1368">
        <v>1</v>
      </c>
      <c r="AH457" s="1368">
        <v>37</v>
      </c>
      <c r="AI457" s="1385"/>
      <c r="AJ457" s="291"/>
    </row>
    <row r="458" spans="1:36" s="290" customFormat="1" ht="17.100000000000001" customHeight="1">
      <c r="A458" s="785">
        <v>23</v>
      </c>
      <c r="B458" s="405">
        <v>1</v>
      </c>
      <c r="C458" s="405">
        <v>38</v>
      </c>
      <c r="D458" s="849"/>
      <c r="E458" s="965" t="s">
        <v>481</v>
      </c>
      <c r="F458" s="1053" t="s">
        <v>414</v>
      </c>
      <c r="G458" s="1053"/>
      <c r="H458" s="1157"/>
      <c r="I458" s="1233"/>
      <c r="J458" s="1290">
        <v>0</v>
      </c>
      <c r="K458" s="1290">
        <v>0</v>
      </c>
      <c r="L458" s="1290">
        <v>0</v>
      </c>
      <c r="M458" s="1290">
        <v>0</v>
      </c>
      <c r="N458" s="1290">
        <v>0</v>
      </c>
      <c r="O458" s="1290">
        <v>0</v>
      </c>
      <c r="P458" s="1290">
        <v>0</v>
      </c>
      <c r="Q458" s="1290">
        <v>0</v>
      </c>
      <c r="R458" s="1290">
        <v>0</v>
      </c>
      <c r="S458" s="1290">
        <v>0</v>
      </c>
      <c r="T458" s="1290">
        <v>0</v>
      </c>
      <c r="U458" s="1290">
        <v>0</v>
      </c>
      <c r="V458" s="1290">
        <v>0</v>
      </c>
      <c r="W458" s="1290">
        <v>0</v>
      </c>
      <c r="X458" s="1290">
        <v>0</v>
      </c>
      <c r="Y458" s="1290">
        <v>0</v>
      </c>
      <c r="Z458" s="1312">
        <v>0</v>
      </c>
      <c r="AA458" s="1312">
        <v>0</v>
      </c>
      <c r="AB458" s="1312">
        <v>0</v>
      </c>
      <c r="AC458" s="1312">
        <v>0</v>
      </c>
      <c r="AD458" s="1312">
        <v>0</v>
      </c>
      <c r="AE458" s="1349">
        <v>0</v>
      </c>
      <c r="AF458" s="1312">
        <v>0</v>
      </c>
      <c r="AG458" s="1368">
        <v>1</v>
      </c>
      <c r="AH458" s="1368">
        <v>38</v>
      </c>
      <c r="AI458" s="1385"/>
      <c r="AJ458" s="291"/>
    </row>
    <row r="459" spans="1:36" s="290" customFormat="1" ht="17.100000000000001" customHeight="1">
      <c r="A459" s="785">
        <v>23</v>
      </c>
      <c r="B459" s="405">
        <v>1</v>
      </c>
      <c r="C459" s="405">
        <v>39</v>
      </c>
      <c r="D459" s="849"/>
      <c r="E459" s="965" t="s">
        <v>668</v>
      </c>
      <c r="F459" s="1053" t="s">
        <v>713</v>
      </c>
      <c r="G459" s="1053"/>
      <c r="H459" s="1157"/>
      <c r="I459" s="1233"/>
      <c r="J459" s="1290">
        <v>0</v>
      </c>
      <c r="K459" s="1290">
        <v>0</v>
      </c>
      <c r="L459" s="1290">
        <v>0</v>
      </c>
      <c r="M459" s="1290">
        <v>0</v>
      </c>
      <c r="N459" s="1290">
        <v>0</v>
      </c>
      <c r="O459" s="1290">
        <v>0</v>
      </c>
      <c r="P459" s="1290">
        <v>0</v>
      </c>
      <c r="Q459" s="1290">
        <v>0</v>
      </c>
      <c r="R459" s="1290">
        <v>0</v>
      </c>
      <c r="S459" s="1290">
        <v>0</v>
      </c>
      <c r="T459" s="1290">
        <v>0</v>
      </c>
      <c r="U459" s="1290">
        <v>0</v>
      </c>
      <c r="V459" s="1290">
        <v>0</v>
      </c>
      <c r="W459" s="1290">
        <v>0</v>
      </c>
      <c r="X459" s="1290">
        <v>0</v>
      </c>
      <c r="Y459" s="1290">
        <v>0</v>
      </c>
      <c r="Z459" s="1312">
        <v>0</v>
      </c>
      <c r="AA459" s="1312">
        <v>0</v>
      </c>
      <c r="AB459" s="1312">
        <v>0</v>
      </c>
      <c r="AC459" s="1312">
        <v>0</v>
      </c>
      <c r="AD459" s="1312">
        <v>0</v>
      </c>
      <c r="AE459" s="1349">
        <v>0</v>
      </c>
      <c r="AF459" s="1312">
        <v>0</v>
      </c>
      <c r="AG459" s="1368">
        <v>1</v>
      </c>
      <c r="AH459" s="1368">
        <v>39</v>
      </c>
      <c r="AI459" s="1385"/>
      <c r="AJ459" s="291"/>
    </row>
    <row r="460" spans="1:36" s="290" customFormat="1" ht="17.100000000000001" customHeight="1">
      <c r="A460" s="785">
        <v>23</v>
      </c>
      <c r="B460" s="405">
        <v>1</v>
      </c>
      <c r="C460" s="405">
        <v>40</v>
      </c>
      <c r="D460" s="849"/>
      <c r="E460" s="965" t="s">
        <v>671</v>
      </c>
      <c r="F460" s="1054" t="s">
        <v>641</v>
      </c>
      <c r="G460" s="1054"/>
      <c r="H460" s="1158"/>
      <c r="I460" s="1234"/>
      <c r="J460" s="1290">
        <v>8802</v>
      </c>
      <c r="K460" s="1290">
        <v>0</v>
      </c>
      <c r="L460" s="1290">
        <v>0</v>
      </c>
      <c r="M460" s="1290">
        <v>0</v>
      </c>
      <c r="N460" s="1290">
        <v>0</v>
      </c>
      <c r="O460" s="1290">
        <v>0</v>
      </c>
      <c r="P460" s="1290">
        <v>0</v>
      </c>
      <c r="Q460" s="1290">
        <v>0</v>
      </c>
      <c r="R460" s="1290">
        <v>0</v>
      </c>
      <c r="S460" s="1290">
        <v>0</v>
      </c>
      <c r="T460" s="1290">
        <v>0</v>
      </c>
      <c r="U460" s="1290">
        <v>0</v>
      </c>
      <c r="V460" s="1290">
        <v>0</v>
      </c>
      <c r="W460" s="1290">
        <v>0</v>
      </c>
      <c r="X460" s="1290">
        <v>0</v>
      </c>
      <c r="Y460" s="1290">
        <v>0</v>
      </c>
      <c r="Z460" s="1312">
        <v>0</v>
      </c>
      <c r="AA460" s="1312">
        <v>0</v>
      </c>
      <c r="AB460" s="1312">
        <v>0</v>
      </c>
      <c r="AC460" s="1312">
        <v>0</v>
      </c>
      <c r="AD460" s="1312">
        <v>0</v>
      </c>
      <c r="AE460" s="1349">
        <v>0</v>
      </c>
      <c r="AF460" s="1312">
        <v>0</v>
      </c>
      <c r="AG460" s="1368">
        <v>1</v>
      </c>
      <c r="AH460" s="1368">
        <v>40</v>
      </c>
      <c r="AI460" s="1385"/>
      <c r="AJ460" s="291"/>
    </row>
    <row r="461" spans="1:36" s="290" customFormat="1" ht="17.100000000000001" customHeight="1">
      <c r="A461" s="785">
        <v>23</v>
      </c>
      <c r="B461" s="405">
        <v>1</v>
      </c>
      <c r="C461" s="405">
        <v>41</v>
      </c>
      <c r="D461" s="849"/>
      <c r="E461" s="965" t="s">
        <v>311</v>
      </c>
      <c r="F461" s="941" t="s">
        <v>83</v>
      </c>
      <c r="G461" s="941"/>
      <c r="H461" s="941"/>
      <c r="I461" s="1065" t="s">
        <v>266</v>
      </c>
      <c r="J461" s="1290">
        <v>4076682</v>
      </c>
      <c r="K461" s="1290">
        <v>898146</v>
      </c>
      <c r="L461" s="1290">
        <v>1962882</v>
      </c>
      <c r="M461" s="1290">
        <v>1115789</v>
      </c>
      <c r="N461" s="1290">
        <v>410650</v>
      </c>
      <c r="O461" s="1290">
        <v>806828</v>
      </c>
      <c r="P461" s="1290">
        <v>480360</v>
      </c>
      <c r="Q461" s="1290">
        <v>2895042</v>
      </c>
      <c r="R461" s="1290">
        <v>390194</v>
      </c>
      <c r="S461" s="1290">
        <v>220362</v>
      </c>
      <c r="T461" s="1290">
        <v>1188484</v>
      </c>
      <c r="U461" s="1290">
        <v>397737</v>
      </c>
      <c r="V461" s="1290">
        <v>259362</v>
      </c>
      <c r="W461" s="1290">
        <v>939414</v>
      </c>
      <c r="X461" s="1290">
        <v>181504</v>
      </c>
      <c r="Y461" s="1290">
        <v>39921</v>
      </c>
      <c r="Z461" s="1312">
        <v>262265</v>
      </c>
      <c r="AA461" s="1312">
        <v>220980</v>
      </c>
      <c r="AB461" s="1312">
        <v>117645</v>
      </c>
      <c r="AC461" s="1312">
        <v>109032</v>
      </c>
      <c r="AD461" s="1312">
        <v>73059</v>
      </c>
      <c r="AE461" s="1349">
        <v>309226</v>
      </c>
      <c r="AF461" s="1312">
        <v>48778</v>
      </c>
      <c r="AG461" s="1368">
        <v>1</v>
      </c>
      <c r="AH461" s="1368">
        <v>41</v>
      </c>
      <c r="AI461" s="1385"/>
      <c r="AJ461" s="291"/>
    </row>
    <row r="462" spans="1:36" s="290" customFormat="1" ht="17.100000000000001" customHeight="1">
      <c r="A462" s="785">
        <v>23</v>
      </c>
      <c r="B462" s="405">
        <v>1</v>
      </c>
      <c r="C462" s="405">
        <v>42</v>
      </c>
      <c r="D462" s="876" t="s">
        <v>337</v>
      </c>
      <c r="E462" s="942" t="s">
        <v>154</v>
      </c>
      <c r="F462" s="953" t="s">
        <v>255</v>
      </c>
      <c r="G462" s="942"/>
      <c r="H462" s="941"/>
      <c r="I462" s="1198"/>
      <c r="J462" s="1290">
        <v>0</v>
      </c>
      <c r="K462" s="1290">
        <v>0</v>
      </c>
      <c r="L462" s="1290">
        <v>0</v>
      </c>
      <c r="M462" s="1290">
        <v>0</v>
      </c>
      <c r="N462" s="1290">
        <v>0</v>
      </c>
      <c r="O462" s="1290">
        <v>0</v>
      </c>
      <c r="P462" s="1290">
        <v>0</v>
      </c>
      <c r="Q462" s="1290">
        <v>0</v>
      </c>
      <c r="R462" s="1290">
        <v>0</v>
      </c>
      <c r="S462" s="1290">
        <v>0</v>
      </c>
      <c r="T462" s="1290">
        <v>0</v>
      </c>
      <c r="U462" s="1290">
        <v>0</v>
      </c>
      <c r="V462" s="1290">
        <v>0</v>
      </c>
      <c r="W462" s="1290">
        <v>0</v>
      </c>
      <c r="X462" s="1290">
        <v>0</v>
      </c>
      <c r="Y462" s="1290">
        <v>0</v>
      </c>
      <c r="Z462" s="1312">
        <v>0</v>
      </c>
      <c r="AA462" s="1312">
        <v>0</v>
      </c>
      <c r="AB462" s="1312">
        <v>0</v>
      </c>
      <c r="AC462" s="1312">
        <v>0</v>
      </c>
      <c r="AD462" s="1312">
        <v>0</v>
      </c>
      <c r="AE462" s="1349">
        <v>0</v>
      </c>
      <c r="AF462" s="1312">
        <v>0</v>
      </c>
      <c r="AG462" s="1368">
        <v>1</v>
      </c>
      <c r="AH462" s="1368">
        <v>42</v>
      </c>
      <c r="AI462" s="1385"/>
      <c r="AJ462" s="291"/>
    </row>
    <row r="463" spans="1:36" s="290" customFormat="1" ht="17.100000000000001" customHeight="1">
      <c r="A463" s="785">
        <v>23</v>
      </c>
      <c r="B463" s="405">
        <v>1</v>
      </c>
      <c r="C463" s="405">
        <v>43</v>
      </c>
      <c r="D463" s="850"/>
      <c r="E463" s="968" t="s">
        <v>586</v>
      </c>
      <c r="F463" s="952" t="s">
        <v>1094</v>
      </c>
      <c r="G463" s="1054"/>
      <c r="H463" s="1054"/>
      <c r="I463" s="1240" t="s">
        <v>716</v>
      </c>
      <c r="J463" s="1290">
        <v>2521488</v>
      </c>
      <c r="K463" s="1290">
        <v>417743</v>
      </c>
      <c r="L463" s="1290">
        <v>1160228</v>
      </c>
      <c r="M463" s="1290">
        <v>673819</v>
      </c>
      <c r="N463" s="1290">
        <v>272966</v>
      </c>
      <c r="O463" s="1290">
        <v>516958</v>
      </c>
      <c r="P463" s="1290">
        <v>283005</v>
      </c>
      <c r="Q463" s="1290">
        <v>1424658</v>
      </c>
      <c r="R463" s="1290">
        <v>345679</v>
      </c>
      <c r="S463" s="1290">
        <v>210753</v>
      </c>
      <c r="T463" s="1290">
        <v>369029</v>
      </c>
      <c r="U463" s="1290">
        <v>105394</v>
      </c>
      <c r="V463" s="1290">
        <v>96053</v>
      </c>
      <c r="W463" s="1290">
        <v>204102</v>
      </c>
      <c r="X463" s="1290">
        <v>127145</v>
      </c>
      <c r="Y463" s="1290">
        <v>19</v>
      </c>
      <c r="Z463" s="1312">
        <v>65301</v>
      </c>
      <c r="AA463" s="1312">
        <v>748</v>
      </c>
      <c r="AB463" s="1312">
        <v>92961</v>
      </c>
      <c r="AC463" s="1312">
        <v>39332</v>
      </c>
      <c r="AD463" s="1312">
        <v>70419</v>
      </c>
      <c r="AE463" s="1349">
        <v>122916</v>
      </c>
      <c r="AF463" s="1312">
        <v>47430</v>
      </c>
      <c r="AG463" s="1368">
        <v>1</v>
      </c>
      <c r="AH463" s="1368">
        <v>43</v>
      </c>
      <c r="AI463" s="1385"/>
      <c r="AJ463" s="291"/>
    </row>
    <row r="464" spans="1:36" s="290" customFormat="1" ht="17.100000000000001" customHeight="1">
      <c r="A464" s="785">
        <v>23</v>
      </c>
      <c r="B464" s="405">
        <v>1</v>
      </c>
      <c r="C464" s="405">
        <v>44</v>
      </c>
      <c r="D464" s="876" t="s">
        <v>353</v>
      </c>
      <c r="E464" s="841" t="s">
        <v>306</v>
      </c>
      <c r="F464" s="1060" t="s">
        <v>575</v>
      </c>
      <c r="G464" s="1060"/>
      <c r="H464" s="977"/>
      <c r="I464" s="1239"/>
      <c r="J464" s="1290">
        <v>1915915</v>
      </c>
      <c r="K464" s="1290">
        <v>250577</v>
      </c>
      <c r="L464" s="1290">
        <v>1084164</v>
      </c>
      <c r="M464" s="1290">
        <v>529023</v>
      </c>
      <c r="N464" s="1290">
        <v>0</v>
      </c>
      <c r="O464" s="1290">
        <v>193277</v>
      </c>
      <c r="P464" s="1290">
        <v>174342</v>
      </c>
      <c r="Q464" s="1290">
        <v>0</v>
      </c>
      <c r="R464" s="1290">
        <v>140834</v>
      </c>
      <c r="S464" s="1290">
        <v>103216</v>
      </c>
      <c r="T464" s="1290">
        <v>27991</v>
      </c>
      <c r="U464" s="1290">
        <v>79951</v>
      </c>
      <c r="V464" s="1290">
        <v>90311</v>
      </c>
      <c r="W464" s="1290">
        <v>188127</v>
      </c>
      <c r="X464" s="1290">
        <v>124094</v>
      </c>
      <c r="Y464" s="1290">
        <v>17</v>
      </c>
      <c r="Z464" s="1312">
        <v>57900</v>
      </c>
      <c r="AA464" s="1312">
        <v>0</v>
      </c>
      <c r="AB464" s="1312">
        <v>87992</v>
      </c>
      <c r="AC464" s="1312">
        <v>31646</v>
      </c>
      <c r="AD464" s="1312">
        <v>11642</v>
      </c>
      <c r="AE464" s="1349">
        <v>110723</v>
      </c>
      <c r="AF464" s="1312">
        <v>0</v>
      </c>
      <c r="AG464" s="1368">
        <v>1</v>
      </c>
      <c r="AH464" s="1368">
        <v>44</v>
      </c>
      <c r="AI464" s="1385"/>
      <c r="AJ464" s="291"/>
    </row>
    <row r="465" spans="1:36" s="290" customFormat="1" ht="17.100000000000001" customHeight="1">
      <c r="A465" s="785">
        <v>23</v>
      </c>
      <c r="B465" s="405">
        <v>1</v>
      </c>
      <c r="C465" s="405">
        <v>45</v>
      </c>
      <c r="D465" s="840"/>
      <c r="E465" s="879" t="s">
        <v>111</v>
      </c>
      <c r="F465" s="1053" t="s">
        <v>718</v>
      </c>
      <c r="G465" s="1053"/>
      <c r="H465" s="1157"/>
      <c r="I465" s="1233"/>
      <c r="J465" s="1290">
        <v>0</v>
      </c>
      <c r="K465" s="1290">
        <v>0</v>
      </c>
      <c r="L465" s="1290">
        <v>0</v>
      </c>
      <c r="M465" s="1290">
        <v>0</v>
      </c>
      <c r="N465" s="1290">
        <v>249790</v>
      </c>
      <c r="O465" s="1290">
        <v>277264</v>
      </c>
      <c r="P465" s="1290">
        <v>95435</v>
      </c>
      <c r="Q465" s="1290">
        <v>955043</v>
      </c>
      <c r="R465" s="1290">
        <v>174845</v>
      </c>
      <c r="S465" s="1290">
        <v>0</v>
      </c>
      <c r="T465" s="1290">
        <v>268144</v>
      </c>
      <c r="U465" s="1290">
        <v>0</v>
      </c>
      <c r="V465" s="1290">
        <v>0</v>
      </c>
      <c r="W465" s="1290">
        <v>0</v>
      </c>
      <c r="X465" s="1290">
        <v>0</v>
      </c>
      <c r="Y465" s="1290">
        <v>0</v>
      </c>
      <c r="Z465" s="1312">
        <v>0</v>
      </c>
      <c r="AA465" s="1312">
        <v>0</v>
      </c>
      <c r="AB465" s="1312">
        <v>3931</v>
      </c>
      <c r="AC465" s="1312">
        <v>2071</v>
      </c>
      <c r="AD465" s="1312">
        <v>49049</v>
      </c>
      <c r="AE465" s="1349">
        <v>0</v>
      </c>
      <c r="AF465" s="1312">
        <v>45127</v>
      </c>
      <c r="AG465" s="1368">
        <v>1</v>
      </c>
      <c r="AH465" s="1368">
        <v>45</v>
      </c>
      <c r="AI465" s="1385"/>
      <c r="AJ465" s="291"/>
    </row>
    <row r="466" spans="1:36" s="290" customFormat="1" ht="17.100000000000001" customHeight="1">
      <c r="A466" s="785">
        <v>23</v>
      </c>
      <c r="B466" s="405">
        <v>1</v>
      </c>
      <c r="C466" s="405">
        <v>46</v>
      </c>
      <c r="D466" s="849" t="s">
        <v>35</v>
      </c>
      <c r="E466" s="879" t="s">
        <v>481</v>
      </c>
      <c r="F466" s="2241" t="s">
        <v>707</v>
      </c>
      <c r="G466" s="2241"/>
      <c r="H466" s="2241"/>
      <c r="I466" s="1238"/>
      <c r="J466" s="1290">
        <v>0</v>
      </c>
      <c r="K466" s="1290">
        <v>0</v>
      </c>
      <c r="L466" s="1290">
        <v>0</v>
      </c>
      <c r="M466" s="1290">
        <v>0</v>
      </c>
      <c r="N466" s="1290">
        <v>0</v>
      </c>
      <c r="O466" s="1290">
        <v>0</v>
      </c>
      <c r="P466" s="1290">
        <v>0</v>
      </c>
      <c r="Q466" s="1290">
        <v>0</v>
      </c>
      <c r="R466" s="1290">
        <v>0</v>
      </c>
      <c r="S466" s="1290">
        <v>0</v>
      </c>
      <c r="T466" s="1290">
        <v>28381</v>
      </c>
      <c r="U466" s="1290">
        <v>0</v>
      </c>
      <c r="V466" s="1290">
        <v>0</v>
      </c>
      <c r="W466" s="1290">
        <v>0</v>
      </c>
      <c r="X466" s="1290">
        <v>0</v>
      </c>
      <c r="Y466" s="1290">
        <v>0</v>
      </c>
      <c r="Z466" s="1312">
        <v>0</v>
      </c>
      <c r="AA466" s="1312">
        <v>0</v>
      </c>
      <c r="AB466" s="1312">
        <v>0</v>
      </c>
      <c r="AC466" s="1312">
        <v>0</v>
      </c>
      <c r="AD466" s="1312">
        <v>0</v>
      </c>
      <c r="AE466" s="1349">
        <v>0</v>
      </c>
      <c r="AF466" s="1312">
        <v>0</v>
      </c>
      <c r="AG466" s="1368">
        <v>1</v>
      </c>
      <c r="AH466" s="1368">
        <v>46</v>
      </c>
      <c r="AI466" s="1385"/>
      <c r="AJ466" s="291"/>
    </row>
    <row r="467" spans="1:36" s="290" customFormat="1" ht="17.100000000000001" customHeight="1">
      <c r="A467" s="785">
        <v>23</v>
      </c>
      <c r="B467" s="405">
        <v>1</v>
      </c>
      <c r="C467" s="405">
        <v>47</v>
      </c>
      <c r="D467" s="849" t="s">
        <v>723</v>
      </c>
      <c r="E467" s="879" t="s">
        <v>668</v>
      </c>
      <c r="F467" s="1053" t="s">
        <v>342</v>
      </c>
      <c r="G467" s="1053"/>
      <c r="H467" s="1157"/>
      <c r="I467" s="1233"/>
      <c r="J467" s="1290">
        <v>0</v>
      </c>
      <c r="K467" s="1290">
        <v>0</v>
      </c>
      <c r="L467" s="1290">
        <v>0</v>
      </c>
      <c r="M467" s="1290">
        <v>0</v>
      </c>
      <c r="N467" s="1290">
        <v>0</v>
      </c>
      <c r="O467" s="1290">
        <v>0</v>
      </c>
      <c r="P467" s="1290">
        <v>0</v>
      </c>
      <c r="Q467" s="1290">
        <v>0</v>
      </c>
      <c r="R467" s="1290">
        <v>0</v>
      </c>
      <c r="S467" s="1290">
        <v>0</v>
      </c>
      <c r="T467" s="1290">
        <v>0</v>
      </c>
      <c r="U467" s="1290">
        <v>0</v>
      </c>
      <c r="V467" s="1290">
        <v>0</v>
      </c>
      <c r="W467" s="1290">
        <v>0</v>
      </c>
      <c r="X467" s="1290">
        <v>0</v>
      </c>
      <c r="Y467" s="1290">
        <v>0</v>
      </c>
      <c r="Z467" s="1312">
        <v>0</v>
      </c>
      <c r="AA467" s="1312">
        <v>0</v>
      </c>
      <c r="AB467" s="1312">
        <v>0</v>
      </c>
      <c r="AC467" s="1312">
        <v>0</v>
      </c>
      <c r="AD467" s="1312">
        <v>0</v>
      </c>
      <c r="AE467" s="1349">
        <v>0</v>
      </c>
      <c r="AF467" s="1312">
        <v>0</v>
      </c>
      <c r="AG467" s="1368">
        <v>1</v>
      </c>
      <c r="AH467" s="1368">
        <v>47</v>
      </c>
      <c r="AI467" s="1385"/>
      <c r="AJ467" s="291"/>
    </row>
    <row r="468" spans="1:36" s="290" customFormat="1" ht="17.100000000000001" customHeight="1">
      <c r="A468" s="785">
        <v>23</v>
      </c>
      <c r="B468" s="405">
        <v>1</v>
      </c>
      <c r="C468" s="405">
        <v>48</v>
      </c>
      <c r="D468" s="849" t="s">
        <v>588</v>
      </c>
      <c r="E468" s="879" t="s">
        <v>671</v>
      </c>
      <c r="F468" s="1053" t="s">
        <v>524</v>
      </c>
      <c r="G468" s="1053"/>
      <c r="H468" s="1157"/>
      <c r="I468" s="1233"/>
      <c r="J468" s="1290">
        <v>408526</v>
      </c>
      <c r="K468" s="1290">
        <v>136005</v>
      </c>
      <c r="L468" s="1290">
        <v>0</v>
      </c>
      <c r="M468" s="1290">
        <v>100908</v>
      </c>
      <c r="N468" s="1290">
        <v>7508</v>
      </c>
      <c r="O468" s="1290">
        <v>0</v>
      </c>
      <c r="P468" s="1290">
        <v>0</v>
      </c>
      <c r="Q468" s="1290">
        <v>335687</v>
      </c>
      <c r="R468" s="1290">
        <v>30000</v>
      </c>
      <c r="S468" s="1290">
        <v>100000</v>
      </c>
      <c r="T468" s="1290">
        <v>0</v>
      </c>
      <c r="U468" s="1290">
        <v>18697</v>
      </c>
      <c r="V468" s="1290">
        <v>0</v>
      </c>
      <c r="W468" s="1290">
        <v>0</v>
      </c>
      <c r="X468" s="1290">
        <v>0</v>
      </c>
      <c r="Y468" s="1290">
        <v>0</v>
      </c>
      <c r="Z468" s="1312">
        <v>0</v>
      </c>
      <c r="AA468" s="1312">
        <v>0</v>
      </c>
      <c r="AB468" s="1312">
        <v>0</v>
      </c>
      <c r="AC468" s="1312">
        <v>0</v>
      </c>
      <c r="AD468" s="1312">
        <v>5926</v>
      </c>
      <c r="AE468" s="1349">
        <v>0</v>
      </c>
      <c r="AF468" s="1312">
        <v>0</v>
      </c>
      <c r="AG468" s="1368">
        <v>1</v>
      </c>
      <c r="AH468" s="1368">
        <v>48</v>
      </c>
      <c r="AI468" s="1385"/>
      <c r="AJ468" s="291"/>
    </row>
    <row r="469" spans="1:36" s="290" customFormat="1" ht="17.100000000000001" customHeight="1">
      <c r="A469" s="785">
        <v>23</v>
      </c>
      <c r="B469" s="405">
        <v>1</v>
      </c>
      <c r="C469" s="405">
        <v>49</v>
      </c>
      <c r="D469" s="849" t="s">
        <v>507</v>
      </c>
      <c r="E469" s="965" t="s">
        <v>311</v>
      </c>
      <c r="F469" s="1053" t="s">
        <v>725</v>
      </c>
      <c r="G469" s="1053"/>
      <c r="H469" s="1157"/>
      <c r="I469" s="1233"/>
      <c r="J469" s="1290">
        <v>0</v>
      </c>
      <c r="K469" s="1290">
        <v>0</v>
      </c>
      <c r="L469" s="1290">
        <v>0</v>
      </c>
      <c r="M469" s="1290">
        <v>0</v>
      </c>
      <c r="N469" s="1290">
        <v>0</v>
      </c>
      <c r="O469" s="1290">
        <v>0</v>
      </c>
      <c r="P469" s="1290">
        <v>0</v>
      </c>
      <c r="Q469" s="1290">
        <v>0</v>
      </c>
      <c r="R469" s="1290">
        <v>0</v>
      </c>
      <c r="S469" s="1290">
        <v>0</v>
      </c>
      <c r="T469" s="1290">
        <v>0</v>
      </c>
      <c r="U469" s="1290">
        <v>0</v>
      </c>
      <c r="V469" s="1290">
        <v>0</v>
      </c>
      <c r="W469" s="1290">
        <v>0</v>
      </c>
      <c r="X469" s="1290">
        <v>0</v>
      </c>
      <c r="Y469" s="1290">
        <v>0</v>
      </c>
      <c r="Z469" s="1312">
        <v>0</v>
      </c>
      <c r="AA469" s="1312">
        <v>0</v>
      </c>
      <c r="AB469" s="1312">
        <v>0</v>
      </c>
      <c r="AC469" s="1312">
        <v>0</v>
      </c>
      <c r="AD469" s="1312">
        <v>0</v>
      </c>
      <c r="AE469" s="1349">
        <v>0</v>
      </c>
      <c r="AF469" s="1312">
        <v>0</v>
      </c>
      <c r="AG469" s="1368">
        <v>1</v>
      </c>
      <c r="AH469" s="1368">
        <v>49</v>
      </c>
      <c r="AI469" s="1385"/>
      <c r="AJ469" s="291"/>
    </row>
    <row r="470" spans="1:36" s="290" customFormat="1" ht="17.100000000000001" customHeight="1">
      <c r="A470" s="785">
        <v>23</v>
      </c>
      <c r="B470" s="405">
        <v>1</v>
      </c>
      <c r="C470" s="405">
        <v>50</v>
      </c>
      <c r="D470" s="849" t="s">
        <v>368</v>
      </c>
      <c r="E470" s="879" t="s">
        <v>678</v>
      </c>
      <c r="F470" s="1054" t="s">
        <v>641</v>
      </c>
      <c r="G470" s="1054"/>
      <c r="H470" s="1158"/>
      <c r="I470" s="1234"/>
      <c r="J470" s="1290">
        <v>197047</v>
      </c>
      <c r="K470" s="1290">
        <v>31161</v>
      </c>
      <c r="L470" s="1290">
        <v>76064</v>
      </c>
      <c r="M470" s="1290">
        <v>43888</v>
      </c>
      <c r="N470" s="1290">
        <v>15668</v>
      </c>
      <c r="O470" s="1290">
        <v>46417</v>
      </c>
      <c r="P470" s="1290">
        <v>13228</v>
      </c>
      <c r="Q470" s="1290">
        <v>133928</v>
      </c>
      <c r="R470" s="1290">
        <v>0</v>
      </c>
      <c r="S470" s="1290">
        <v>7537</v>
      </c>
      <c r="T470" s="1290">
        <v>44513</v>
      </c>
      <c r="U470" s="1290">
        <v>6746</v>
      </c>
      <c r="V470" s="1290">
        <v>5742</v>
      </c>
      <c r="W470" s="1290">
        <v>15975</v>
      </c>
      <c r="X470" s="1290">
        <v>3051</v>
      </c>
      <c r="Y470" s="1290">
        <v>2</v>
      </c>
      <c r="Z470" s="1312">
        <v>7401</v>
      </c>
      <c r="AA470" s="1312">
        <v>748</v>
      </c>
      <c r="AB470" s="1312">
        <v>1038</v>
      </c>
      <c r="AC470" s="1312">
        <v>5615</v>
      </c>
      <c r="AD470" s="1312">
        <v>3802</v>
      </c>
      <c r="AE470" s="1349">
        <v>12193</v>
      </c>
      <c r="AF470" s="1312">
        <v>2303</v>
      </c>
      <c r="AG470" s="1368">
        <v>1</v>
      </c>
      <c r="AH470" s="1368">
        <v>50</v>
      </c>
      <c r="AI470" s="1385"/>
      <c r="AJ470" s="291"/>
    </row>
    <row r="471" spans="1:36" s="290" customFormat="1" ht="17.100000000000001" customHeight="1">
      <c r="A471" s="785">
        <v>23</v>
      </c>
      <c r="B471" s="405">
        <v>1</v>
      </c>
      <c r="C471" s="405">
        <v>51</v>
      </c>
      <c r="D471" s="840"/>
      <c r="E471" s="840"/>
      <c r="F471" s="2243" t="s">
        <v>1095</v>
      </c>
      <c r="G471" s="2244"/>
      <c r="H471" s="2244"/>
      <c r="I471" s="1241"/>
      <c r="J471" s="1290">
        <v>197047</v>
      </c>
      <c r="K471" s="1290">
        <v>31161</v>
      </c>
      <c r="L471" s="1290">
        <v>76064</v>
      </c>
      <c r="M471" s="1290">
        <v>43888</v>
      </c>
      <c r="N471" s="1290">
        <v>15668</v>
      </c>
      <c r="O471" s="1290">
        <v>21606</v>
      </c>
      <c r="P471" s="1290">
        <v>13228</v>
      </c>
      <c r="Q471" s="1290">
        <v>133928</v>
      </c>
      <c r="R471" s="1290">
        <v>0</v>
      </c>
      <c r="S471" s="1290">
        <v>7537</v>
      </c>
      <c r="T471" s="1290">
        <v>44513</v>
      </c>
      <c r="U471" s="1290">
        <v>6746</v>
      </c>
      <c r="V471" s="1290">
        <v>5742</v>
      </c>
      <c r="W471" s="1290">
        <v>15975</v>
      </c>
      <c r="X471" s="1290">
        <v>3051</v>
      </c>
      <c r="Y471" s="1290">
        <v>2</v>
      </c>
      <c r="Z471" s="1312">
        <v>7401</v>
      </c>
      <c r="AA471" s="1312">
        <v>0</v>
      </c>
      <c r="AB471" s="1312">
        <v>1038</v>
      </c>
      <c r="AC471" s="1312">
        <v>5615</v>
      </c>
      <c r="AD471" s="1312">
        <v>3802</v>
      </c>
      <c r="AE471" s="1349">
        <v>12193</v>
      </c>
      <c r="AF471" s="1312">
        <v>2303</v>
      </c>
      <c r="AG471" s="1368">
        <v>1</v>
      </c>
      <c r="AH471" s="1368">
        <v>51</v>
      </c>
      <c r="AI471" s="1385"/>
      <c r="AJ471" s="291"/>
    </row>
    <row r="472" spans="1:36" s="290" customFormat="1" ht="17.100000000000001" customHeight="1">
      <c r="A472" s="785">
        <v>23</v>
      </c>
      <c r="B472" s="405">
        <v>1</v>
      </c>
      <c r="C472" s="405">
        <v>52</v>
      </c>
      <c r="D472" s="844"/>
      <c r="E472" s="965" t="s">
        <v>483</v>
      </c>
      <c r="F472" s="941" t="s">
        <v>211</v>
      </c>
      <c r="G472" s="941"/>
      <c r="H472" s="945"/>
      <c r="I472" s="1240" t="s">
        <v>728</v>
      </c>
      <c r="J472" s="1290">
        <v>2521488</v>
      </c>
      <c r="K472" s="1290">
        <v>417743</v>
      </c>
      <c r="L472" s="1290">
        <v>1160228</v>
      </c>
      <c r="M472" s="1290">
        <v>673819</v>
      </c>
      <c r="N472" s="1290">
        <v>272966</v>
      </c>
      <c r="O472" s="1290">
        <v>516958</v>
      </c>
      <c r="P472" s="1290">
        <v>283005</v>
      </c>
      <c r="Q472" s="1290">
        <v>1424658</v>
      </c>
      <c r="R472" s="1290">
        <v>345679</v>
      </c>
      <c r="S472" s="1290">
        <v>210753</v>
      </c>
      <c r="T472" s="1290">
        <v>369029</v>
      </c>
      <c r="U472" s="1290">
        <v>105394</v>
      </c>
      <c r="V472" s="1290">
        <v>96053</v>
      </c>
      <c r="W472" s="1290">
        <v>204102</v>
      </c>
      <c r="X472" s="1290">
        <v>127145</v>
      </c>
      <c r="Y472" s="1290">
        <v>19</v>
      </c>
      <c r="Z472" s="1312">
        <v>65301</v>
      </c>
      <c r="AA472" s="1312">
        <v>748</v>
      </c>
      <c r="AB472" s="1312">
        <v>92961</v>
      </c>
      <c r="AC472" s="1312">
        <v>39332</v>
      </c>
      <c r="AD472" s="1312">
        <v>70419</v>
      </c>
      <c r="AE472" s="1349">
        <v>122916</v>
      </c>
      <c r="AF472" s="1312">
        <v>47430</v>
      </c>
      <c r="AG472" s="1368">
        <v>1</v>
      </c>
      <c r="AH472" s="1368">
        <v>52</v>
      </c>
      <c r="AI472" s="1385"/>
      <c r="AJ472" s="291"/>
    </row>
    <row r="473" spans="1:36" s="290" customFormat="1" ht="17.100000000000001" customHeight="1">
      <c r="A473" s="785">
        <v>23</v>
      </c>
      <c r="B473" s="405">
        <v>1</v>
      </c>
      <c r="C473" s="405">
        <v>53</v>
      </c>
      <c r="D473" s="843" t="s">
        <v>476</v>
      </c>
      <c r="E473" s="941" t="s">
        <v>729</v>
      </c>
      <c r="F473" s="945"/>
      <c r="G473" s="945"/>
      <c r="H473" s="945"/>
      <c r="I473" s="945"/>
      <c r="J473" s="1290">
        <v>0</v>
      </c>
      <c r="K473" s="1290">
        <v>0</v>
      </c>
      <c r="L473" s="1290">
        <v>0</v>
      </c>
      <c r="M473" s="1290">
        <v>0</v>
      </c>
      <c r="N473" s="1290">
        <v>0</v>
      </c>
      <c r="O473" s="1290">
        <v>0</v>
      </c>
      <c r="P473" s="1290">
        <v>0</v>
      </c>
      <c r="Q473" s="1290">
        <v>0</v>
      </c>
      <c r="R473" s="1290">
        <v>0</v>
      </c>
      <c r="S473" s="1290">
        <v>0</v>
      </c>
      <c r="T473" s="1290">
        <v>0</v>
      </c>
      <c r="U473" s="1290">
        <v>0</v>
      </c>
      <c r="V473" s="1290">
        <v>0</v>
      </c>
      <c r="W473" s="1290">
        <v>0</v>
      </c>
      <c r="X473" s="1290">
        <v>0</v>
      </c>
      <c r="Y473" s="1290">
        <v>0</v>
      </c>
      <c r="Z473" s="1312">
        <v>0</v>
      </c>
      <c r="AA473" s="1312">
        <v>0</v>
      </c>
      <c r="AB473" s="1312">
        <v>0</v>
      </c>
      <c r="AC473" s="1312">
        <v>0</v>
      </c>
      <c r="AD473" s="1312">
        <v>0</v>
      </c>
      <c r="AE473" s="1349">
        <v>0</v>
      </c>
      <c r="AF473" s="1312">
        <v>0</v>
      </c>
      <c r="AG473" s="1368">
        <v>1</v>
      </c>
      <c r="AH473" s="1368">
        <v>53</v>
      </c>
      <c r="AI473" s="1385"/>
      <c r="AJ473" s="291"/>
    </row>
    <row r="474" spans="1:36" s="290" customFormat="1" ht="17.100000000000001" customHeight="1">
      <c r="A474" s="785">
        <v>23</v>
      </c>
      <c r="B474" s="405">
        <v>1</v>
      </c>
      <c r="C474" s="405">
        <v>54</v>
      </c>
      <c r="D474" s="843" t="s">
        <v>384</v>
      </c>
      <c r="E474" s="941" t="s">
        <v>951</v>
      </c>
      <c r="F474" s="945"/>
      <c r="G474" s="945"/>
      <c r="H474" s="945"/>
      <c r="I474" s="945"/>
      <c r="J474" s="1290">
        <v>0</v>
      </c>
      <c r="K474" s="1290">
        <v>0</v>
      </c>
      <c r="L474" s="1290">
        <v>0</v>
      </c>
      <c r="M474" s="1290">
        <v>0</v>
      </c>
      <c r="N474" s="1290">
        <v>0</v>
      </c>
      <c r="O474" s="1290">
        <v>0</v>
      </c>
      <c r="P474" s="1290">
        <v>0</v>
      </c>
      <c r="Q474" s="1290">
        <v>0</v>
      </c>
      <c r="R474" s="1290">
        <v>0</v>
      </c>
      <c r="S474" s="1290">
        <v>0</v>
      </c>
      <c r="T474" s="1290">
        <v>0</v>
      </c>
      <c r="U474" s="1290">
        <v>0</v>
      </c>
      <c r="V474" s="1290">
        <v>0</v>
      </c>
      <c r="W474" s="1290">
        <v>0</v>
      </c>
      <c r="X474" s="1290">
        <v>0</v>
      </c>
      <c r="Y474" s="1290">
        <v>0</v>
      </c>
      <c r="Z474" s="1312">
        <v>0</v>
      </c>
      <c r="AA474" s="1312">
        <v>0</v>
      </c>
      <c r="AB474" s="1312">
        <v>0</v>
      </c>
      <c r="AC474" s="1312">
        <v>0</v>
      </c>
      <c r="AD474" s="1312">
        <v>0</v>
      </c>
      <c r="AE474" s="1349">
        <v>0</v>
      </c>
      <c r="AF474" s="1312">
        <v>0</v>
      </c>
      <c r="AG474" s="1368">
        <v>1</v>
      </c>
      <c r="AH474" s="1368">
        <v>54</v>
      </c>
      <c r="AI474" s="1385"/>
      <c r="AJ474" s="291"/>
    </row>
    <row r="475" spans="1:36" s="290" customFormat="1" ht="17.100000000000001" customHeight="1">
      <c r="A475" s="785">
        <v>23</v>
      </c>
      <c r="B475" s="405">
        <v>1</v>
      </c>
      <c r="C475" s="405">
        <v>55</v>
      </c>
      <c r="D475" s="2611" t="s">
        <v>1301</v>
      </c>
      <c r="E475" s="969" t="s">
        <v>97</v>
      </c>
      <c r="F475" s="1061" t="s">
        <v>232</v>
      </c>
      <c r="G475" s="1061"/>
      <c r="H475" s="1061"/>
      <c r="I475" s="1061"/>
      <c r="J475" s="1290">
        <v>62051795</v>
      </c>
      <c r="K475" s="1290">
        <v>11672063</v>
      </c>
      <c r="L475" s="1290">
        <v>23146620</v>
      </c>
      <c r="M475" s="1290">
        <v>15024662</v>
      </c>
      <c r="N475" s="1290">
        <v>6596548</v>
      </c>
      <c r="O475" s="1290">
        <v>8935267</v>
      </c>
      <c r="P475" s="1290">
        <v>6316671</v>
      </c>
      <c r="Q475" s="1290">
        <v>28961622</v>
      </c>
      <c r="R475" s="1290">
        <v>5047016</v>
      </c>
      <c r="S475" s="1290">
        <v>8448266</v>
      </c>
      <c r="T475" s="1290">
        <v>14217132</v>
      </c>
      <c r="U475" s="1290">
        <v>9114745</v>
      </c>
      <c r="V475" s="1290">
        <v>6792039</v>
      </c>
      <c r="W475" s="1290">
        <v>6867026</v>
      </c>
      <c r="X475" s="1290">
        <v>3728884</v>
      </c>
      <c r="Y475" s="1290">
        <v>913147</v>
      </c>
      <c r="Z475" s="1312">
        <v>2870601</v>
      </c>
      <c r="AA475" s="1312">
        <v>2805498</v>
      </c>
      <c r="AB475" s="1312">
        <v>2652591</v>
      </c>
      <c r="AC475" s="1312">
        <v>1176418</v>
      </c>
      <c r="AD475" s="1312">
        <v>1118391</v>
      </c>
      <c r="AE475" s="1349">
        <v>4709217</v>
      </c>
      <c r="AF475" s="1312">
        <v>1600677</v>
      </c>
      <c r="AG475" s="1368">
        <v>1</v>
      </c>
      <c r="AH475" s="1368">
        <v>55</v>
      </c>
      <c r="AI475" s="1385"/>
      <c r="AJ475" s="291"/>
    </row>
    <row r="476" spans="1:36" s="290" customFormat="1" ht="17.100000000000001" customHeight="1">
      <c r="A476" s="785">
        <v>23</v>
      </c>
      <c r="B476" s="405">
        <v>1</v>
      </c>
      <c r="C476" s="405">
        <v>56</v>
      </c>
      <c r="D476" s="2612"/>
      <c r="E476" s="969" t="s">
        <v>727</v>
      </c>
      <c r="F476" s="1061" t="s">
        <v>184</v>
      </c>
      <c r="G476" s="1061"/>
      <c r="H476" s="1061"/>
      <c r="I476" s="1061"/>
      <c r="J476" s="1290">
        <v>13213793</v>
      </c>
      <c r="K476" s="1290">
        <v>774884</v>
      </c>
      <c r="L476" s="1290">
        <v>2235446</v>
      </c>
      <c r="M476" s="1290">
        <v>2629178</v>
      </c>
      <c r="N476" s="1290">
        <v>353490</v>
      </c>
      <c r="O476" s="1290">
        <v>990360</v>
      </c>
      <c r="P476" s="1290">
        <v>962645</v>
      </c>
      <c r="Q476" s="1290">
        <v>2341115</v>
      </c>
      <c r="R476" s="1290">
        <v>854868</v>
      </c>
      <c r="S476" s="1290">
        <v>793714</v>
      </c>
      <c r="T476" s="1290">
        <v>331674</v>
      </c>
      <c r="U476" s="1290">
        <v>2431084</v>
      </c>
      <c r="V476" s="1290">
        <v>612420</v>
      </c>
      <c r="W476" s="1290">
        <v>894565</v>
      </c>
      <c r="X476" s="1290">
        <v>290193</v>
      </c>
      <c r="Y476" s="1290">
        <v>18106</v>
      </c>
      <c r="Z476" s="1312">
        <v>135527</v>
      </c>
      <c r="AA476" s="1312">
        <v>28888</v>
      </c>
      <c r="AB476" s="1312">
        <v>612487</v>
      </c>
      <c r="AC476" s="1312">
        <v>234013</v>
      </c>
      <c r="AD476" s="1312">
        <v>95764</v>
      </c>
      <c r="AE476" s="1349">
        <v>271243</v>
      </c>
      <c r="AF476" s="1312">
        <v>361753</v>
      </c>
      <c r="AG476" s="1368">
        <v>1</v>
      </c>
      <c r="AH476" s="1368">
        <v>56</v>
      </c>
      <c r="AI476" s="1385"/>
      <c r="AJ476" s="291"/>
    </row>
    <row r="477" spans="1:36" s="290" customFormat="1" ht="17.100000000000001" customHeight="1">
      <c r="A477" s="785">
        <v>23</v>
      </c>
      <c r="B477" s="405">
        <v>1</v>
      </c>
      <c r="C477" s="405">
        <v>57</v>
      </c>
      <c r="D477" s="2612"/>
      <c r="E477" s="969" t="s">
        <v>665</v>
      </c>
      <c r="F477" s="1061" t="s">
        <v>676</v>
      </c>
      <c r="G477" s="1061"/>
      <c r="H477" s="1061"/>
      <c r="I477" s="1061"/>
      <c r="J477" s="1290">
        <v>973686</v>
      </c>
      <c r="K477" s="1290">
        <v>363517</v>
      </c>
      <c r="L477" s="1290">
        <v>175851</v>
      </c>
      <c r="M477" s="1290">
        <v>91964</v>
      </c>
      <c r="N477" s="1290">
        <v>49266</v>
      </c>
      <c r="O477" s="1290">
        <v>12244</v>
      </c>
      <c r="P477" s="1290">
        <v>68704</v>
      </c>
      <c r="Q477" s="1290">
        <v>51778</v>
      </c>
      <c r="R477" s="1290">
        <v>67704</v>
      </c>
      <c r="S477" s="1290">
        <v>219776</v>
      </c>
      <c r="T477" s="1290">
        <v>69212</v>
      </c>
      <c r="U477" s="1290">
        <v>89311</v>
      </c>
      <c r="V477" s="1290">
        <v>47145</v>
      </c>
      <c r="W477" s="1290">
        <v>95678</v>
      </c>
      <c r="X477" s="1290">
        <v>9166</v>
      </c>
      <c r="Y477" s="1290">
        <v>2544</v>
      </c>
      <c r="Z477" s="1312">
        <v>49375</v>
      </c>
      <c r="AA477" s="1312">
        <v>3477</v>
      </c>
      <c r="AB477" s="1312">
        <v>16371</v>
      </c>
      <c r="AC477" s="1312">
        <v>57805</v>
      </c>
      <c r="AD477" s="1312">
        <v>9138</v>
      </c>
      <c r="AE477" s="1349">
        <v>25400</v>
      </c>
      <c r="AF477" s="1312">
        <v>4599</v>
      </c>
      <c r="AG477" s="1368">
        <v>1</v>
      </c>
      <c r="AH477" s="1368">
        <v>57</v>
      </c>
      <c r="AI477" s="1385"/>
      <c r="AJ477" s="291"/>
    </row>
    <row r="478" spans="1:36" s="290" customFormat="1" ht="17.100000000000001" customHeight="1">
      <c r="A478" s="785">
        <v>23</v>
      </c>
      <c r="B478" s="405">
        <v>1</v>
      </c>
      <c r="C478" s="405">
        <v>58</v>
      </c>
      <c r="D478" s="2612"/>
      <c r="E478" s="969" t="s">
        <v>672</v>
      </c>
      <c r="F478" s="1061" t="s">
        <v>1096</v>
      </c>
      <c r="G478" s="1061"/>
      <c r="H478" s="1061"/>
      <c r="I478" s="1061"/>
      <c r="J478" s="1290">
        <v>22185541</v>
      </c>
      <c r="K478" s="1290">
        <v>4009362</v>
      </c>
      <c r="L478" s="1290">
        <v>8100013</v>
      </c>
      <c r="M478" s="1290">
        <v>5506536</v>
      </c>
      <c r="N478" s="1290">
        <v>1254451</v>
      </c>
      <c r="O478" s="1290">
        <v>3399415</v>
      </c>
      <c r="P478" s="1290">
        <v>1001394</v>
      </c>
      <c r="Q478" s="1290">
        <v>7831888</v>
      </c>
      <c r="R478" s="1290">
        <v>1450425</v>
      </c>
      <c r="S478" s="1290">
        <v>3608950</v>
      </c>
      <c r="T478" s="1290">
        <v>1514315</v>
      </c>
      <c r="U478" s="1290">
        <v>3325552</v>
      </c>
      <c r="V478" s="1290">
        <v>2332479</v>
      </c>
      <c r="W478" s="1290">
        <v>1550451</v>
      </c>
      <c r="X478" s="1290">
        <v>814429</v>
      </c>
      <c r="Y478" s="1290">
        <v>70627</v>
      </c>
      <c r="Z478" s="1312">
        <v>1145341</v>
      </c>
      <c r="AA478" s="1312">
        <v>213950</v>
      </c>
      <c r="AB478" s="1312">
        <v>1081635</v>
      </c>
      <c r="AC478" s="1312">
        <v>501480</v>
      </c>
      <c r="AD478" s="1312">
        <v>480926</v>
      </c>
      <c r="AE478" s="1349">
        <v>894281</v>
      </c>
      <c r="AF478" s="1312">
        <v>1059912</v>
      </c>
      <c r="AG478" s="1368">
        <v>1</v>
      </c>
      <c r="AH478" s="1368">
        <v>58</v>
      </c>
      <c r="AI478" s="1385"/>
      <c r="AJ478" s="291"/>
    </row>
    <row r="479" spans="1:36" s="290" customFormat="1" ht="17.100000000000001" customHeight="1">
      <c r="A479" s="785">
        <v>23</v>
      </c>
      <c r="B479" s="405">
        <v>1</v>
      </c>
      <c r="C479" s="405">
        <v>59</v>
      </c>
      <c r="D479" s="2612"/>
      <c r="E479" s="969" t="s">
        <v>43</v>
      </c>
      <c r="F479" s="1061" t="s">
        <v>1097</v>
      </c>
      <c r="G479" s="1061"/>
      <c r="H479" s="1061"/>
      <c r="I479" s="1061"/>
      <c r="J479" s="1290">
        <v>11490214</v>
      </c>
      <c r="K479" s="1290">
        <v>370228</v>
      </c>
      <c r="L479" s="1290">
        <v>361022</v>
      </c>
      <c r="M479" s="1290">
        <v>2060622</v>
      </c>
      <c r="N479" s="1290">
        <v>2186256</v>
      </c>
      <c r="O479" s="1290">
        <v>788793</v>
      </c>
      <c r="P479" s="1290">
        <v>1278972</v>
      </c>
      <c r="Q479" s="1290">
        <v>1895764</v>
      </c>
      <c r="R479" s="1290">
        <v>731181</v>
      </c>
      <c r="S479" s="1290">
        <v>1877603</v>
      </c>
      <c r="T479" s="1290">
        <v>197757</v>
      </c>
      <c r="U479" s="1290">
        <v>1190755</v>
      </c>
      <c r="V479" s="1290">
        <v>312019</v>
      </c>
      <c r="W479" s="1290">
        <v>136559</v>
      </c>
      <c r="X479" s="1290">
        <v>184071</v>
      </c>
      <c r="Y479" s="1290">
        <v>6935</v>
      </c>
      <c r="Z479" s="1312">
        <v>-63994</v>
      </c>
      <c r="AA479" s="1312">
        <v>0</v>
      </c>
      <c r="AB479" s="1312">
        <v>480315</v>
      </c>
      <c r="AC479" s="1312">
        <v>220677</v>
      </c>
      <c r="AD479" s="1312">
        <v>220503</v>
      </c>
      <c r="AE479" s="1349">
        <v>27843</v>
      </c>
      <c r="AF479" s="1312">
        <v>409643</v>
      </c>
      <c r="AG479" s="1368">
        <v>1</v>
      </c>
      <c r="AH479" s="1368">
        <v>59</v>
      </c>
      <c r="AI479" s="1385"/>
      <c r="AJ479" s="291"/>
    </row>
    <row r="480" spans="1:36" s="290" customFormat="1" ht="17.25">
      <c r="A480" s="785">
        <v>23</v>
      </c>
      <c r="B480" s="405">
        <v>1</v>
      </c>
      <c r="C480" s="405">
        <v>60</v>
      </c>
      <c r="D480" s="2612"/>
      <c r="E480" s="969" t="s">
        <v>150</v>
      </c>
      <c r="F480" s="1062" t="s">
        <v>226</v>
      </c>
      <c r="G480" s="1062"/>
      <c r="H480" s="1062"/>
      <c r="I480" s="1062"/>
      <c r="J480" s="1308">
        <v>75265588</v>
      </c>
      <c r="K480" s="1308">
        <v>12446947</v>
      </c>
      <c r="L480" s="1308">
        <v>25382066</v>
      </c>
      <c r="M480" s="1308">
        <v>17653840</v>
      </c>
      <c r="N480" s="1308">
        <v>6950038</v>
      </c>
      <c r="O480" s="1308">
        <v>9925627</v>
      </c>
      <c r="P480" s="1308">
        <v>7279316</v>
      </c>
      <c r="Q480" s="1308">
        <v>31302737</v>
      </c>
      <c r="R480" s="1308">
        <v>5901884</v>
      </c>
      <c r="S480" s="1308">
        <v>9241980</v>
      </c>
      <c r="T480" s="1308">
        <v>14548806</v>
      </c>
      <c r="U480" s="1308">
        <v>11545829</v>
      </c>
      <c r="V480" s="1308">
        <v>7404459</v>
      </c>
      <c r="W480" s="1308">
        <v>7761591</v>
      </c>
      <c r="X480" s="1308">
        <v>4019077</v>
      </c>
      <c r="Y480" s="1308">
        <v>931253</v>
      </c>
      <c r="Z480" s="1314">
        <v>3006128</v>
      </c>
      <c r="AA480" s="1314">
        <v>2834386</v>
      </c>
      <c r="AB480" s="1314">
        <v>3265078</v>
      </c>
      <c r="AC480" s="1314">
        <v>1410431</v>
      </c>
      <c r="AD480" s="1314">
        <v>1214155</v>
      </c>
      <c r="AE480" s="1352">
        <v>4980460</v>
      </c>
      <c r="AF480" s="1312">
        <v>1962430</v>
      </c>
      <c r="AG480" s="1368">
        <v>1</v>
      </c>
      <c r="AH480" s="1368">
        <v>60</v>
      </c>
      <c r="AI480" s="1385"/>
      <c r="AJ480" s="291"/>
    </row>
    <row r="481" spans="1:38" s="290" customFormat="1" ht="17.25">
      <c r="A481" s="785">
        <v>23</v>
      </c>
      <c r="B481" s="405">
        <v>1</v>
      </c>
      <c r="C481" s="405">
        <v>61</v>
      </c>
      <c r="D481" s="2612"/>
      <c r="E481" s="969" t="s">
        <v>174</v>
      </c>
      <c r="F481" s="1062" t="s">
        <v>813</v>
      </c>
      <c r="G481" s="1062"/>
      <c r="H481" s="1062"/>
      <c r="I481" s="1242"/>
      <c r="J481" s="1308">
        <v>14333247</v>
      </c>
      <c r="K481" s="1308">
        <v>2619796</v>
      </c>
      <c r="L481" s="1308">
        <v>4720295</v>
      </c>
      <c r="M481" s="1308">
        <v>3365443</v>
      </c>
      <c r="N481" s="1308">
        <v>1342162</v>
      </c>
      <c r="O481" s="1308">
        <v>2598846</v>
      </c>
      <c r="P481" s="1308">
        <v>1583647</v>
      </c>
      <c r="Q481" s="1308">
        <v>5746544</v>
      </c>
      <c r="R481" s="1308">
        <v>547170</v>
      </c>
      <c r="S481" s="1308">
        <v>1414943</v>
      </c>
      <c r="T481" s="1308">
        <v>3894227</v>
      </c>
      <c r="U481" s="1308">
        <v>1906233</v>
      </c>
      <c r="V481" s="1308">
        <v>2083071</v>
      </c>
      <c r="W481" s="1308">
        <v>2308091</v>
      </c>
      <c r="X481" s="1308">
        <v>545809</v>
      </c>
      <c r="Y481" s="1308">
        <v>197750</v>
      </c>
      <c r="Z481" s="1314">
        <v>1062509</v>
      </c>
      <c r="AA481" s="1314">
        <v>0</v>
      </c>
      <c r="AB481" s="1314">
        <v>590238</v>
      </c>
      <c r="AC481" s="1314">
        <v>194297</v>
      </c>
      <c r="AD481" s="1314">
        <v>155851</v>
      </c>
      <c r="AE481" s="1352">
        <v>1390791</v>
      </c>
      <c r="AF481" s="1312">
        <v>186063</v>
      </c>
      <c r="AG481" s="1368">
        <v>1</v>
      </c>
      <c r="AH481" s="1368">
        <v>61</v>
      </c>
      <c r="AI481" s="1385"/>
      <c r="AJ481" s="291"/>
    </row>
    <row r="482" spans="1:38" s="755" customFormat="1" ht="17.25">
      <c r="A482" s="784">
        <v>23</v>
      </c>
      <c r="B482" s="775">
        <v>1</v>
      </c>
      <c r="C482" s="775">
        <v>62</v>
      </c>
      <c r="D482" s="2613"/>
      <c r="E482" s="894" t="s">
        <v>3</v>
      </c>
      <c r="F482" s="1063" t="s">
        <v>1300</v>
      </c>
      <c r="G482" s="1063"/>
      <c r="H482" s="1063"/>
      <c r="I482" s="1243"/>
      <c r="J482" s="1309">
        <v>0</v>
      </c>
      <c r="K482" s="1309">
        <v>0</v>
      </c>
      <c r="L482" s="1309">
        <v>0</v>
      </c>
      <c r="M482" s="1309">
        <v>0</v>
      </c>
      <c r="N482" s="1309">
        <v>0</v>
      </c>
      <c r="O482" s="1309">
        <v>0</v>
      </c>
      <c r="P482" s="1309">
        <v>0</v>
      </c>
      <c r="Q482" s="1309">
        <v>0</v>
      </c>
      <c r="R482" s="1309">
        <v>0</v>
      </c>
      <c r="S482" s="1309">
        <v>0</v>
      </c>
      <c r="T482" s="1309">
        <v>0</v>
      </c>
      <c r="U482" s="1309">
        <v>0</v>
      </c>
      <c r="V482" s="1309">
        <v>0</v>
      </c>
      <c r="W482" s="1309">
        <v>0</v>
      </c>
      <c r="X482" s="1309">
        <v>0</v>
      </c>
      <c r="Y482" s="1309">
        <v>0</v>
      </c>
      <c r="Z482" s="1320">
        <v>0</v>
      </c>
      <c r="AA482" s="1320">
        <v>0</v>
      </c>
      <c r="AB482" s="1320">
        <v>0</v>
      </c>
      <c r="AC482" s="1320">
        <v>0</v>
      </c>
      <c r="AD482" s="1320">
        <v>0</v>
      </c>
      <c r="AE482" s="1354">
        <v>0</v>
      </c>
      <c r="AF482" s="1320">
        <v>0</v>
      </c>
      <c r="AG482" s="1372">
        <v>1</v>
      </c>
      <c r="AH482" s="1372">
        <v>62</v>
      </c>
      <c r="AI482" s="1384"/>
      <c r="AJ482" s="1383"/>
    </row>
    <row r="483" spans="1:38" s="752" customFormat="1" ht="17.100000000000001" customHeight="1">
      <c r="A483" s="786">
        <v>23</v>
      </c>
      <c r="B483" s="795">
        <v>2</v>
      </c>
      <c r="C483" s="777">
        <v>1</v>
      </c>
      <c r="D483" s="840"/>
      <c r="E483" s="970" t="s">
        <v>1098</v>
      </c>
      <c r="F483" s="1064"/>
      <c r="G483" s="1064"/>
      <c r="H483" s="1064"/>
      <c r="I483" s="1064"/>
      <c r="J483" s="1299">
        <v>199513864</v>
      </c>
      <c r="K483" s="1299">
        <v>32256797</v>
      </c>
      <c r="L483" s="1299">
        <v>64121313</v>
      </c>
      <c r="M483" s="1299">
        <v>46332245</v>
      </c>
      <c r="N483" s="1299">
        <v>18732211</v>
      </c>
      <c r="O483" s="1299">
        <v>26650552</v>
      </c>
      <c r="P483" s="1299">
        <v>18491349</v>
      </c>
      <c r="Q483" s="1299">
        <v>78131448</v>
      </c>
      <c r="R483" s="1299">
        <v>14600248</v>
      </c>
      <c r="S483" s="1299">
        <v>25605232</v>
      </c>
      <c r="T483" s="1299">
        <v>34773123</v>
      </c>
      <c r="U483" s="1299">
        <v>29603509</v>
      </c>
      <c r="V483" s="1299">
        <v>19583632</v>
      </c>
      <c r="W483" s="1299">
        <v>19613961</v>
      </c>
      <c r="X483" s="1299">
        <v>9591629</v>
      </c>
      <c r="Y483" s="1299">
        <v>2140362</v>
      </c>
      <c r="Z483" s="1318">
        <v>8205487</v>
      </c>
      <c r="AA483" s="1318">
        <v>5886199</v>
      </c>
      <c r="AB483" s="1318">
        <v>8698715</v>
      </c>
      <c r="AC483" s="1318">
        <v>3795121</v>
      </c>
      <c r="AD483" s="1318">
        <v>3294728</v>
      </c>
      <c r="AE483" s="1350">
        <v>12299235</v>
      </c>
      <c r="AF483" s="1318">
        <v>5585077</v>
      </c>
      <c r="AG483" s="1367">
        <v>2</v>
      </c>
      <c r="AH483" s="1367">
        <v>1</v>
      </c>
      <c r="AI483" s="1386"/>
      <c r="AJ483" s="1380"/>
    </row>
    <row r="484" spans="1:38" s="290" customFormat="1" ht="17.100000000000001" customHeight="1">
      <c r="A484" s="785">
        <v>23</v>
      </c>
      <c r="B484" s="794">
        <v>2</v>
      </c>
      <c r="C484" s="405">
        <v>2</v>
      </c>
      <c r="D484" s="841" t="s">
        <v>1099</v>
      </c>
      <c r="E484" s="2245" t="s">
        <v>1100</v>
      </c>
      <c r="F484" s="2244"/>
      <c r="G484" s="2244"/>
      <c r="H484" s="2244"/>
      <c r="I484" s="1244"/>
      <c r="J484" s="1290">
        <v>3021336</v>
      </c>
      <c r="K484" s="1290">
        <v>559485</v>
      </c>
      <c r="L484" s="1290">
        <v>1129270</v>
      </c>
      <c r="M484" s="1290">
        <v>813331</v>
      </c>
      <c r="N484" s="1290">
        <v>279538</v>
      </c>
      <c r="O484" s="1290">
        <v>302108</v>
      </c>
      <c r="P484" s="1290">
        <v>298138</v>
      </c>
      <c r="Q484" s="1290">
        <v>1953242</v>
      </c>
      <c r="R484" s="1290">
        <v>227577</v>
      </c>
      <c r="S484" s="1290">
        <v>98165</v>
      </c>
      <c r="T484" s="1290">
        <v>650075</v>
      </c>
      <c r="U484" s="1290">
        <v>104232</v>
      </c>
      <c r="V484" s="1290">
        <v>174626</v>
      </c>
      <c r="W484" s="1290">
        <v>724733</v>
      </c>
      <c r="X484" s="1290">
        <v>52824</v>
      </c>
      <c r="Y484" s="1290">
        <v>8844</v>
      </c>
      <c r="Z484" s="1312">
        <v>94556</v>
      </c>
      <c r="AA484" s="1312">
        <v>98574</v>
      </c>
      <c r="AB484" s="1312">
        <v>17444</v>
      </c>
      <c r="AC484" s="1312">
        <v>85974</v>
      </c>
      <c r="AD484" s="1312">
        <v>45109</v>
      </c>
      <c r="AE484" s="1349">
        <v>149984</v>
      </c>
      <c r="AF484" s="1312">
        <v>38577</v>
      </c>
      <c r="AG484" s="1368">
        <v>2</v>
      </c>
      <c r="AH484" s="1368">
        <v>2</v>
      </c>
      <c r="AI484" s="1385"/>
      <c r="AJ484" s="291"/>
    </row>
    <row r="485" spans="1:38" s="290" customFormat="1" ht="17.100000000000001" customHeight="1">
      <c r="A485" s="785">
        <v>23</v>
      </c>
      <c r="B485" s="794">
        <v>2</v>
      </c>
      <c r="C485" s="405">
        <v>3</v>
      </c>
      <c r="D485" s="841" t="s">
        <v>705</v>
      </c>
      <c r="E485" s="971"/>
      <c r="F485" s="841" t="s">
        <v>927</v>
      </c>
      <c r="G485" s="841"/>
      <c r="H485" s="843" t="s">
        <v>1103</v>
      </c>
      <c r="I485" s="945"/>
      <c r="J485" s="1290">
        <v>103631</v>
      </c>
      <c r="K485" s="1290">
        <v>100400</v>
      </c>
      <c r="L485" s="1290">
        <v>118388</v>
      </c>
      <c r="M485" s="1290">
        <v>68867</v>
      </c>
      <c r="N485" s="1290">
        <v>40300</v>
      </c>
      <c r="O485" s="1290">
        <v>7743</v>
      </c>
      <c r="P485" s="1290">
        <v>27390</v>
      </c>
      <c r="Q485" s="1290">
        <v>34445</v>
      </c>
      <c r="R485" s="1290">
        <v>0</v>
      </c>
      <c r="S485" s="1290">
        <v>0</v>
      </c>
      <c r="T485" s="1290">
        <v>75443</v>
      </c>
      <c r="U485" s="1290">
        <v>0</v>
      </c>
      <c r="V485" s="1290">
        <v>0</v>
      </c>
      <c r="W485" s="1290">
        <v>183936</v>
      </c>
      <c r="X485" s="1290">
        <v>9817</v>
      </c>
      <c r="Y485" s="1290">
        <v>0</v>
      </c>
      <c r="Z485" s="1312">
        <v>0</v>
      </c>
      <c r="AA485" s="1312">
        <v>0</v>
      </c>
      <c r="AB485" s="1312">
        <v>0</v>
      </c>
      <c r="AC485" s="1312">
        <v>18346</v>
      </c>
      <c r="AD485" s="1312">
        <v>0</v>
      </c>
      <c r="AE485" s="1349">
        <v>0</v>
      </c>
      <c r="AF485" s="1312">
        <v>0</v>
      </c>
      <c r="AG485" s="1368">
        <v>2</v>
      </c>
      <c r="AH485" s="1368">
        <v>3</v>
      </c>
      <c r="AI485" s="1385"/>
      <c r="AJ485" s="291"/>
    </row>
    <row r="486" spans="1:38" s="290" customFormat="1" ht="17.100000000000001" customHeight="1">
      <c r="A486" s="785">
        <v>23</v>
      </c>
      <c r="B486" s="794">
        <v>2</v>
      </c>
      <c r="C486" s="405">
        <v>4</v>
      </c>
      <c r="D486" s="840" t="s">
        <v>1106</v>
      </c>
      <c r="E486" s="972"/>
      <c r="F486" s="840" t="s">
        <v>894</v>
      </c>
      <c r="G486" s="840"/>
      <c r="H486" s="843" t="s">
        <v>731</v>
      </c>
      <c r="I486" s="945"/>
      <c r="J486" s="1290">
        <v>0</v>
      </c>
      <c r="K486" s="1290">
        <v>0</v>
      </c>
      <c r="L486" s="1290">
        <v>0</v>
      </c>
      <c r="M486" s="1290">
        <v>0</v>
      </c>
      <c r="N486" s="1290">
        <v>0</v>
      </c>
      <c r="O486" s="1290">
        <v>0</v>
      </c>
      <c r="P486" s="1290">
        <v>0</v>
      </c>
      <c r="Q486" s="1290">
        <v>41608</v>
      </c>
      <c r="R486" s="1290">
        <v>0</v>
      </c>
      <c r="S486" s="1290">
        <v>0</v>
      </c>
      <c r="T486" s="1290">
        <v>0</v>
      </c>
      <c r="U486" s="1290">
        <v>0</v>
      </c>
      <c r="V486" s="1290">
        <v>0</v>
      </c>
      <c r="W486" s="1290">
        <v>0</v>
      </c>
      <c r="X486" s="1290">
        <v>0</v>
      </c>
      <c r="Y486" s="1290">
        <v>0</v>
      </c>
      <c r="Z486" s="1312">
        <v>0</v>
      </c>
      <c r="AA486" s="1312">
        <v>0</v>
      </c>
      <c r="AB486" s="1312">
        <v>0</v>
      </c>
      <c r="AC486" s="1312">
        <v>0</v>
      </c>
      <c r="AD486" s="1312">
        <v>0</v>
      </c>
      <c r="AE486" s="1349">
        <v>0</v>
      </c>
      <c r="AF486" s="1312">
        <v>0</v>
      </c>
      <c r="AG486" s="1368">
        <v>2</v>
      </c>
      <c r="AH486" s="1368">
        <v>4</v>
      </c>
      <c r="AI486" s="1385"/>
      <c r="AJ486" s="291"/>
    </row>
    <row r="487" spans="1:38" s="290" customFormat="1" ht="17.100000000000001" customHeight="1">
      <c r="A487" s="785">
        <v>23</v>
      </c>
      <c r="B487" s="794">
        <v>2</v>
      </c>
      <c r="C487" s="405">
        <v>5</v>
      </c>
      <c r="D487" s="844" t="s">
        <v>322</v>
      </c>
      <c r="E487" s="973"/>
      <c r="F487" s="852"/>
      <c r="G487" s="853"/>
      <c r="H487" s="878" t="s">
        <v>1004</v>
      </c>
      <c r="I487" s="977"/>
      <c r="J487" s="1290">
        <v>2917705</v>
      </c>
      <c r="K487" s="1290">
        <v>459085</v>
      </c>
      <c r="L487" s="1290">
        <v>1010882</v>
      </c>
      <c r="M487" s="1290">
        <v>744464</v>
      </c>
      <c r="N487" s="1290">
        <v>239238</v>
      </c>
      <c r="O487" s="1290">
        <v>294365</v>
      </c>
      <c r="P487" s="1290">
        <v>270748</v>
      </c>
      <c r="Q487" s="1290">
        <v>1877189</v>
      </c>
      <c r="R487" s="1290">
        <v>227577</v>
      </c>
      <c r="S487" s="1290">
        <v>98165</v>
      </c>
      <c r="T487" s="1290">
        <v>574632</v>
      </c>
      <c r="U487" s="1290">
        <v>104232</v>
      </c>
      <c r="V487" s="1290">
        <v>174626</v>
      </c>
      <c r="W487" s="1290">
        <v>540797</v>
      </c>
      <c r="X487" s="1290">
        <v>43007</v>
      </c>
      <c r="Y487" s="1290">
        <v>8844</v>
      </c>
      <c r="Z487" s="1312">
        <v>94556</v>
      </c>
      <c r="AA487" s="1312">
        <v>98574</v>
      </c>
      <c r="AB487" s="1312">
        <v>17444</v>
      </c>
      <c r="AC487" s="1312">
        <v>67628</v>
      </c>
      <c r="AD487" s="1312">
        <v>45109</v>
      </c>
      <c r="AE487" s="1349">
        <v>149984</v>
      </c>
      <c r="AF487" s="1312">
        <v>38577</v>
      </c>
      <c r="AG487" s="1368">
        <v>2</v>
      </c>
      <c r="AH487" s="1368">
        <v>5</v>
      </c>
      <c r="AI487" s="1385"/>
      <c r="AJ487" s="291"/>
    </row>
    <row r="488" spans="1:38" s="290" customFormat="1" ht="17.100000000000001" customHeight="1">
      <c r="A488" s="785">
        <v>23</v>
      </c>
      <c r="B488" s="794">
        <v>2</v>
      </c>
      <c r="C488" s="405">
        <v>6</v>
      </c>
      <c r="D488" s="877"/>
      <c r="E488" s="974"/>
      <c r="F488" s="974"/>
      <c r="G488" s="974"/>
      <c r="H488" s="1159"/>
      <c r="I488" s="1245"/>
      <c r="J488" s="1290"/>
      <c r="K488" s="1290"/>
      <c r="L488" s="1290"/>
      <c r="M488" s="1290"/>
      <c r="N488" s="1290"/>
      <c r="O488" s="1290"/>
      <c r="P488" s="1290"/>
      <c r="Q488" s="1290"/>
      <c r="R488" s="1290"/>
      <c r="S488" s="1290"/>
      <c r="T488" s="1290"/>
      <c r="U488" s="1290"/>
      <c r="V488" s="1290"/>
      <c r="W488" s="1290"/>
      <c r="X488" s="1290"/>
      <c r="Y488" s="1290"/>
      <c r="Z488" s="1312"/>
      <c r="AA488" s="1312"/>
      <c r="AB488" s="1312"/>
      <c r="AC488" s="1312"/>
      <c r="AD488" s="1312"/>
      <c r="AE488" s="1349"/>
      <c r="AF488" s="1312"/>
      <c r="AG488" s="1368">
        <v>2</v>
      </c>
      <c r="AH488" s="1368">
        <v>6</v>
      </c>
      <c r="AI488" s="1385"/>
      <c r="AJ488" s="291"/>
    </row>
    <row r="489" spans="1:38" s="290" customFormat="1" ht="17.100000000000001" customHeight="1">
      <c r="A489" s="785">
        <v>23</v>
      </c>
      <c r="B489" s="794">
        <v>2</v>
      </c>
      <c r="C489" s="405">
        <v>7</v>
      </c>
      <c r="D489" s="877"/>
      <c r="E489" s="974"/>
      <c r="F489" s="974"/>
      <c r="G489" s="974"/>
      <c r="H489" s="1159"/>
      <c r="I489" s="1245"/>
      <c r="J489" s="1290"/>
      <c r="K489" s="1290"/>
      <c r="L489" s="1290"/>
      <c r="M489" s="1290"/>
      <c r="N489" s="1290"/>
      <c r="O489" s="1290"/>
      <c r="P489" s="1290"/>
      <c r="Q489" s="1290"/>
      <c r="R489" s="1290"/>
      <c r="S489" s="1290"/>
      <c r="T489" s="1290"/>
      <c r="U489" s="1290"/>
      <c r="V489" s="1290"/>
      <c r="W489" s="1290"/>
      <c r="X489" s="1290"/>
      <c r="Y489" s="1290"/>
      <c r="Z489" s="1312"/>
      <c r="AA489" s="1312"/>
      <c r="AB489" s="1312"/>
      <c r="AC489" s="1312"/>
      <c r="AD489" s="1312"/>
      <c r="AE489" s="1349"/>
      <c r="AF489" s="1312"/>
      <c r="AG489" s="1368">
        <v>2</v>
      </c>
      <c r="AH489" s="1368">
        <v>7</v>
      </c>
      <c r="AI489" s="1385"/>
      <c r="AJ489" s="291"/>
    </row>
    <row r="490" spans="1:38" s="290" customFormat="1" ht="17.100000000000001" customHeight="1">
      <c r="A490" s="785">
        <v>23</v>
      </c>
      <c r="B490" s="794">
        <v>2</v>
      </c>
      <c r="C490" s="405">
        <v>8</v>
      </c>
      <c r="D490" s="877"/>
      <c r="E490" s="974"/>
      <c r="F490" s="974"/>
      <c r="G490" s="974"/>
      <c r="H490" s="1159"/>
      <c r="I490" s="1245"/>
      <c r="J490" s="1290"/>
      <c r="K490" s="1290"/>
      <c r="L490" s="1290"/>
      <c r="M490" s="1290"/>
      <c r="N490" s="1290"/>
      <c r="O490" s="1290"/>
      <c r="P490" s="1290"/>
      <c r="Q490" s="1290"/>
      <c r="R490" s="1290"/>
      <c r="S490" s="1290"/>
      <c r="T490" s="1290"/>
      <c r="U490" s="1290"/>
      <c r="V490" s="1290"/>
      <c r="W490" s="1290"/>
      <c r="X490" s="1290"/>
      <c r="Y490" s="1290"/>
      <c r="Z490" s="1312"/>
      <c r="AA490" s="1312"/>
      <c r="AB490" s="1312"/>
      <c r="AC490" s="1312"/>
      <c r="AD490" s="1312"/>
      <c r="AE490" s="1349"/>
      <c r="AF490" s="1312"/>
      <c r="AG490" s="1368">
        <v>2</v>
      </c>
      <c r="AH490" s="1368">
        <v>8</v>
      </c>
      <c r="AI490" s="1385"/>
      <c r="AJ490" s="291"/>
    </row>
    <row r="491" spans="1:38" s="290" customFormat="1" ht="17.100000000000001" customHeight="1">
      <c r="A491" s="785">
        <v>23</v>
      </c>
      <c r="B491" s="794">
        <v>2</v>
      </c>
      <c r="C491" s="405">
        <v>9</v>
      </c>
      <c r="D491" s="877"/>
      <c r="E491" s="974"/>
      <c r="F491" s="974"/>
      <c r="G491" s="974"/>
      <c r="H491" s="1159"/>
      <c r="I491" s="1245"/>
      <c r="J491" s="1290"/>
      <c r="K491" s="1290"/>
      <c r="L491" s="1290"/>
      <c r="M491" s="1290"/>
      <c r="N491" s="1290"/>
      <c r="O491" s="1290"/>
      <c r="P491" s="1290"/>
      <c r="Q491" s="1290"/>
      <c r="R491" s="1290"/>
      <c r="S491" s="1290"/>
      <c r="T491" s="1290"/>
      <c r="U491" s="1290"/>
      <c r="V491" s="1290"/>
      <c r="W491" s="1290"/>
      <c r="X491" s="1290"/>
      <c r="Y491" s="1290"/>
      <c r="Z491" s="1312"/>
      <c r="AA491" s="1312"/>
      <c r="AB491" s="1312"/>
      <c r="AC491" s="1312"/>
      <c r="AD491" s="1312"/>
      <c r="AE491" s="1349"/>
      <c r="AF491" s="1312"/>
      <c r="AG491" s="1368">
        <v>2</v>
      </c>
      <c r="AH491" s="1368">
        <v>9</v>
      </c>
      <c r="AI491" s="1385"/>
      <c r="AJ491" s="291"/>
    </row>
    <row r="492" spans="1:38" s="290" customFormat="1" ht="17.100000000000001" customHeight="1">
      <c r="A492" s="785">
        <v>23</v>
      </c>
      <c r="B492" s="794">
        <v>2</v>
      </c>
      <c r="C492" s="405">
        <v>10</v>
      </c>
      <c r="D492" s="877"/>
      <c r="E492" s="974"/>
      <c r="F492" s="974"/>
      <c r="G492" s="974"/>
      <c r="H492" s="1159"/>
      <c r="I492" s="1245"/>
      <c r="J492" s="1290"/>
      <c r="K492" s="1290"/>
      <c r="L492" s="1290"/>
      <c r="M492" s="1290"/>
      <c r="N492" s="1290"/>
      <c r="O492" s="1290"/>
      <c r="P492" s="1290"/>
      <c r="Q492" s="1290"/>
      <c r="R492" s="1290"/>
      <c r="S492" s="1290"/>
      <c r="T492" s="1290"/>
      <c r="U492" s="1290"/>
      <c r="V492" s="1290"/>
      <c r="W492" s="1290"/>
      <c r="X492" s="1290"/>
      <c r="Y492" s="1290"/>
      <c r="Z492" s="1312"/>
      <c r="AA492" s="1312"/>
      <c r="AB492" s="1312"/>
      <c r="AC492" s="1312"/>
      <c r="AD492" s="1312"/>
      <c r="AE492" s="1349"/>
      <c r="AF492" s="1312"/>
      <c r="AG492" s="1368">
        <v>2</v>
      </c>
      <c r="AH492" s="1368">
        <v>10</v>
      </c>
      <c r="AI492" s="1385"/>
      <c r="AJ492" s="291"/>
    </row>
    <row r="493" spans="1:38" s="290" customFormat="1" ht="17.100000000000001" customHeight="1">
      <c r="A493" s="785">
        <v>23</v>
      </c>
      <c r="B493" s="794">
        <v>2</v>
      </c>
      <c r="C493" s="405">
        <v>11</v>
      </c>
      <c r="D493" s="877"/>
      <c r="E493" s="974"/>
      <c r="F493" s="974"/>
      <c r="G493" s="974"/>
      <c r="H493" s="1159"/>
      <c r="I493" s="1245"/>
      <c r="J493" s="1290"/>
      <c r="K493" s="1290"/>
      <c r="L493" s="1290"/>
      <c r="M493" s="1290"/>
      <c r="N493" s="1290"/>
      <c r="O493" s="1290"/>
      <c r="P493" s="1290"/>
      <c r="Q493" s="1290"/>
      <c r="R493" s="1290"/>
      <c r="S493" s="1290"/>
      <c r="T493" s="1290"/>
      <c r="U493" s="1290"/>
      <c r="V493" s="1290"/>
      <c r="W493" s="1290"/>
      <c r="X493" s="1290"/>
      <c r="Y493" s="1290"/>
      <c r="Z493" s="1312"/>
      <c r="AA493" s="1312"/>
      <c r="AB493" s="1312"/>
      <c r="AC493" s="1312"/>
      <c r="AD493" s="1312"/>
      <c r="AE493" s="1349"/>
      <c r="AF493" s="1312"/>
      <c r="AG493" s="1368">
        <v>2</v>
      </c>
      <c r="AH493" s="1368">
        <v>11</v>
      </c>
      <c r="AI493" s="1385"/>
      <c r="AJ493" s="291"/>
    </row>
    <row r="494" spans="1:38" s="290" customFormat="1" ht="17.100000000000001" customHeight="1">
      <c r="A494" s="785">
        <v>23</v>
      </c>
      <c r="B494" s="794">
        <v>2</v>
      </c>
      <c r="C494" s="405">
        <v>12</v>
      </c>
      <c r="D494" s="844" t="s">
        <v>799</v>
      </c>
      <c r="E494" s="975"/>
      <c r="F494" s="975"/>
      <c r="G494" s="975"/>
      <c r="H494" s="975"/>
      <c r="I494" s="975"/>
      <c r="J494" s="1290">
        <v>0</v>
      </c>
      <c r="K494" s="1290">
        <v>0</v>
      </c>
      <c r="L494" s="1290">
        <v>0</v>
      </c>
      <c r="M494" s="1290">
        <v>3006</v>
      </c>
      <c r="N494" s="1290">
        <v>0</v>
      </c>
      <c r="O494" s="1290">
        <v>0</v>
      </c>
      <c r="P494" s="1290">
        <v>0</v>
      </c>
      <c r="Q494" s="1290">
        <v>1617</v>
      </c>
      <c r="R494" s="1290">
        <v>16500</v>
      </c>
      <c r="S494" s="1290">
        <v>0</v>
      </c>
      <c r="T494" s="1290">
        <v>0</v>
      </c>
      <c r="U494" s="1290">
        <v>0</v>
      </c>
      <c r="V494" s="1290">
        <v>0</v>
      </c>
      <c r="W494" s="1290">
        <v>0</v>
      </c>
      <c r="X494" s="1290">
        <v>0</v>
      </c>
      <c r="Y494" s="1290">
        <v>0</v>
      </c>
      <c r="Z494" s="1312">
        <v>0</v>
      </c>
      <c r="AA494" s="1312">
        <v>0</v>
      </c>
      <c r="AB494" s="1312">
        <v>0</v>
      </c>
      <c r="AC494" s="1312">
        <v>0</v>
      </c>
      <c r="AD494" s="1312">
        <v>499</v>
      </c>
      <c r="AE494" s="1349">
        <v>0</v>
      </c>
      <c r="AF494" s="1312">
        <v>0</v>
      </c>
      <c r="AG494" s="1368">
        <v>2</v>
      </c>
      <c r="AH494" s="1368">
        <v>12</v>
      </c>
      <c r="AI494" s="1385"/>
      <c r="AJ494" s="291"/>
    </row>
    <row r="495" spans="1:38" s="290" customFormat="1" ht="17.100000000000001" customHeight="1">
      <c r="A495" s="785">
        <v>23</v>
      </c>
      <c r="B495" s="794">
        <v>2</v>
      </c>
      <c r="C495" s="405">
        <v>13</v>
      </c>
      <c r="D495" s="851" t="s">
        <v>863</v>
      </c>
      <c r="E495" s="934"/>
      <c r="F495" s="1037"/>
      <c r="G495" s="934"/>
      <c r="H495" s="843" t="s">
        <v>800</v>
      </c>
      <c r="I495" s="945"/>
      <c r="J495" s="1290">
        <v>0</v>
      </c>
      <c r="K495" s="1290">
        <v>0</v>
      </c>
      <c r="L495" s="1290">
        <v>0</v>
      </c>
      <c r="M495" s="1290">
        <v>0</v>
      </c>
      <c r="N495" s="1290">
        <v>0</v>
      </c>
      <c r="O495" s="1290">
        <v>0</v>
      </c>
      <c r="P495" s="1290">
        <v>0</v>
      </c>
      <c r="Q495" s="1290">
        <v>0</v>
      </c>
      <c r="R495" s="1290">
        <v>0</v>
      </c>
      <c r="S495" s="1290">
        <v>0</v>
      </c>
      <c r="T495" s="1290">
        <v>0</v>
      </c>
      <c r="U495" s="1290">
        <v>0</v>
      </c>
      <c r="V495" s="1290">
        <v>0</v>
      </c>
      <c r="W495" s="1290">
        <v>0</v>
      </c>
      <c r="X495" s="1290">
        <v>0</v>
      </c>
      <c r="Y495" s="1290">
        <v>0</v>
      </c>
      <c r="Z495" s="1312">
        <v>0</v>
      </c>
      <c r="AA495" s="1312">
        <v>0</v>
      </c>
      <c r="AB495" s="1312">
        <v>0</v>
      </c>
      <c r="AC495" s="1312">
        <v>0</v>
      </c>
      <c r="AD495" s="1312">
        <v>0</v>
      </c>
      <c r="AE495" s="1349">
        <v>0</v>
      </c>
      <c r="AF495" s="1312">
        <v>0</v>
      </c>
      <c r="AG495" s="1368">
        <v>2</v>
      </c>
      <c r="AH495" s="1368">
        <v>13</v>
      </c>
      <c r="AI495" s="1385"/>
      <c r="AJ495" s="543"/>
      <c r="AK495" s="165"/>
      <c r="AL495" s="165"/>
    </row>
    <row r="496" spans="1:38" s="290" customFormat="1" ht="17.100000000000001" customHeight="1">
      <c r="A496" s="785">
        <v>23</v>
      </c>
      <c r="B496" s="794">
        <v>2</v>
      </c>
      <c r="C496" s="405">
        <v>14</v>
      </c>
      <c r="D496" s="852" t="s">
        <v>894</v>
      </c>
      <c r="E496" s="976"/>
      <c r="F496" s="1038"/>
      <c r="G496" s="979"/>
      <c r="H496" s="878" t="s">
        <v>796</v>
      </c>
      <c r="I496" s="977"/>
      <c r="J496" s="1290">
        <v>0</v>
      </c>
      <c r="K496" s="1290">
        <v>0</v>
      </c>
      <c r="L496" s="1290">
        <v>0</v>
      </c>
      <c r="M496" s="1290">
        <v>3006</v>
      </c>
      <c r="N496" s="1290">
        <v>0</v>
      </c>
      <c r="O496" s="1290">
        <v>0</v>
      </c>
      <c r="P496" s="1290">
        <v>0</v>
      </c>
      <c r="Q496" s="1290">
        <v>1617</v>
      </c>
      <c r="R496" s="1290">
        <v>16500</v>
      </c>
      <c r="S496" s="1290">
        <v>0</v>
      </c>
      <c r="T496" s="1331">
        <v>0</v>
      </c>
      <c r="U496" s="1331">
        <v>0</v>
      </c>
      <c r="V496" s="1331">
        <v>0</v>
      </c>
      <c r="W496" s="1331">
        <v>0</v>
      </c>
      <c r="X496" s="1331">
        <v>0</v>
      </c>
      <c r="Y496" s="1331">
        <v>0</v>
      </c>
      <c r="Z496" s="1331">
        <v>0</v>
      </c>
      <c r="AA496" s="1331">
        <v>0</v>
      </c>
      <c r="AB496" s="1331">
        <v>0</v>
      </c>
      <c r="AC496" s="1331">
        <v>0</v>
      </c>
      <c r="AD496" s="1331">
        <v>499</v>
      </c>
      <c r="AE496" s="1331">
        <v>0</v>
      </c>
      <c r="AF496" s="1331">
        <v>0</v>
      </c>
      <c r="AG496" s="1368">
        <v>2</v>
      </c>
      <c r="AH496" s="1368">
        <v>14</v>
      </c>
      <c r="AI496" s="1385"/>
      <c r="AJ496" s="543"/>
      <c r="AK496" s="165"/>
      <c r="AL496" s="165"/>
    </row>
    <row r="497" spans="1:39" s="290" customFormat="1" ht="17.100000000000001" customHeight="1">
      <c r="A497" s="785">
        <v>23</v>
      </c>
      <c r="B497" s="794">
        <v>2</v>
      </c>
      <c r="C497" s="405">
        <v>15</v>
      </c>
      <c r="D497" s="844" t="s">
        <v>803</v>
      </c>
      <c r="E497" s="975"/>
      <c r="F497" s="975"/>
      <c r="G497" s="975"/>
      <c r="H497" s="975"/>
      <c r="I497" s="975"/>
      <c r="J497" s="1290">
        <v>0</v>
      </c>
      <c r="K497" s="1290">
        <v>0</v>
      </c>
      <c r="L497" s="1290">
        <v>0</v>
      </c>
      <c r="M497" s="1290">
        <v>0</v>
      </c>
      <c r="N497" s="1290">
        <v>0</v>
      </c>
      <c r="O497" s="1290">
        <v>0</v>
      </c>
      <c r="P497" s="1290">
        <v>0</v>
      </c>
      <c r="Q497" s="1290">
        <v>1617</v>
      </c>
      <c r="R497" s="1290">
        <v>0</v>
      </c>
      <c r="S497" s="1290">
        <v>0</v>
      </c>
      <c r="T497" s="1331">
        <v>0</v>
      </c>
      <c r="U497" s="1331">
        <v>0</v>
      </c>
      <c r="V497" s="1331">
        <v>0</v>
      </c>
      <c r="W497" s="1331">
        <v>0</v>
      </c>
      <c r="X497" s="1331">
        <v>0</v>
      </c>
      <c r="Y497" s="1331">
        <v>0</v>
      </c>
      <c r="Z497" s="1331">
        <v>0</v>
      </c>
      <c r="AA497" s="1331">
        <v>0</v>
      </c>
      <c r="AB497" s="1331">
        <v>0</v>
      </c>
      <c r="AC497" s="1331">
        <v>0</v>
      </c>
      <c r="AD497" s="1331">
        <v>0</v>
      </c>
      <c r="AE497" s="1331">
        <v>0</v>
      </c>
      <c r="AF497" s="1331">
        <v>0</v>
      </c>
      <c r="AG497" s="1368">
        <v>2</v>
      </c>
      <c r="AH497" s="1368">
        <v>15</v>
      </c>
      <c r="AI497" s="1385"/>
      <c r="AJ497" s="543"/>
      <c r="AK497" s="165"/>
      <c r="AL497" s="165"/>
    </row>
    <row r="498" spans="1:39" s="290" customFormat="1" ht="17.100000000000001" customHeight="1">
      <c r="A498" s="785">
        <v>23</v>
      </c>
      <c r="B498" s="794">
        <v>2</v>
      </c>
      <c r="C498" s="405">
        <v>16</v>
      </c>
      <c r="D498" s="841" t="s">
        <v>99</v>
      </c>
      <c r="E498" s="946"/>
      <c r="F498" s="946"/>
      <c r="G498" s="946"/>
      <c r="H498" s="946"/>
      <c r="I498" s="1246" t="s">
        <v>1265</v>
      </c>
      <c r="J498" s="1290">
        <v>0</v>
      </c>
      <c r="K498" s="1290">
        <v>0</v>
      </c>
      <c r="L498" s="1290">
        <v>0</v>
      </c>
      <c r="M498" s="1290">
        <v>69</v>
      </c>
      <c r="N498" s="1290">
        <v>0</v>
      </c>
      <c r="O498" s="1290">
        <v>0</v>
      </c>
      <c r="P498" s="1290">
        <v>0</v>
      </c>
      <c r="Q498" s="1290">
        <v>3879</v>
      </c>
      <c r="R498" s="1290">
        <v>16019</v>
      </c>
      <c r="S498" s="1290">
        <v>0</v>
      </c>
      <c r="T498" s="1331">
        <v>0</v>
      </c>
      <c r="U498" s="1331">
        <v>0</v>
      </c>
      <c r="V498" s="1331">
        <v>0</v>
      </c>
      <c r="W498" s="1331">
        <v>0</v>
      </c>
      <c r="X498" s="1331">
        <v>0</v>
      </c>
      <c r="Y498" s="1331">
        <v>0</v>
      </c>
      <c r="Z498" s="1331">
        <v>0</v>
      </c>
      <c r="AA498" s="1331">
        <v>0</v>
      </c>
      <c r="AB498" s="1331">
        <v>0</v>
      </c>
      <c r="AC498" s="1331">
        <v>0</v>
      </c>
      <c r="AD498" s="1331">
        <v>124</v>
      </c>
      <c r="AE498" s="1331">
        <v>0</v>
      </c>
      <c r="AF498" s="1331">
        <v>0</v>
      </c>
      <c r="AG498" s="1368">
        <v>2</v>
      </c>
      <c r="AH498" s="1368">
        <v>16</v>
      </c>
      <c r="AI498" s="1385"/>
      <c r="AJ498" s="543"/>
      <c r="AK498" s="165"/>
      <c r="AL498" s="165"/>
    </row>
    <row r="499" spans="1:39" s="290" customFormat="1" ht="17.100000000000001" customHeight="1">
      <c r="A499" s="785">
        <v>23</v>
      </c>
      <c r="B499" s="794">
        <v>2</v>
      </c>
      <c r="C499" s="405">
        <v>17</v>
      </c>
      <c r="D499" s="851" t="s">
        <v>863</v>
      </c>
      <c r="E499" s="934"/>
      <c r="F499" s="1037"/>
      <c r="G499" s="979"/>
      <c r="H499" s="1160" t="s">
        <v>793</v>
      </c>
      <c r="I499" s="1247" t="s">
        <v>1265</v>
      </c>
      <c r="J499" s="1290">
        <v>0</v>
      </c>
      <c r="K499" s="1290">
        <v>0</v>
      </c>
      <c r="L499" s="1290">
        <v>0</v>
      </c>
      <c r="M499" s="1290">
        <v>0</v>
      </c>
      <c r="N499" s="1290">
        <v>0</v>
      </c>
      <c r="O499" s="1290">
        <v>0</v>
      </c>
      <c r="P499" s="1290">
        <v>0</v>
      </c>
      <c r="Q499" s="1290">
        <v>0</v>
      </c>
      <c r="R499" s="1290">
        <v>0</v>
      </c>
      <c r="S499" s="1290">
        <v>0</v>
      </c>
      <c r="T499" s="1331">
        <v>0</v>
      </c>
      <c r="U499" s="1331">
        <v>0</v>
      </c>
      <c r="V499" s="1331">
        <v>0</v>
      </c>
      <c r="W499" s="1331">
        <v>0</v>
      </c>
      <c r="X499" s="1331">
        <v>0</v>
      </c>
      <c r="Y499" s="1331">
        <v>0</v>
      </c>
      <c r="Z499" s="1331">
        <v>0</v>
      </c>
      <c r="AA499" s="1331">
        <v>0</v>
      </c>
      <c r="AB499" s="1331">
        <v>0</v>
      </c>
      <c r="AC499" s="1331">
        <v>0</v>
      </c>
      <c r="AD499" s="1331">
        <v>0</v>
      </c>
      <c r="AE499" s="1331">
        <v>0</v>
      </c>
      <c r="AF499" s="1331">
        <v>0</v>
      </c>
      <c r="AG499" s="1368">
        <v>2</v>
      </c>
      <c r="AH499" s="1368">
        <v>17</v>
      </c>
      <c r="AI499" s="1385"/>
      <c r="AJ499" s="543"/>
      <c r="AK499" s="165"/>
      <c r="AL499" s="165"/>
    </row>
    <row r="500" spans="1:39" s="290" customFormat="1" ht="17.100000000000001" customHeight="1">
      <c r="A500" s="785">
        <v>23</v>
      </c>
      <c r="B500" s="794">
        <v>2</v>
      </c>
      <c r="C500" s="405">
        <v>18</v>
      </c>
      <c r="D500" s="852" t="s">
        <v>894</v>
      </c>
      <c r="E500" s="976"/>
      <c r="F500" s="1038"/>
      <c r="G500" s="976"/>
      <c r="H500" s="965" t="s">
        <v>796</v>
      </c>
      <c r="I500" s="1247" t="s">
        <v>1265</v>
      </c>
      <c r="J500" s="1290">
        <v>0</v>
      </c>
      <c r="K500" s="1290">
        <v>0</v>
      </c>
      <c r="L500" s="1290">
        <v>0</v>
      </c>
      <c r="M500" s="1290">
        <v>69</v>
      </c>
      <c r="N500" s="1290">
        <v>0</v>
      </c>
      <c r="O500" s="1290">
        <v>0</v>
      </c>
      <c r="P500" s="1290">
        <v>0</v>
      </c>
      <c r="Q500" s="1290">
        <v>3879</v>
      </c>
      <c r="R500" s="1290">
        <v>16019</v>
      </c>
      <c r="S500" s="1290">
        <v>0</v>
      </c>
      <c r="T500" s="1331">
        <v>0</v>
      </c>
      <c r="U500" s="1331">
        <v>0</v>
      </c>
      <c r="V500" s="1331">
        <v>0</v>
      </c>
      <c r="W500" s="1331">
        <v>0</v>
      </c>
      <c r="X500" s="1331">
        <v>0</v>
      </c>
      <c r="Y500" s="1331">
        <v>0</v>
      </c>
      <c r="Z500" s="1331">
        <v>0</v>
      </c>
      <c r="AA500" s="1331">
        <v>0</v>
      </c>
      <c r="AB500" s="1331">
        <v>0</v>
      </c>
      <c r="AC500" s="1331">
        <v>0</v>
      </c>
      <c r="AD500" s="1331">
        <v>124</v>
      </c>
      <c r="AE500" s="1331">
        <v>0</v>
      </c>
      <c r="AF500" s="1331">
        <v>0</v>
      </c>
      <c r="AG500" s="1368">
        <v>2</v>
      </c>
      <c r="AH500" s="1368">
        <v>18</v>
      </c>
      <c r="AI500" s="1385"/>
      <c r="AJ500" s="543"/>
      <c r="AK500" s="165"/>
      <c r="AL500" s="165"/>
    </row>
    <row r="501" spans="1:39" s="290" customFormat="1" ht="17.100000000000001" customHeight="1">
      <c r="A501" s="785">
        <v>23</v>
      </c>
      <c r="B501" s="794">
        <v>2</v>
      </c>
      <c r="C501" s="405">
        <v>19</v>
      </c>
      <c r="D501" s="878" t="s">
        <v>159</v>
      </c>
      <c r="E501" s="977"/>
      <c r="F501" s="977"/>
      <c r="G501" s="977"/>
      <c r="H501" s="977"/>
      <c r="I501" s="1247" t="s">
        <v>1265</v>
      </c>
      <c r="J501" s="1290">
        <v>0</v>
      </c>
      <c r="K501" s="1290">
        <v>0</v>
      </c>
      <c r="L501" s="1290">
        <v>0</v>
      </c>
      <c r="M501" s="1290">
        <v>0</v>
      </c>
      <c r="N501" s="1290">
        <v>0</v>
      </c>
      <c r="O501" s="1290">
        <v>0</v>
      </c>
      <c r="P501" s="1290">
        <v>0</v>
      </c>
      <c r="Q501" s="1290">
        <v>3879</v>
      </c>
      <c r="R501" s="1290">
        <v>0</v>
      </c>
      <c r="S501" s="1290">
        <v>0</v>
      </c>
      <c r="T501" s="1331">
        <v>0</v>
      </c>
      <c r="U501" s="1331">
        <v>0</v>
      </c>
      <c r="V501" s="1331">
        <v>0</v>
      </c>
      <c r="W501" s="1331">
        <v>0</v>
      </c>
      <c r="X501" s="1331">
        <v>0</v>
      </c>
      <c r="Y501" s="1331">
        <v>0</v>
      </c>
      <c r="Z501" s="1331">
        <v>0</v>
      </c>
      <c r="AA501" s="1331">
        <v>0</v>
      </c>
      <c r="AB501" s="1331">
        <v>0</v>
      </c>
      <c r="AC501" s="1331">
        <v>0</v>
      </c>
      <c r="AD501" s="1331">
        <v>0</v>
      </c>
      <c r="AE501" s="1331">
        <v>0</v>
      </c>
      <c r="AF501" s="1331">
        <v>0</v>
      </c>
      <c r="AG501" s="1368">
        <v>2</v>
      </c>
      <c r="AH501" s="1368">
        <v>19</v>
      </c>
      <c r="AI501" s="1385"/>
      <c r="AJ501" s="291"/>
    </row>
    <row r="502" spans="1:39" s="290" customFormat="1" ht="17.100000000000001" customHeight="1">
      <c r="A502" s="785">
        <v>23</v>
      </c>
      <c r="B502" s="794">
        <v>2</v>
      </c>
      <c r="C502" s="405">
        <v>20</v>
      </c>
      <c r="D502" s="879" t="s">
        <v>734</v>
      </c>
      <c r="E502" s="978"/>
      <c r="F502" s="978"/>
      <c r="G502" s="978"/>
      <c r="H502" s="978"/>
      <c r="I502" s="978"/>
      <c r="J502" s="1290">
        <v>54653</v>
      </c>
      <c r="K502" s="1290">
        <v>0</v>
      </c>
      <c r="L502" s="1290">
        <v>0</v>
      </c>
      <c r="M502" s="1290">
        <v>32175</v>
      </c>
      <c r="N502" s="1290">
        <v>0</v>
      </c>
      <c r="O502" s="1290">
        <v>0</v>
      </c>
      <c r="P502" s="1290">
        <v>16995</v>
      </c>
      <c r="Q502" s="1290">
        <v>291932</v>
      </c>
      <c r="R502" s="1290">
        <v>0</v>
      </c>
      <c r="S502" s="1290">
        <v>6607</v>
      </c>
      <c r="T502" s="1290">
        <v>44416</v>
      </c>
      <c r="U502" s="1290">
        <v>0</v>
      </c>
      <c r="V502" s="1290">
        <v>0</v>
      </c>
      <c r="W502" s="1290">
        <v>69548</v>
      </c>
      <c r="X502" s="1290">
        <v>0</v>
      </c>
      <c r="Y502" s="1290">
        <v>0</v>
      </c>
      <c r="Z502" s="1312">
        <v>0</v>
      </c>
      <c r="AA502" s="1312">
        <v>0</v>
      </c>
      <c r="AB502" s="1312">
        <v>0</v>
      </c>
      <c r="AC502" s="1312">
        <v>0</v>
      </c>
      <c r="AD502" s="1312">
        <v>0</v>
      </c>
      <c r="AE502" s="1349">
        <v>0</v>
      </c>
      <c r="AF502" s="1312">
        <v>0</v>
      </c>
      <c r="AG502" s="1368">
        <v>2</v>
      </c>
      <c r="AH502" s="1368">
        <v>20</v>
      </c>
      <c r="AI502" s="1385"/>
      <c r="AJ502" s="291"/>
    </row>
    <row r="503" spans="1:39" s="290" customFormat="1" ht="17.100000000000001" customHeight="1">
      <c r="A503" s="785">
        <v>23</v>
      </c>
      <c r="B503" s="794">
        <v>2</v>
      </c>
      <c r="C503" s="405">
        <v>21</v>
      </c>
      <c r="D503" s="851" t="s">
        <v>863</v>
      </c>
      <c r="E503" s="934"/>
      <c r="F503" s="1037"/>
      <c r="G503" s="979"/>
      <c r="H503" s="1160" t="s">
        <v>332</v>
      </c>
      <c r="I503" s="1157"/>
      <c r="J503" s="1290">
        <v>0</v>
      </c>
      <c r="K503" s="1290">
        <v>0</v>
      </c>
      <c r="L503" s="1290">
        <v>0</v>
      </c>
      <c r="M503" s="1290">
        <v>16478</v>
      </c>
      <c r="N503" s="1290">
        <v>0</v>
      </c>
      <c r="O503" s="1290">
        <v>0</v>
      </c>
      <c r="P503" s="1290">
        <v>0</v>
      </c>
      <c r="Q503" s="1290">
        <v>0</v>
      </c>
      <c r="R503" s="1290">
        <v>0</v>
      </c>
      <c r="S503" s="1290">
        <v>0</v>
      </c>
      <c r="T503" s="1290">
        <v>0</v>
      </c>
      <c r="U503" s="1290">
        <v>0</v>
      </c>
      <c r="V503" s="1290">
        <v>0</v>
      </c>
      <c r="W503" s="1290">
        <v>0</v>
      </c>
      <c r="X503" s="1290">
        <v>0</v>
      </c>
      <c r="Y503" s="1290">
        <v>0</v>
      </c>
      <c r="Z503" s="1312">
        <v>0</v>
      </c>
      <c r="AA503" s="1312">
        <v>0</v>
      </c>
      <c r="AB503" s="1312">
        <v>0</v>
      </c>
      <c r="AC503" s="1312">
        <v>0</v>
      </c>
      <c r="AD503" s="1312">
        <v>0</v>
      </c>
      <c r="AE503" s="1349">
        <v>0</v>
      </c>
      <c r="AF503" s="1312">
        <v>0</v>
      </c>
      <c r="AG503" s="1368">
        <v>2</v>
      </c>
      <c r="AH503" s="1368">
        <v>21</v>
      </c>
      <c r="AI503" s="1385"/>
      <c r="AJ503" s="291"/>
    </row>
    <row r="504" spans="1:39" s="290" customFormat="1" ht="17.100000000000001" customHeight="1">
      <c r="A504" s="785">
        <v>23</v>
      </c>
      <c r="B504" s="794">
        <v>2</v>
      </c>
      <c r="C504" s="405">
        <v>22</v>
      </c>
      <c r="D504" s="852" t="s">
        <v>894</v>
      </c>
      <c r="E504" s="976"/>
      <c r="F504" s="1038"/>
      <c r="G504" s="979"/>
      <c r="H504" s="1160" t="s">
        <v>122</v>
      </c>
      <c r="I504" s="1157"/>
      <c r="J504" s="1290">
        <v>54653</v>
      </c>
      <c r="K504" s="1290">
        <v>0</v>
      </c>
      <c r="L504" s="1290">
        <v>0</v>
      </c>
      <c r="M504" s="1290">
        <v>15697</v>
      </c>
      <c r="N504" s="1290">
        <v>0</v>
      </c>
      <c r="O504" s="1290">
        <v>0</v>
      </c>
      <c r="P504" s="1290">
        <v>16995</v>
      </c>
      <c r="Q504" s="1290">
        <v>291932</v>
      </c>
      <c r="R504" s="1290">
        <v>0</v>
      </c>
      <c r="S504" s="1290">
        <v>6607</v>
      </c>
      <c r="T504" s="1290">
        <v>44416</v>
      </c>
      <c r="U504" s="1290">
        <v>0</v>
      </c>
      <c r="V504" s="1290">
        <v>0</v>
      </c>
      <c r="W504" s="1290">
        <v>69548</v>
      </c>
      <c r="X504" s="1290">
        <v>0</v>
      </c>
      <c r="Y504" s="1290">
        <v>0</v>
      </c>
      <c r="Z504" s="1312">
        <v>0</v>
      </c>
      <c r="AA504" s="1312">
        <v>0</v>
      </c>
      <c r="AB504" s="1312">
        <v>0</v>
      </c>
      <c r="AC504" s="1312">
        <v>0</v>
      </c>
      <c r="AD504" s="1312">
        <v>0</v>
      </c>
      <c r="AE504" s="1349">
        <v>0</v>
      </c>
      <c r="AF504" s="1312">
        <v>0</v>
      </c>
      <c r="AG504" s="1368">
        <v>2</v>
      </c>
      <c r="AH504" s="1368">
        <v>22</v>
      </c>
      <c r="AI504" s="1385"/>
      <c r="AJ504" s="291"/>
    </row>
    <row r="505" spans="1:39" s="290" customFormat="1" ht="17.100000000000001" customHeight="1">
      <c r="A505" s="785">
        <v>23</v>
      </c>
      <c r="B505" s="794">
        <v>2</v>
      </c>
      <c r="C505" s="405">
        <v>23</v>
      </c>
      <c r="D505" s="841"/>
      <c r="E505" s="942"/>
      <c r="F505" s="1014"/>
      <c r="G505" s="402"/>
      <c r="H505" s="1160" t="s">
        <v>735</v>
      </c>
      <c r="I505" s="1157"/>
      <c r="J505" s="1290">
        <v>10000</v>
      </c>
      <c r="K505" s="1290">
        <v>0</v>
      </c>
      <c r="L505" s="1290">
        <v>0</v>
      </c>
      <c r="M505" s="1290">
        <v>0</v>
      </c>
      <c r="N505" s="1290">
        <v>0</v>
      </c>
      <c r="O505" s="1290">
        <v>0</v>
      </c>
      <c r="P505" s="1290">
        <v>0</v>
      </c>
      <c r="Q505" s="1290">
        <v>0</v>
      </c>
      <c r="R505" s="1290">
        <v>0</v>
      </c>
      <c r="S505" s="1290">
        <v>0</v>
      </c>
      <c r="T505" s="1290">
        <v>0</v>
      </c>
      <c r="U505" s="1290">
        <v>0</v>
      </c>
      <c r="V505" s="1290">
        <v>0</v>
      </c>
      <c r="W505" s="1290">
        <v>0</v>
      </c>
      <c r="X505" s="1290">
        <v>0</v>
      </c>
      <c r="Y505" s="1290">
        <v>0</v>
      </c>
      <c r="Z505" s="1312">
        <v>0</v>
      </c>
      <c r="AA505" s="1312">
        <v>0</v>
      </c>
      <c r="AB505" s="1312">
        <v>0</v>
      </c>
      <c r="AC505" s="1312">
        <v>0</v>
      </c>
      <c r="AD505" s="1312">
        <v>0</v>
      </c>
      <c r="AE505" s="1349">
        <v>0</v>
      </c>
      <c r="AF505" s="1312">
        <v>0</v>
      </c>
      <c r="AG505" s="1368">
        <v>2</v>
      </c>
      <c r="AH505" s="1368">
        <v>23</v>
      </c>
      <c r="AI505" s="1385"/>
      <c r="AJ505" s="291"/>
    </row>
    <row r="506" spans="1:39" s="290" customFormat="1" ht="17.100000000000001" customHeight="1">
      <c r="A506" s="785">
        <v>23</v>
      </c>
      <c r="B506" s="794">
        <v>2</v>
      </c>
      <c r="C506" s="405">
        <v>24</v>
      </c>
      <c r="D506" s="853" t="s">
        <v>1107</v>
      </c>
      <c r="E506" s="979"/>
      <c r="F506" s="1039"/>
      <c r="G506" s="979"/>
      <c r="H506" s="1160" t="s">
        <v>624</v>
      </c>
      <c r="I506" s="1157"/>
      <c r="J506" s="1290">
        <v>44653</v>
      </c>
      <c r="K506" s="1290">
        <v>0</v>
      </c>
      <c r="L506" s="1290">
        <v>0</v>
      </c>
      <c r="M506" s="1290">
        <v>32175</v>
      </c>
      <c r="N506" s="1290">
        <v>0</v>
      </c>
      <c r="O506" s="1290">
        <v>0</v>
      </c>
      <c r="P506" s="1290">
        <v>16995</v>
      </c>
      <c r="Q506" s="1290">
        <v>291932</v>
      </c>
      <c r="R506" s="1290">
        <v>0</v>
      </c>
      <c r="S506" s="1290">
        <v>6607</v>
      </c>
      <c r="T506" s="1290">
        <v>44416</v>
      </c>
      <c r="U506" s="1290">
        <v>0</v>
      </c>
      <c r="V506" s="1290">
        <v>0</v>
      </c>
      <c r="W506" s="1290">
        <v>69548</v>
      </c>
      <c r="X506" s="1290">
        <v>0</v>
      </c>
      <c r="Y506" s="1290">
        <v>0</v>
      </c>
      <c r="Z506" s="1312">
        <v>0</v>
      </c>
      <c r="AA506" s="1312">
        <v>0</v>
      </c>
      <c r="AB506" s="1312">
        <v>0</v>
      </c>
      <c r="AC506" s="1312">
        <v>0</v>
      </c>
      <c r="AD506" s="1312">
        <v>0</v>
      </c>
      <c r="AE506" s="1349">
        <v>0</v>
      </c>
      <c r="AF506" s="1312">
        <v>0</v>
      </c>
      <c r="AG506" s="1368">
        <v>2</v>
      </c>
      <c r="AH506" s="1368">
        <v>24</v>
      </c>
      <c r="AI506" s="1385"/>
      <c r="AJ506" s="291"/>
    </row>
    <row r="507" spans="1:39" s="290" customFormat="1" ht="17.100000000000001" customHeight="1">
      <c r="A507" s="785">
        <v>23</v>
      </c>
      <c r="B507" s="794">
        <v>2</v>
      </c>
      <c r="C507" s="405">
        <v>25</v>
      </c>
      <c r="D507" s="853" t="s">
        <v>719</v>
      </c>
      <c r="E507" s="979"/>
      <c r="F507" s="1039"/>
      <c r="G507" s="979"/>
      <c r="H507" s="1160" t="s">
        <v>292</v>
      </c>
      <c r="I507" s="1157"/>
      <c r="J507" s="1290">
        <v>0</v>
      </c>
      <c r="K507" s="1290">
        <v>0</v>
      </c>
      <c r="L507" s="1290">
        <v>0</v>
      </c>
      <c r="M507" s="1290">
        <v>0</v>
      </c>
      <c r="N507" s="1290">
        <v>0</v>
      </c>
      <c r="O507" s="1290">
        <v>0</v>
      </c>
      <c r="P507" s="1290">
        <v>0</v>
      </c>
      <c r="Q507" s="1290">
        <v>0</v>
      </c>
      <c r="R507" s="1290">
        <v>0</v>
      </c>
      <c r="S507" s="1290">
        <v>0</v>
      </c>
      <c r="T507" s="1290">
        <v>0</v>
      </c>
      <c r="U507" s="1290">
        <v>0</v>
      </c>
      <c r="V507" s="1290">
        <v>0</v>
      </c>
      <c r="W507" s="1290">
        <v>0</v>
      </c>
      <c r="X507" s="1290">
        <v>0</v>
      </c>
      <c r="Y507" s="1290">
        <v>0</v>
      </c>
      <c r="Z507" s="1312">
        <v>0</v>
      </c>
      <c r="AA507" s="1312">
        <v>0</v>
      </c>
      <c r="AB507" s="1312">
        <v>0</v>
      </c>
      <c r="AC507" s="1312">
        <v>0</v>
      </c>
      <c r="AD507" s="1312">
        <v>0</v>
      </c>
      <c r="AE507" s="1349">
        <v>0</v>
      </c>
      <c r="AF507" s="1312">
        <v>0</v>
      </c>
      <c r="AG507" s="1368">
        <v>2</v>
      </c>
      <c r="AH507" s="1368">
        <v>25</v>
      </c>
      <c r="AI507" s="1385"/>
      <c r="AJ507" s="291"/>
      <c r="AM507" s="165"/>
    </row>
    <row r="508" spans="1:39" s="290" customFormat="1" ht="17.100000000000001" customHeight="1">
      <c r="A508" s="785">
        <v>23</v>
      </c>
      <c r="B508" s="794">
        <v>2</v>
      </c>
      <c r="C508" s="405">
        <v>26</v>
      </c>
      <c r="D508" s="844"/>
      <c r="E508" s="954"/>
      <c r="F508" s="1065"/>
      <c r="G508" s="954"/>
      <c r="H508" s="965" t="s">
        <v>715</v>
      </c>
      <c r="I508" s="1158"/>
      <c r="J508" s="1290">
        <v>0</v>
      </c>
      <c r="K508" s="1290">
        <v>0</v>
      </c>
      <c r="L508" s="1290">
        <v>0</v>
      </c>
      <c r="M508" s="1290">
        <v>0</v>
      </c>
      <c r="N508" s="1290">
        <v>0</v>
      </c>
      <c r="O508" s="1290">
        <v>0</v>
      </c>
      <c r="P508" s="1290">
        <v>0</v>
      </c>
      <c r="Q508" s="1290">
        <v>0</v>
      </c>
      <c r="R508" s="1290">
        <v>0</v>
      </c>
      <c r="S508" s="1290">
        <v>0</v>
      </c>
      <c r="T508" s="1290">
        <v>0</v>
      </c>
      <c r="U508" s="1290">
        <v>0</v>
      </c>
      <c r="V508" s="1290">
        <v>0</v>
      </c>
      <c r="W508" s="1290">
        <v>0</v>
      </c>
      <c r="X508" s="1290">
        <v>0</v>
      </c>
      <c r="Y508" s="1290">
        <v>0</v>
      </c>
      <c r="Z508" s="1312">
        <v>0</v>
      </c>
      <c r="AA508" s="1312">
        <v>0</v>
      </c>
      <c r="AB508" s="1312">
        <v>0</v>
      </c>
      <c r="AC508" s="1312">
        <v>0</v>
      </c>
      <c r="AD508" s="1312">
        <v>0</v>
      </c>
      <c r="AE508" s="1349">
        <v>0</v>
      </c>
      <c r="AF508" s="1312">
        <v>0</v>
      </c>
      <c r="AG508" s="1368">
        <v>2</v>
      </c>
      <c r="AH508" s="1368">
        <v>26</v>
      </c>
      <c r="AI508" s="1385"/>
      <c r="AJ508" s="291"/>
      <c r="AM508" s="165"/>
    </row>
    <row r="509" spans="1:39" s="290" customFormat="1" ht="17.100000000000001" customHeight="1">
      <c r="A509" s="785">
        <v>23</v>
      </c>
      <c r="B509" s="794">
        <v>2</v>
      </c>
      <c r="C509" s="405">
        <v>27</v>
      </c>
      <c r="D509" s="853" t="s">
        <v>296</v>
      </c>
      <c r="E509" s="979"/>
      <c r="F509" s="1039"/>
      <c r="G509" s="979"/>
      <c r="H509" s="843" t="s">
        <v>335</v>
      </c>
      <c r="I509" s="945"/>
      <c r="J509" s="1290">
        <v>445195</v>
      </c>
      <c r="K509" s="1290">
        <v>314001</v>
      </c>
      <c r="L509" s="1290">
        <v>98675</v>
      </c>
      <c r="M509" s="1290">
        <v>150522</v>
      </c>
      <c r="N509" s="1290">
        <v>3595</v>
      </c>
      <c r="O509" s="1290">
        <v>35761</v>
      </c>
      <c r="P509" s="1290">
        <v>105041</v>
      </c>
      <c r="Q509" s="1290">
        <v>447855</v>
      </c>
      <c r="R509" s="1290">
        <v>60500</v>
      </c>
      <c r="S509" s="1290">
        <v>33424</v>
      </c>
      <c r="T509" s="1290">
        <v>391984</v>
      </c>
      <c r="U509" s="1290">
        <v>0</v>
      </c>
      <c r="V509" s="1290">
        <v>3226</v>
      </c>
      <c r="W509" s="1290">
        <v>620745</v>
      </c>
      <c r="X509" s="1290">
        <v>39746</v>
      </c>
      <c r="Y509" s="1290">
        <v>0</v>
      </c>
      <c r="Z509" s="1312">
        <v>82820</v>
      </c>
      <c r="AA509" s="1312">
        <v>0</v>
      </c>
      <c r="AB509" s="1312">
        <v>9844</v>
      </c>
      <c r="AC509" s="1312">
        <v>0</v>
      </c>
      <c r="AD509" s="1312">
        <v>42396</v>
      </c>
      <c r="AE509" s="1349">
        <v>110046</v>
      </c>
      <c r="AF509" s="1312">
        <v>0</v>
      </c>
      <c r="AG509" s="1368">
        <v>2</v>
      </c>
      <c r="AH509" s="1368">
        <v>27</v>
      </c>
      <c r="AI509" s="1385"/>
      <c r="AJ509" s="291"/>
      <c r="AM509" s="165"/>
    </row>
    <row r="510" spans="1:39" s="290" customFormat="1" ht="17.100000000000001" customHeight="1">
      <c r="A510" s="785">
        <v>23</v>
      </c>
      <c r="B510" s="794">
        <v>2</v>
      </c>
      <c r="C510" s="405">
        <v>28</v>
      </c>
      <c r="D510" s="853" t="s">
        <v>299</v>
      </c>
      <c r="E510" s="979"/>
      <c r="F510" s="1039"/>
      <c r="G510" s="979"/>
      <c r="H510" s="843" t="s">
        <v>504</v>
      </c>
      <c r="I510" s="945"/>
      <c r="J510" s="1290">
        <v>2116756</v>
      </c>
      <c r="K510" s="1290">
        <v>209621</v>
      </c>
      <c r="L510" s="1290">
        <v>953800</v>
      </c>
      <c r="M510" s="1290">
        <v>593249</v>
      </c>
      <c r="N510" s="1290">
        <v>244847</v>
      </c>
      <c r="O510" s="1290">
        <v>233369</v>
      </c>
      <c r="P510" s="1290">
        <v>139684</v>
      </c>
      <c r="Q510" s="1290">
        <v>1377872</v>
      </c>
      <c r="R510" s="1290">
        <v>135289</v>
      </c>
      <c r="S510" s="1290">
        <v>50208</v>
      </c>
      <c r="T510" s="1290">
        <v>217625</v>
      </c>
      <c r="U510" s="1290">
        <v>74894</v>
      </c>
      <c r="V510" s="1290">
        <v>158091</v>
      </c>
      <c r="W510" s="1290">
        <v>85638</v>
      </c>
      <c r="X510" s="1290">
        <v>6760</v>
      </c>
      <c r="Y510" s="1290">
        <v>18</v>
      </c>
      <c r="Z510" s="1312">
        <v>0</v>
      </c>
      <c r="AA510" s="1312">
        <v>85611</v>
      </c>
      <c r="AB510" s="1312">
        <v>0</v>
      </c>
      <c r="AC510" s="1312">
        <v>81692</v>
      </c>
      <c r="AD510" s="1312">
        <v>0</v>
      </c>
      <c r="AE510" s="1349">
        <v>24075</v>
      </c>
      <c r="AF510" s="1312">
        <v>28787</v>
      </c>
      <c r="AG510" s="1368">
        <v>2</v>
      </c>
      <c r="AH510" s="1368">
        <v>28</v>
      </c>
      <c r="AI510" s="1385"/>
      <c r="AJ510" s="291"/>
      <c r="AM510" s="165"/>
    </row>
    <row r="511" spans="1:39" s="290" customFormat="1" ht="17.100000000000001" customHeight="1">
      <c r="A511" s="785">
        <v>23</v>
      </c>
      <c r="B511" s="794">
        <v>2</v>
      </c>
      <c r="C511" s="405">
        <v>29</v>
      </c>
      <c r="D511" s="841" t="s">
        <v>538</v>
      </c>
      <c r="E511" s="946"/>
      <c r="F511" s="946"/>
      <c r="G511" s="946"/>
      <c r="H511" s="946"/>
      <c r="I511" s="946"/>
      <c r="J511" s="1290">
        <v>94409</v>
      </c>
      <c r="K511" s="1290">
        <v>117110</v>
      </c>
      <c r="L511" s="1290">
        <v>153301</v>
      </c>
      <c r="M511" s="1290">
        <v>100116</v>
      </c>
      <c r="N511" s="1290">
        <v>10002</v>
      </c>
      <c r="O511" s="1290">
        <v>212848</v>
      </c>
      <c r="P511" s="1290">
        <v>15635</v>
      </c>
      <c r="Q511" s="1290">
        <v>185181</v>
      </c>
      <c r="R511" s="1290">
        <v>43171</v>
      </c>
      <c r="S511" s="1290">
        <v>5609</v>
      </c>
      <c r="T511" s="1290">
        <v>250000</v>
      </c>
      <c r="U511" s="1290">
        <v>292343</v>
      </c>
      <c r="V511" s="1290">
        <v>19534</v>
      </c>
      <c r="W511" s="1290">
        <v>231642</v>
      </c>
      <c r="X511" s="1290">
        <v>15142</v>
      </c>
      <c r="Y511" s="1290">
        <v>39902</v>
      </c>
      <c r="Z511" s="1312">
        <v>91130</v>
      </c>
      <c r="AA511" s="1312">
        <v>153216</v>
      </c>
      <c r="AB511" s="1312">
        <v>24684</v>
      </c>
      <c r="AC511" s="1312">
        <v>10754</v>
      </c>
      <c r="AD511" s="1312">
        <v>0</v>
      </c>
      <c r="AE511" s="1349">
        <v>99501</v>
      </c>
      <c r="AF511" s="1312">
        <v>1348</v>
      </c>
      <c r="AG511" s="1368">
        <v>2</v>
      </c>
      <c r="AH511" s="1368">
        <v>29</v>
      </c>
      <c r="AI511" s="1385"/>
      <c r="AJ511" s="291"/>
      <c r="AM511" s="165"/>
    </row>
    <row r="512" spans="1:39" s="290" customFormat="1" ht="17.100000000000001" customHeight="1">
      <c r="A512" s="785">
        <v>23</v>
      </c>
      <c r="B512" s="794">
        <v>2</v>
      </c>
      <c r="C512" s="405">
        <v>30</v>
      </c>
      <c r="D512" s="849"/>
      <c r="E512" s="858" t="s">
        <v>306</v>
      </c>
      <c r="F512" s="941" t="s">
        <v>310</v>
      </c>
      <c r="G512" s="941"/>
      <c r="H512" s="945"/>
      <c r="I512" s="945"/>
      <c r="J512" s="1290">
        <v>94409</v>
      </c>
      <c r="K512" s="1290">
        <v>117110</v>
      </c>
      <c r="L512" s="1290">
        <v>149362</v>
      </c>
      <c r="M512" s="1290">
        <v>100116</v>
      </c>
      <c r="N512" s="1290">
        <v>10002</v>
      </c>
      <c r="O512" s="1290">
        <v>203680</v>
      </c>
      <c r="P512" s="1290">
        <v>15635</v>
      </c>
      <c r="Q512" s="1290">
        <v>185181</v>
      </c>
      <c r="R512" s="1290">
        <v>40115</v>
      </c>
      <c r="S512" s="1290">
        <v>5609</v>
      </c>
      <c r="T512" s="1290">
        <v>250000</v>
      </c>
      <c r="U512" s="1290">
        <v>118712</v>
      </c>
      <c r="V512" s="1290">
        <v>16949</v>
      </c>
      <c r="W512" s="1290">
        <v>231642</v>
      </c>
      <c r="X512" s="1290">
        <v>15142</v>
      </c>
      <c r="Y512" s="1290">
        <v>21358</v>
      </c>
      <c r="Z512" s="1312">
        <v>91130</v>
      </c>
      <c r="AA512" s="1312">
        <v>25363</v>
      </c>
      <c r="AB512" s="1312">
        <v>22451</v>
      </c>
      <c r="AC512" s="1312">
        <v>10754</v>
      </c>
      <c r="AD512" s="1312">
        <v>0</v>
      </c>
      <c r="AE512" s="1349">
        <v>99501</v>
      </c>
      <c r="AF512" s="1312">
        <v>674</v>
      </c>
      <c r="AG512" s="1368">
        <v>2</v>
      </c>
      <c r="AH512" s="1368">
        <v>30</v>
      </c>
      <c r="AI512" s="1385"/>
      <c r="AJ512" s="291"/>
      <c r="AM512" s="165"/>
    </row>
    <row r="513" spans="1:39" s="290" customFormat="1" ht="17.100000000000001" customHeight="1">
      <c r="A513" s="785">
        <v>23</v>
      </c>
      <c r="B513" s="794">
        <v>2</v>
      </c>
      <c r="C513" s="405">
        <v>31</v>
      </c>
      <c r="D513" s="849"/>
      <c r="E513" s="864" t="s">
        <v>111</v>
      </c>
      <c r="F513" s="941" t="s">
        <v>315</v>
      </c>
      <c r="G513" s="941"/>
      <c r="H513" s="945"/>
      <c r="I513" s="945"/>
      <c r="J513" s="1290">
        <v>0</v>
      </c>
      <c r="K513" s="1290">
        <v>0</v>
      </c>
      <c r="L513" s="1290">
        <v>3939</v>
      </c>
      <c r="M513" s="1290">
        <v>0</v>
      </c>
      <c r="N513" s="1290">
        <v>0</v>
      </c>
      <c r="O513" s="1290">
        <v>9168</v>
      </c>
      <c r="P513" s="1290">
        <v>0</v>
      </c>
      <c r="Q513" s="1290">
        <v>0</v>
      </c>
      <c r="R513" s="1290">
        <v>3056</v>
      </c>
      <c r="S513" s="1290">
        <v>0</v>
      </c>
      <c r="T513" s="1290">
        <v>0</v>
      </c>
      <c r="U513" s="1290">
        <v>173631</v>
      </c>
      <c r="V513" s="1290">
        <v>2585</v>
      </c>
      <c r="W513" s="1290">
        <v>0</v>
      </c>
      <c r="X513" s="1290">
        <v>0</v>
      </c>
      <c r="Y513" s="1290">
        <v>18544</v>
      </c>
      <c r="Z513" s="1312">
        <v>0</v>
      </c>
      <c r="AA513" s="1312">
        <v>127853</v>
      </c>
      <c r="AB513" s="1312">
        <v>2233</v>
      </c>
      <c r="AC513" s="1312">
        <v>0</v>
      </c>
      <c r="AD513" s="1312">
        <v>0</v>
      </c>
      <c r="AE513" s="1349">
        <v>0</v>
      </c>
      <c r="AF513" s="1312">
        <v>674</v>
      </c>
      <c r="AG513" s="1368">
        <v>2</v>
      </c>
      <c r="AH513" s="1368">
        <v>31</v>
      </c>
      <c r="AI513" s="1385"/>
      <c r="AJ513" s="291"/>
    </row>
    <row r="514" spans="1:39" s="290" customFormat="1" ht="17.100000000000001" customHeight="1">
      <c r="A514" s="785">
        <v>23</v>
      </c>
      <c r="B514" s="794">
        <v>2</v>
      </c>
      <c r="C514" s="405">
        <v>32</v>
      </c>
      <c r="D514" s="849"/>
      <c r="E514" s="881"/>
      <c r="F514" s="1066" t="s">
        <v>71</v>
      </c>
      <c r="G514" s="1114"/>
      <c r="H514" s="1033" t="s">
        <v>689</v>
      </c>
      <c r="I514" s="945"/>
      <c r="J514" s="1290">
        <v>0</v>
      </c>
      <c r="K514" s="1290">
        <v>0</v>
      </c>
      <c r="L514" s="1290">
        <v>0</v>
      </c>
      <c r="M514" s="1290">
        <v>0</v>
      </c>
      <c r="N514" s="1290">
        <v>0</v>
      </c>
      <c r="O514" s="1290">
        <v>6774</v>
      </c>
      <c r="P514" s="1290">
        <v>0</v>
      </c>
      <c r="Q514" s="1290">
        <v>0</v>
      </c>
      <c r="R514" s="1290">
        <v>0</v>
      </c>
      <c r="S514" s="1290">
        <v>0</v>
      </c>
      <c r="T514" s="1290">
        <v>0</v>
      </c>
      <c r="U514" s="1290">
        <v>27</v>
      </c>
      <c r="V514" s="1290">
        <v>2585</v>
      </c>
      <c r="W514" s="1290">
        <v>0</v>
      </c>
      <c r="X514" s="1290">
        <v>0</v>
      </c>
      <c r="Y514" s="1290">
        <v>18544</v>
      </c>
      <c r="Z514" s="1312">
        <v>0</v>
      </c>
      <c r="AA514" s="1312">
        <v>18260</v>
      </c>
      <c r="AB514" s="1312">
        <v>2233</v>
      </c>
      <c r="AC514" s="1312">
        <v>0</v>
      </c>
      <c r="AD514" s="1312">
        <v>0</v>
      </c>
      <c r="AE514" s="1349">
        <v>0</v>
      </c>
      <c r="AF514" s="1312">
        <v>674</v>
      </c>
      <c r="AG514" s="1368">
        <v>2</v>
      </c>
      <c r="AH514" s="1368">
        <v>32</v>
      </c>
      <c r="AI514" s="1385"/>
      <c r="AJ514" s="291"/>
    </row>
    <row r="515" spans="1:39" s="290" customFormat="1" ht="17.100000000000001" customHeight="1">
      <c r="A515" s="785">
        <v>23</v>
      </c>
      <c r="B515" s="794">
        <v>2</v>
      </c>
      <c r="C515" s="405">
        <v>33</v>
      </c>
      <c r="D515" s="850"/>
      <c r="E515" s="844"/>
      <c r="F515" s="884" t="s">
        <v>106</v>
      </c>
      <c r="G515" s="1115"/>
      <c r="H515" s="1033" t="s">
        <v>190</v>
      </c>
      <c r="I515" s="945"/>
      <c r="J515" s="1290">
        <v>0</v>
      </c>
      <c r="K515" s="1290">
        <v>0</v>
      </c>
      <c r="L515" s="1290">
        <v>3939</v>
      </c>
      <c r="M515" s="1290">
        <v>0</v>
      </c>
      <c r="N515" s="1290">
        <v>0</v>
      </c>
      <c r="O515" s="1290">
        <v>2394</v>
      </c>
      <c r="P515" s="1290">
        <v>0</v>
      </c>
      <c r="Q515" s="1290">
        <v>0</v>
      </c>
      <c r="R515" s="1290">
        <v>3056</v>
      </c>
      <c r="S515" s="1290">
        <v>0</v>
      </c>
      <c r="T515" s="1290">
        <v>0</v>
      </c>
      <c r="U515" s="1290">
        <v>173604</v>
      </c>
      <c r="V515" s="1290">
        <v>0</v>
      </c>
      <c r="W515" s="1290">
        <v>0</v>
      </c>
      <c r="X515" s="1290">
        <v>0</v>
      </c>
      <c r="Y515" s="1290">
        <v>0</v>
      </c>
      <c r="Z515" s="1312">
        <v>0</v>
      </c>
      <c r="AA515" s="1312">
        <v>109593</v>
      </c>
      <c r="AB515" s="1312">
        <v>0</v>
      </c>
      <c r="AC515" s="1312">
        <v>0</v>
      </c>
      <c r="AD515" s="1312">
        <v>0</v>
      </c>
      <c r="AE515" s="1349">
        <v>0</v>
      </c>
      <c r="AF515" s="1312">
        <v>0</v>
      </c>
      <c r="AG515" s="1368">
        <v>2</v>
      </c>
      <c r="AH515" s="1368">
        <v>33</v>
      </c>
      <c r="AI515" s="1385"/>
      <c r="AJ515" s="291"/>
    </row>
    <row r="516" spans="1:39" s="290" customFormat="1" ht="17.100000000000001" customHeight="1">
      <c r="A516" s="785">
        <v>23</v>
      </c>
      <c r="B516" s="794">
        <v>3</v>
      </c>
      <c r="C516" s="405">
        <v>34</v>
      </c>
      <c r="D516" s="2246" t="s">
        <v>135</v>
      </c>
      <c r="E516" s="2247"/>
      <c r="F516" s="2247"/>
      <c r="G516" s="2247"/>
      <c r="H516" s="2247"/>
      <c r="I516" s="2248"/>
      <c r="J516" s="1290">
        <v>0</v>
      </c>
      <c r="K516" s="1290">
        <v>0</v>
      </c>
      <c r="L516" s="1290">
        <v>0</v>
      </c>
      <c r="M516" s="1290">
        <v>0</v>
      </c>
      <c r="N516" s="1290">
        <v>0</v>
      </c>
      <c r="O516" s="1290">
        <v>0</v>
      </c>
      <c r="P516" s="1290">
        <v>0</v>
      </c>
      <c r="Q516" s="1290">
        <v>0</v>
      </c>
      <c r="R516" s="1290">
        <v>0</v>
      </c>
      <c r="S516" s="1290">
        <v>0</v>
      </c>
      <c r="T516" s="1290">
        <v>0</v>
      </c>
      <c r="U516" s="1290">
        <v>0</v>
      </c>
      <c r="V516" s="1290">
        <v>0</v>
      </c>
      <c r="W516" s="1290">
        <v>0</v>
      </c>
      <c r="X516" s="1290">
        <v>0</v>
      </c>
      <c r="Y516" s="1290">
        <v>0</v>
      </c>
      <c r="Z516" s="1312">
        <v>0</v>
      </c>
      <c r="AA516" s="1312">
        <v>0</v>
      </c>
      <c r="AB516" s="1312">
        <v>0</v>
      </c>
      <c r="AC516" s="1312">
        <v>0</v>
      </c>
      <c r="AD516" s="1312">
        <v>0</v>
      </c>
      <c r="AE516" s="1349">
        <v>0</v>
      </c>
      <c r="AF516" s="1312">
        <v>0</v>
      </c>
      <c r="AG516" s="1368">
        <v>3</v>
      </c>
      <c r="AH516" s="1368">
        <v>34</v>
      </c>
      <c r="AI516" s="1385"/>
      <c r="AJ516" s="291"/>
    </row>
    <row r="517" spans="1:39" s="290" customFormat="1" ht="17.100000000000001" customHeight="1">
      <c r="A517" s="785">
        <v>23</v>
      </c>
      <c r="B517" s="794">
        <v>4</v>
      </c>
      <c r="C517" s="405">
        <v>35</v>
      </c>
      <c r="D517" s="843"/>
      <c r="E517" s="941"/>
      <c r="F517" s="941"/>
      <c r="G517" s="941"/>
      <c r="H517" s="941"/>
      <c r="I517" s="941"/>
      <c r="J517" s="1290">
        <v>0</v>
      </c>
      <c r="K517" s="1290">
        <v>0</v>
      </c>
      <c r="L517" s="1290">
        <v>0</v>
      </c>
      <c r="M517" s="1290">
        <v>0</v>
      </c>
      <c r="N517" s="1290">
        <v>0</v>
      </c>
      <c r="O517" s="1290">
        <v>0</v>
      </c>
      <c r="P517" s="1290">
        <v>0</v>
      </c>
      <c r="Q517" s="1290">
        <v>0</v>
      </c>
      <c r="R517" s="1290">
        <v>0</v>
      </c>
      <c r="S517" s="1290">
        <v>0</v>
      </c>
      <c r="T517" s="1290">
        <v>0</v>
      </c>
      <c r="U517" s="1290">
        <v>0</v>
      </c>
      <c r="V517" s="1290">
        <v>0</v>
      </c>
      <c r="W517" s="1290">
        <v>0</v>
      </c>
      <c r="X517" s="1290">
        <v>0</v>
      </c>
      <c r="Y517" s="1290">
        <v>0</v>
      </c>
      <c r="Z517" s="1312">
        <v>0</v>
      </c>
      <c r="AA517" s="1312">
        <v>0</v>
      </c>
      <c r="AB517" s="1312">
        <v>0</v>
      </c>
      <c r="AC517" s="1312">
        <v>0</v>
      </c>
      <c r="AD517" s="1312">
        <v>0</v>
      </c>
      <c r="AE517" s="1349">
        <v>0</v>
      </c>
      <c r="AF517" s="1312">
        <v>0</v>
      </c>
      <c r="AG517" s="1368">
        <v>4</v>
      </c>
      <c r="AH517" s="1368">
        <v>35</v>
      </c>
      <c r="AI517" s="1385"/>
      <c r="AJ517" s="291"/>
    </row>
    <row r="518" spans="1:39" s="165" customFormat="1" ht="18" customHeight="1">
      <c r="A518" s="785">
        <v>23</v>
      </c>
      <c r="B518" s="794">
        <v>2</v>
      </c>
      <c r="C518" s="405">
        <v>36</v>
      </c>
      <c r="D518" s="2245" t="s">
        <v>485</v>
      </c>
      <c r="E518" s="2402"/>
      <c r="F518" s="2403"/>
      <c r="G518" s="980"/>
      <c r="H518" s="843" t="s">
        <v>459</v>
      </c>
      <c r="I518" s="1248"/>
      <c r="J518" s="1311">
        <v>94409</v>
      </c>
      <c r="K518" s="1290">
        <v>1989</v>
      </c>
      <c r="L518" s="1290">
        <v>135412</v>
      </c>
      <c r="M518" s="1290">
        <v>88366</v>
      </c>
      <c r="N518" s="1290">
        <v>27580</v>
      </c>
      <c r="O518" s="1290">
        <v>191281</v>
      </c>
      <c r="P518" s="1290">
        <v>18238</v>
      </c>
      <c r="Q518" s="1290">
        <v>159381</v>
      </c>
      <c r="R518" s="1290">
        <v>40115</v>
      </c>
      <c r="S518" s="1290">
        <v>5609</v>
      </c>
      <c r="T518" s="1290">
        <v>257621</v>
      </c>
      <c r="U518" s="1290">
        <v>109020</v>
      </c>
      <c r="V518" s="1290">
        <v>16949</v>
      </c>
      <c r="W518" s="1290">
        <v>78452</v>
      </c>
      <c r="X518" s="1290">
        <v>15142</v>
      </c>
      <c r="Y518" s="1290">
        <v>21358</v>
      </c>
      <c r="Z518" s="1312">
        <v>89722</v>
      </c>
      <c r="AA518" s="1312">
        <v>25363</v>
      </c>
      <c r="AB518" s="1312">
        <v>22451</v>
      </c>
      <c r="AC518" s="1312">
        <v>0</v>
      </c>
      <c r="AD518" s="1312">
        <v>0</v>
      </c>
      <c r="AE518" s="1349">
        <v>68501</v>
      </c>
      <c r="AF518" s="1312">
        <v>674</v>
      </c>
      <c r="AG518" s="1368">
        <v>2</v>
      </c>
      <c r="AH518" s="1368">
        <v>36</v>
      </c>
      <c r="AI518" s="1385"/>
      <c r="AJ518" s="291"/>
      <c r="AK518" s="290"/>
      <c r="AL518" s="290"/>
      <c r="AM518" s="290"/>
    </row>
    <row r="519" spans="1:39" s="165" customFormat="1" ht="18" customHeight="1">
      <c r="A519" s="785">
        <v>23</v>
      </c>
      <c r="B519" s="794">
        <v>2</v>
      </c>
      <c r="C519" s="405">
        <v>37</v>
      </c>
      <c r="D519" s="2404"/>
      <c r="E519" s="2405"/>
      <c r="F519" s="2406"/>
      <c r="G519" s="981"/>
      <c r="H519" s="843" t="s">
        <v>898</v>
      </c>
      <c r="I519" s="1248"/>
      <c r="J519" s="1311">
        <v>94409</v>
      </c>
      <c r="K519" s="1290">
        <v>1989</v>
      </c>
      <c r="L519" s="1290">
        <v>121462</v>
      </c>
      <c r="M519" s="1290">
        <v>79316</v>
      </c>
      <c r="N519" s="1290">
        <v>10002</v>
      </c>
      <c r="O519" s="1290">
        <v>200449</v>
      </c>
      <c r="P519" s="1290">
        <v>10466</v>
      </c>
      <c r="Q519" s="1290">
        <v>159381</v>
      </c>
      <c r="R519" s="1290">
        <v>43171</v>
      </c>
      <c r="S519" s="1290">
        <v>5609</v>
      </c>
      <c r="T519" s="1290">
        <v>250000</v>
      </c>
      <c r="U519" s="1290">
        <v>182651</v>
      </c>
      <c r="V519" s="1290">
        <v>19534</v>
      </c>
      <c r="W519" s="1290">
        <v>78452</v>
      </c>
      <c r="X519" s="1290">
        <v>15142</v>
      </c>
      <c r="Y519" s="1290">
        <v>39902</v>
      </c>
      <c r="Z519" s="1312">
        <v>89722</v>
      </c>
      <c r="AA519" s="1312">
        <v>147514</v>
      </c>
      <c r="AB519" s="1312">
        <v>24684</v>
      </c>
      <c r="AC519" s="1312">
        <v>0</v>
      </c>
      <c r="AD519" s="1312">
        <v>0</v>
      </c>
      <c r="AE519" s="1349">
        <v>68501</v>
      </c>
      <c r="AF519" s="1312">
        <v>1348</v>
      </c>
      <c r="AG519" s="1368">
        <v>2</v>
      </c>
      <c r="AH519" s="1368">
        <v>37</v>
      </c>
      <c r="AI519" s="1385"/>
      <c r="AJ519" s="291"/>
      <c r="AK519" s="290"/>
      <c r="AL519" s="290"/>
      <c r="AM519" s="290"/>
    </row>
    <row r="520" spans="1:39" s="165" customFormat="1" ht="18" customHeight="1">
      <c r="A520" s="785">
        <v>23</v>
      </c>
      <c r="B520" s="794">
        <v>2</v>
      </c>
      <c r="C520" s="405">
        <v>38</v>
      </c>
      <c r="D520" s="2245" t="s">
        <v>371</v>
      </c>
      <c r="E520" s="2402"/>
      <c r="F520" s="2403"/>
      <c r="G520" s="980"/>
      <c r="H520" s="843" t="s">
        <v>459</v>
      </c>
      <c r="I520" s="1248"/>
      <c r="J520" s="1311">
        <v>17062</v>
      </c>
      <c r="K520" s="1290">
        <v>1139</v>
      </c>
      <c r="L520" s="1290">
        <v>46010</v>
      </c>
      <c r="M520" s="1290">
        <v>21641</v>
      </c>
      <c r="N520" s="1290">
        <v>5940</v>
      </c>
      <c r="O520" s="1290">
        <v>40703</v>
      </c>
      <c r="P520" s="1290">
        <v>4096</v>
      </c>
      <c r="Q520" s="1290">
        <v>47192</v>
      </c>
      <c r="R520" s="1290">
        <v>8606</v>
      </c>
      <c r="S520" s="1290">
        <v>2124</v>
      </c>
      <c r="T520" s="1290">
        <v>70052</v>
      </c>
      <c r="U520" s="1290">
        <v>20037</v>
      </c>
      <c r="V520" s="1290">
        <v>4490</v>
      </c>
      <c r="W520" s="1290">
        <v>13456</v>
      </c>
      <c r="X520" s="1290">
        <v>3846</v>
      </c>
      <c r="Y520" s="1290">
        <v>4614</v>
      </c>
      <c r="Z520" s="1312">
        <v>10065</v>
      </c>
      <c r="AA520" s="1312">
        <v>9156</v>
      </c>
      <c r="AB520" s="1312">
        <v>5004</v>
      </c>
      <c r="AC520" s="1312">
        <v>0</v>
      </c>
      <c r="AD520" s="1312">
        <v>0</v>
      </c>
      <c r="AE520" s="1349">
        <v>18504</v>
      </c>
      <c r="AF520" s="1312">
        <v>67</v>
      </c>
      <c r="AG520" s="1368">
        <v>2</v>
      </c>
      <c r="AH520" s="1368">
        <v>38</v>
      </c>
      <c r="AI520" s="1385"/>
      <c r="AJ520" s="291"/>
      <c r="AK520" s="290"/>
      <c r="AL520" s="290"/>
      <c r="AM520" s="290"/>
    </row>
    <row r="521" spans="1:39" s="165" customFormat="1" ht="18" customHeight="1">
      <c r="A521" s="785">
        <v>23</v>
      </c>
      <c r="B521" s="794">
        <v>2</v>
      </c>
      <c r="C521" s="405">
        <v>39</v>
      </c>
      <c r="D521" s="2404"/>
      <c r="E521" s="2405"/>
      <c r="F521" s="2406"/>
      <c r="G521" s="981"/>
      <c r="H521" s="843" t="s">
        <v>898</v>
      </c>
      <c r="I521" s="1248"/>
      <c r="J521" s="1311">
        <v>17062</v>
      </c>
      <c r="K521" s="1290">
        <v>1139</v>
      </c>
      <c r="L521" s="1290">
        <v>46046</v>
      </c>
      <c r="M521" s="1290">
        <v>21641</v>
      </c>
      <c r="N521" s="1290">
        <v>5940</v>
      </c>
      <c r="O521" s="1290">
        <v>47013</v>
      </c>
      <c r="P521" s="1290">
        <v>2354</v>
      </c>
      <c r="Q521" s="1290">
        <v>47192</v>
      </c>
      <c r="R521" s="1290">
        <v>9193</v>
      </c>
      <c r="S521" s="1290">
        <v>1932</v>
      </c>
      <c r="T521" s="1290">
        <v>26244</v>
      </c>
      <c r="U521" s="1290">
        <v>20575</v>
      </c>
      <c r="V521" s="1290">
        <v>5446</v>
      </c>
      <c r="W521" s="1290">
        <v>13456</v>
      </c>
      <c r="X521" s="1290">
        <v>3846</v>
      </c>
      <c r="Y521" s="1290">
        <v>8666</v>
      </c>
      <c r="Z521" s="1312">
        <v>10165</v>
      </c>
      <c r="AA521" s="1312">
        <v>16110</v>
      </c>
      <c r="AB521" s="1312">
        <v>5045</v>
      </c>
      <c r="AC521" s="1312">
        <v>0</v>
      </c>
      <c r="AD521" s="1312">
        <v>0</v>
      </c>
      <c r="AE521" s="1349">
        <v>18504</v>
      </c>
      <c r="AF521" s="1312">
        <v>134</v>
      </c>
      <c r="AG521" s="1368">
        <v>2</v>
      </c>
      <c r="AH521" s="1368">
        <v>39</v>
      </c>
      <c r="AI521" s="1385"/>
      <c r="AJ521" s="291"/>
      <c r="AK521" s="290"/>
      <c r="AL521" s="290"/>
      <c r="AM521" s="290"/>
    </row>
    <row r="522" spans="1:39" s="165" customFormat="1" ht="18" customHeight="1">
      <c r="A522" s="785">
        <v>23</v>
      </c>
      <c r="B522" s="794">
        <v>2</v>
      </c>
      <c r="C522" s="405">
        <v>40</v>
      </c>
      <c r="D522" s="2407"/>
      <c r="E522" s="2409"/>
      <c r="F522" s="2410"/>
      <c r="G522" s="982"/>
      <c r="H522" s="1161"/>
      <c r="I522" s="1249"/>
      <c r="J522" s="1311">
        <v>0</v>
      </c>
      <c r="K522" s="1290">
        <v>0</v>
      </c>
      <c r="L522" s="1290">
        <v>0</v>
      </c>
      <c r="M522" s="1290">
        <v>0</v>
      </c>
      <c r="N522" s="1290">
        <v>0</v>
      </c>
      <c r="O522" s="1290">
        <v>0</v>
      </c>
      <c r="P522" s="1290">
        <v>0</v>
      </c>
      <c r="Q522" s="1290">
        <v>0</v>
      </c>
      <c r="R522" s="1290">
        <v>0</v>
      </c>
      <c r="S522" s="1290">
        <v>0</v>
      </c>
      <c r="T522" s="1290">
        <v>0</v>
      </c>
      <c r="U522" s="1290">
        <v>0</v>
      </c>
      <c r="V522" s="1290">
        <v>0</v>
      </c>
      <c r="W522" s="1290">
        <v>0</v>
      </c>
      <c r="X522" s="1290">
        <v>0</v>
      </c>
      <c r="Y522" s="1290">
        <v>0</v>
      </c>
      <c r="Z522" s="1312">
        <v>0</v>
      </c>
      <c r="AA522" s="1312">
        <v>0</v>
      </c>
      <c r="AB522" s="1312">
        <v>0</v>
      </c>
      <c r="AC522" s="1312">
        <v>0</v>
      </c>
      <c r="AD522" s="1312">
        <v>0</v>
      </c>
      <c r="AE522" s="1349">
        <v>0</v>
      </c>
      <c r="AF522" s="1312">
        <v>0</v>
      </c>
      <c r="AG522" s="1368">
        <v>2</v>
      </c>
      <c r="AH522" s="1368">
        <v>40</v>
      </c>
      <c r="AI522" s="1385"/>
      <c r="AJ522" s="291"/>
      <c r="AK522" s="290"/>
      <c r="AL522" s="290"/>
      <c r="AM522" s="290"/>
    </row>
    <row r="523" spans="1:39" s="165" customFormat="1" ht="18" customHeight="1">
      <c r="A523" s="785">
        <v>23</v>
      </c>
      <c r="B523" s="794">
        <v>2</v>
      </c>
      <c r="C523" s="405">
        <v>41</v>
      </c>
      <c r="D523" s="2408"/>
      <c r="E523" s="2411"/>
      <c r="F523" s="2412"/>
      <c r="G523" s="983"/>
      <c r="H523" s="1161"/>
      <c r="I523" s="1249"/>
      <c r="J523" s="1311">
        <v>0</v>
      </c>
      <c r="K523" s="1290">
        <v>0</v>
      </c>
      <c r="L523" s="1290">
        <v>0</v>
      </c>
      <c r="M523" s="1290">
        <v>0</v>
      </c>
      <c r="N523" s="1290">
        <v>0</v>
      </c>
      <c r="O523" s="1290">
        <v>0</v>
      </c>
      <c r="P523" s="1290">
        <v>0</v>
      </c>
      <c r="Q523" s="1290">
        <v>0</v>
      </c>
      <c r="R523" s="1290">
        <v>0</v>
      </c>
      <c r="S523" s="1290">
        <v>0</v>
      </c>
      <c r="T523" s="1290">
        <v>0</v>
      </c>
      <c r="U523" s="1290">
        <v>0</v>
      </c>
      <c r="V523" s="1290">
        <v>0</v>
      </c>
      <c r="W523" s="1290">
        <v>0</v>
      </c>
      <c r="X523" s="1290">
        <v>0</v>
      </c>
      <c r="Y523" s="1290">
        <v>0</v>
      </c>
      <c r="Z523" s="1312">
        <v>0</v>
      </c>
      <c r="AA523" s="1312">
        <v>0</v>
      </c>
      <c r="AB523" s="1312">
        <v>0</v>
      </c>
      <c r="AC523" s="1312">
        <v>0</v>
      </c>
      <c r="AD523" s="1312">
        <v>0</v>
      </c>
      <c r="AE523" s="1349">
        <v>0</v>
      </c>
      <c r="AF523" s="1312">
        <v>0</v>
      </c>
      <c r="AG523" s="1368">
        <v>2</v>
      </c>
      <c r="AH523" s="1368">
        <v>41</v>
      </c>
      <c r="AI523" s="1385"/>
      <c r="AJ523" s="291"/>
      <c r="AK523" s="290"/>
      <c r="AL523" s="290"/>
      <c r="AM523" s="290"/>
    </row>
    <row r="524" spans="1:39" s="165" customFormat="1" ht="18" customHeight="1">
      <c r="A524" s="785">
        <v>23</v>
      </c>
      <c r="B524" s="794">
        <v>2</v>
      </c>
      <c r="C524" s="405">
        <v>42</v>
      </c>
      <c r="D524" s="2413" t="s">
        <v>1152</v>
      </c>
      <c r="E524" s="2415" t="s">
        <v>696</v>
      </c>
      <c r="F524" s="2416"/>
      <c r="G524" s="984"/>
      <c r="H524" s="843" t="s">
        <v>459</v>
      </c>
      <c r="I524" s="1248"/>
      <c r="J524" s="1311">
        <v>111471</v>
      </c>
      <c r="K524" s="1290">
        <v>3128</v>
      </c>
      <c r="L524" s="1290">
        <v>181422</v>
      </c>
      <c r="M524" s="1290">
        <v>110007</v>
      </c>
      <c r="N524" s="1290">
        <v>33520</v>
      </c>
      <c r="O524" s="1290">
        <v>231984</v>
      </c>
      <c r="P524" s="1290">
        <v>22334</v>
      </c>
      <c r="Q524" s="1290">
        <v>206573</v>
      </c>
      <c r="R524" s="1290">
        <v>48721</v>
      </c>
      <c r="S524" s="1290">
        <v>7733</v>
      </c>
      <c r="T524" s="1290">
        <v>327673</v>
      </c>
      <c r="U524" s="1290">
        <v>129057</v>
      </c>
      <c r="V524" s="1290">
        <v>21439</v>
      </c>
      <c r="W524" s="1290">
        <v>91908</v>
      </c>
      <c r="X524" s="1290">
        <v>18988</v>
      </c>
      <c r="Y524" s="1290">
        <v>25972</v>
      </c>
      <c r="Z524" s="1290">
        <v>99787</v>
      </c>
      <c r="AA524" s="1290">
        <v>34519</v>
      </c>
      <c r="AB524" s="1290">
        <v>27455</v>
      </c>
      <c r="AC524" s="1290">
        <v>0</v>
      </c>
      <c r="AD524" s="1290">
        <v>0</v>
      </c>
      <c r="AE524" s="1339">
        <v>87005</v>
      </c>
      <c r="AF524" s="1290">
        <v>741</v>
      </c>
      <c r="AG524" s="1368">
        <v>2</v>
      </c>
      <c r="AH524" s="1368">
        <v>42</v>
      </c>
      <c r="AI524" s="1385"/>
      <c r="AJ524" s="291"/>
      <c r="AK524" s="290"/>
      <c r="AL524" s="290"/>
      <c r="AM524" s="290"/>
    </row>
    <row r="525" spans="1:39" s="165" customFormat="1" ht="18" customHeight="1">
      <c r="A525" s="785">
        <v>23</v>
      </c>
      <c r="B525" s="794">
        <v>2</v>
      </c>
      <c r="C525" s="405">
        <v>43</v>
      </c>
      <c r="D525" s="2414"/>
      <c r="E525" s="2417"/>
      <c r="F525" s="2418"/>
      <c r="G525" s="985"/>
      <c r="H525" s="843" t="s">
        <v>898</v>
      </c>
      <c r="I525" s="1248"/>
      <c r="J525" s="1311">
        <v>111471</v>
      </c>
      <c r="K525" s="1290">
        <v>3128</v>
      </c>
      <c r="L525" s="1290">
        <v>167508</v>
      </c>
      <c r="M525" s="1290">
        <v>100957</v>
      </c>
      <c r="N525" s="1290">
        <v>15942</v>
      </c>
      <c r="O525" s="1290">
        <v>247462</v>
      </c>
      <c r="P525" s="1290">
        <v>12820</v>
      </c>
      <c r="Q525" s="1290">
        <v>206573</v>
      </c>
      <c r="R525" s="1290">
        <v>52364</v>
      </c>
      <c r="S525" s="1290">
        <v>7541</v>
      </c>
      <c r="T525" s="1290">
        <v>276244</v>
      </c>
      <c r="U525" s="1290">
        <v>203226</v>
      </c>
      <c r="V525" s="1290">
        <v>24980</v>
      </c>
      <c r="W525" s="1290">
        <v>91908</v>
      </c>
      <c r="X525" s="1290">
        <v>18988</v>
      </c>
      <c r="Y525" s="1290">
        <v>48568</v>
      </c>
      <c r="Z525" s="1290">
        <v>99887</v>
      </c>
      <c r="AA525" s="1290">
        <v>163624</v>
      </c>
      <c r="AB525" s="1290">
        <v>29729</v>
      </c>
      <c r="AC525" s="1290">
        <v>0</v>
      </c>
      <c r="AD525" s="1290">
        <v>0</v>
      </c>
      <c r="AE525" s="1339">
        <v>87005</v>
      </c>
      <c r="AF525" s="1290">
        <v>1482</v>
      </c>
      <c r="AG525" s="1368">
        <v>2</v>
      </c>
      <c r="AH525" s="1368">
        <v>43</v>
      </c>
      <c r="AI525" s="1385"/>
      <c r="AJ525" s="291"/>
      <c r="AK525" s="290"/>
      <c r="AL525" s="290"/>
      <c r="AM525" s="290"/>
    </row>
    <row r="526" spans="1:39" s="290" customFormat="1" ht="18" customHeight="1">
      <c r="A526" s="785">
        <v>23</v>
      </c>
      <c r="B526" s="794">
        <v>2</v>
      </c>
      <c r="C526" s="405">
        <v>44</v>
      </c>
      <c r="D526" s="2614" t="s">
        <v>990</v>
      </c>
      <c r="E526" s="2615"/>
      <c r="F526" s="1067"/>
      <c r="G526" s="1116"/>
      <c r="H526" s="1116"/>
      <c r="I526" s="1250"/>
      <c r="J526" s="1312">
        <v>0</v>
      </c>
      <c r="K526" s="1312">
        <v>0</v>
      </c>
      <c r="L526" s="1312">
        <v>0</v>
      </c>
      <c r="M526" s="1312">
        <v>0</v>
      </c>
      <c r="N526" s="1312">
        <v>0</v>
      </c>
      <c r="O526" s="1312">
        <v>0</v>
      </c>
      <c r="P526" s="1312">
        <v>0</v>
      </c>
      <c r="Q526" s="1312">
        <v>0</v>
      </c>
      <c r="R526" s="1312">
        <v>0</v>
      </c>
      <c r="S526" s="1312">
        <v>0</v>
      </c>
      <c r="T526" s="1290">
        <v>0</v>
      </c>
      <c r="U526" s="1290">
        <v>0</v>
      </c>
      <c r="V526" s="1290">
        <v>0</v>
      </c>
      <c r="W526" s="1290">
        <v>0</v>
      </c>
      <c r="X526" s="1290">
        <v>0</v>
      </c>
      <c r="Y526" s="1290">
        <v>0</v>
      </c>
      <c r="Z526" s="1290">
        <v>0</v>
      </c>
      <c r="AA526" s="1290">
        <v>0</v>
      </c>
      <c r="AB526" s="1290">
        <v>0</v>
      </c>
      <c r="AC526" s="1290">
        <v>0</v>
      </c>
      <c r="AD526" s="1290">
        <v>0</v>
      </c>
      <c r="AE526" s="1339">
        <v>0</v>
      </c>
      <c r="AF526" s="1290">
        <v>0</v>
      </c>
      <c r="AG526" s="1368">
        <v>2</v>
      </c>
      <c r="AH526" s="1368">
        <v>44</v>
      </c>
      <c r="AI526" s="1385"/>
      <c r="AJ526" s="291"/>
    </row>
    <row r="527" spans="1:39" s="290" customFormat="1" ht="18" customHeight="1">
      <c r="A527" s="785">
        <v>23</v>
      </c>
      <c r="B527" s="794">
        <v>2</v>
      </c>
      <c r="C527" s="405">
        <v>45</v>
      </c>
      <c r="D527" s="2616"/>
      <c r="E527" s="2617"/>
      <c r="F527" s="1068" t="s">
        <v>836</v>
      </c>
      <c r="G527" s="1117"/>
      <c r="H527" s="1117"/>
      <c r="I527" s="1251"/>
      <c r="J527" s="1312">
        <v>0</v>
      </c>
      <c r="K527" s="1312">
        <v>0</v>
      </c>
      <c r="L527" s="1312">
        <v>0</v>
      </c>
      <c r="M527" s="1312">
        <v>0</v>
      </c>
      <c r="N527" s="1312">
        <v>0</v>
      </c>
      <c r="O527" s="1312">
        <v>0</v>
      </c>
      <c r="P527" s="1312">
        <v>0</v>
      </c>
      <c r="Q527" s="1312">
        <v>0</v>
      </c>
      <c r="R527" s="1312">
        <v>0</v>
      </c>
      <c r="S527" s="1312">
        <v>0</v>
      </c>
      <c r="T527" s="1290">
        <v>0</v>
      </c>
      <c r="U527" s="1290">
        <v>0</v>
      </c>
      <c r="V527" s="1290">
        <v>0</v>
      </c>
      <c r="W527" s="1290">
        <v>0</v>
      </c>
      <c r="X527" s="1290">
        <v>0</v>
      </c>
      <c r="Y527" s="1290">
        <v>0</v>
      </c>
      <c r="Z527" s="1290">
        <v>0</v>
      </c>
      <c r="AA527" s="1290">
        <v>0</v>
      </c>
      <c r="AB527" s="1290">
        <v>0</v>
      </c>
      <c r="AC527" s="1290">
        <v>0</v>
      </c>
      <c r="AD527" s="1290">
        <v>0</v>
      </c>
      <c r="AE527" s="1339">
        <v>0</v>
      </c>
      <c r="AF527" s="1290">
        <v>0</v>
      </c>
      <c r="AG527" s="1368">
        <v>2</v>
      </c>
      <c r="AH527" s="1368">
        <v>45</v>
      </c>
      <c r="AI527" s="1385"/>
      <c r="AJ527" s="291"/>
    </row>
    <row r="528" spans="1:39" s="290" customFormat="1" ht="18" customHeight="1">
      <c r="A528" s="785">
        <v>23</v>
      </c>
      <c r="B528" s="794">
        <v>2</v>
      </c>
      <c r="C528" s="405">
        <v>46</v>
      </c>
      <c r="D528" s="2616"/>
      <c r="E528" s="2617"/>
      <c r="F528" s="2419" t="s">
        <v>180</v>
      </c>
      <c r="G528" s="1118"/>
      <c r="H528" s="1068" t="s">
        <v>957</v>
      </c>
      <c r="I528" s="1251"/>
      <c r="J528" s="1312">
        <v>0</v>
      </c>
      <c r="K528" s="1312">
        <v>0</v>
      </c>
      <c r="L528" s="1312">
        <v>0</v>
      </c>
      <c r="M528" s="1312">
        <v>0</v>
      </c>
      <c r="N528" s="1312">
        <v>0</v>
      </c>
      <c r="O528" s="1312">
        <v>0</v>
      </c>
      <c r="P528" s="1312">
        <v>0</v>
      </c>
      <c r="Q528" s="1312">
        <v>0</v>
      </c>
      <c r="R528" s="1312">
        <v>0</v>
      </c>
      <c r="S528" s="1312">
        <v>0</v>
      </c>
      <c r="T528" s="1290">
        <v>0</v>
      </c>
      <c r="U528" s="1290">
        <v>0</v>
      </c>
      <c r="V528" s="1290">
        <v>0</v>
      </c>
      <c r="W528" s="1290">
        <v>0</v>
      </c>
      <c r="X528" s="1290">
        <v>0</v>
      </c>
      <c r="Y528" s="1290">
        <v>0</v>
      </c>
      <c r="Z528" s="1290">
        <v>0</v>
      </c>
      <c r="AA528" s="1290">
        <v>0</v>
      </c>
      <c r="AB528" s="1290">
        <v>0</v>
      </c>
      <c r="AC528" s="1290">
        <v>0</v>
      </c>
      <c r="AD528" s="1290">
        <v>0</v>
      </c>
      <c r="AE528" s="1339">
        <v>0</v>
      </c>
      <c r="AF528" s="1290">
        <v>0</v>
      </c>
      <c r="AG528" s="1368">
        <v>2</v>
      </c>
      <c r="AH528" s="1368">
        <v>46</v>
      </c>
      <c r="AI528" s="1385"/>
      <c r="AJ528" s="291"/>
    </row>
    <row r="529" spans="1:36" s="290" customFormat="1" ht="18" customHeight="1">
      <c r="A529" s="785">
        <v>23</v>
      </c>
      <c r="B529" s="794">
        <v>2</v>
      </c>
      <c r="C529" s="405">
        <v>47</v>
      </c>
      <c r="D529" s="2616"/>
      <c r="E529" s="2617"/>
      <c r="F529" s="2420"/>
      <c r="G529" s="1119"/>
      <c r="H529" s="1068" t="s">
        <v>606</v>
      </c>
      <c r="I529" s="1251"/>
      <c r="J529" s="1312">
        <v>0</v>
      </c>
      <c r="K529" s="1312">
        <v>0</v>
      </c>
      <c r="L529" s="1312">
        <v>0</v>
      </c>
      <c r="M529" s="1312">
        <v>0</v>
      </c>
      <c r="N529" s="1312">
        <v>0</v>
      </c>
      <c r="O529" s="1312">
        <v>0</v>
      </c>
      <c r="P529" s="1312">
        <v>0</v>
      </c>
      <c r="Q529" s="1312">
        <v>0</v>
      </c>
      <c r="R529" s="1312">
        <v>0</v>
      </c>
      <c r="S529" s="1312">
        <v>0</v>
      </c>
      <c r="T529" s="1290">
        <v>0</v>
      </c>
      <c r="U529" s="1290">
        <v>0</v>
      </c>
      <c r="V529" s="1290">
        <v>0</v>
      </c>
      <c r="W529" s="1290">
        <v>0</v>
      </c>
      <c r="X529" s="1290">
        <v>0</v>
      </c>
      <c r="Y529" s="1290">
        <v>0</v>
      </c>
      <c r="Z529" s="1290">
        <v>0</v>
      </c>
      <c r="AA529" s="1290">
        <v>0</v>
      </c>
      <c r="AB529" s="1290">
        <v>0</v>
      </c>
      <c r="AC529" s="1290">
        <v>0</v>
      </c>
      <c r="AD529" s="1290">
        <v>0</v>
      </c>
      <c r="AE529" s="1339">
        <v>0</v>
      </c>
      <c r="AF529" s="1290">
        <v>0</v>
      </c>
      <c r="AG529" s="1368">
        <v>2</v>
      </c>
      <c r="AH529" s="1368">
        <v>47</v>
      </c>
      <c r="AI529" s="1385"/>
      <c r="AJ529" s="291"/>
    </row>
    <row r="530" spans="1:36" s="290" customFormat="1" ht="18" customHeight="1">
      <c r="A530" s="785">
        <v>23</v>
      </c>
      <c r="B530" s="794">
        <v>2</v>
      </c>
      <c r="C530" s="405">
        <v>48</v>
      </c>
      <c r="D530" s="2616"/>
      <c r="E530" s="2617"/>
      <c r="F530" s="2420"/>
      <c r="G530" s="1119"/>
      <c r="H530" s="1068" t="s">
        <v>992</v>
      </c>
      <c r="I530" s="1251"/>
      <c r="J530" s="1312">
        <v>0</v>
      </c>
      <c r="K530" s="1312">
        <v>0</v>
      </c>
      <c r="L530" s="1312">
        <v>0</v>
      </c>
      <c r="M530" s="1312">
        <v>0</v>
      </c>
      <c r="N530" s="1312">
        <v>0</v>
      </c>
      <c r="O530" s="1312">
        <v>0</v>
      </c>
      <c r="P530" s="1312">
        <v>0</v>
      </c>
      <c r="Q530" s="1312">
        <v>0</v>
      </c>
      <c r="R530" s="1312">
        <v>0</v>
      </c>
      <c r="S530" s="1312">
        <v>0</v>
      </c>
      <c r="T530" s="1290">
        <v>0</v>
      </c>
      <c r="U530" s="1290">
        <v>0</v>
      </c>
      <c r="V530" s="1290">
        <v>0</v>
      </c>
      <c r="W530" s="1290">
        <v>0</v>
      </c>
      <c r="X530" s="1290">
        <v>0</v>
      </c>
      <c r="Y530" s="1290">
        <v>0</v>
      </c>
      <c r="Z530" s="1290">
        <v>0</v>
      </c>
      <c r="AA530" s="1290">
        <v>0</v>
      </c>
      <c r="AB530" s="1290">
        <v>0</v>
      </c>
      <c r="AC530" s="1290">
        <v>0</v>
      </c>
      <c r="AD530" s="1290">
        <v>0</v>
      </c>
      <c r="AE530" s="1339">
        <v>0</v>
      </c>
      <c r="AF530" s="1290">
        <v>0</v>
      </c>
      <c r="AG530" s="1368">
        <v>2</v>
      </c>
      <c r="AH530" s="1368">
        <v>48</v>
      </c>
      <c r="AI530" s="1385"/>
      <c r="AJ530" s="291"/>
    </row>
    <row r="531" spans="1:36" s="290" customFormat="1" ht="18" customHeight="1">
      <c r="A531" s="785">
        <v>23</v>
      </c>
      <c r="B531" s="794">
        <v>2</v>
      </c>
      <c r="C531" s="405">
        <v>49</v>
      </c>
      <c r="D531" s="2616"/>
      <c r="E531" s="2617"/>
      <c r="F531" s="2420"/>
      <c r="G531" s="1119"/>
      <c r="H531" s="1068" t="s">
        <v>454</v>
      </c>
      <c r="I531" s="1251"/>
      <c r="J531" s="1312">
        <v>0</v>
      </c>
      <c r="K531" s="1312">
        <v>0</v>
      </c>
      <c r="L531" s="1312">
        <v>0</v>
      </c>
      <c r="M531" s="1312">
        <v>0</v>
      </c>
      <c r="N531" s="1312">
        <v>0</v>
      </c>
      <c r="O531" s="1312">
        <v>0</v>
      </c>
      <c r="P531" s="1312">
        <v>0</v>
      </c>
      <c r="Q531" s="1312">
        <v>0</v>
      </c>
      <c r="R531" s="1312">
        <v>0</v>
      </c>
      <c r="S531" s="1312">
        <v>0</v>
      </c>
      <c r="T531" s="1290">
        <v>0</v>
      </c>
      <c r="U531" s="1290">
        <v>0</v>
      </c>
      <c r="V531" s="1290">
        <v>0</v>
      </c>
      <c r="W531" s="1290">
        <v>0</v>
      </c>
      <c r="X531" s="1290">
        <v>0</v>
      </c>
      <c r="Y531" s="1290">
        <v>0</v>
      </c>
      <c r="Z531" s="1290">
        <v>0</v>
      </c>
      <c r="AA531" s="1290">
        <v>0</v>
      </c>
      <c r="AB531" s="1290">
        <v>0</v>
      </c>
      <c r="AC531" s="1290">
        <v>0</v>
      </c>
      <c r="AD531" s="1290">
        <v>0</v>
      </c>
      <c r="AE531" s="1339">
        <v>0</v>
      </c>
      <c r="AF531" s="1290">
        <v>0</v>
      </c>
      <c r="AG531" s="1368">
        <v>2</v>
      </c>
      <c r="AH531" s="1368">
        <v>49</v>
      </c>
      <c r="AI531" s="1385"/>
      <c r="AJ531" s="291"/>
    </row>
    <row r="532" spans="1:36" s="290" customFormat="1" ht="18" customHeight="1">
      <c r="A532" s="785">
        <v>23</v>
      </c>
      <c r="B532" s="794">
        <v>2</v>
      </c>
      <c r="C532" s="405">
        <v>50</v>
      </c>
      <c r="D532" s="2616"/>
      <c r="E532" s="2617"/>
      <c r="F532" s="2421" t="s">
        <v>1305</v>
      </c>
      <c r="G532" s="1120"/>
      <c r="H532" s="1162" t="s">
        <v>1306</v>
      </c>
      <c r="I532" s="1252"/>
      <c r="J532" s="1312">
        <v>0</v>
      </c>
      <c r="K532" s="1312">
        <v>0</v>
      </c>
      <c r="L532" s="1312">
        <v>0</v>
      </c>
      <c r="M532" s="1312">
        <v>0</v>
      </c>
      <c r="N532" s="1312">
        <v>0</v>
      </c>
      <c r="O532" s="1312">
        <v>0</v>
      </c>
      <c r="P532" s="1312">
        <v>0</v>
      </c>
      <c r="Q532" s="1312">
        <v>0</v>
      </c>
      <c r="R532" s="1312">
        <v>0</v>
      </c>
      <c r="S532" s="1312">
        <v>0</v>
      </c>
      <c r="T532" s="1312">
        <v>0</v>
      </c>
      <c r="U532" s="1312">
        <v>0</v>
      </c>
      <c r="V532" s="1312">
        <v>0</v>
      </c>
      <c r="W532" s="1312">
        <v>0</v>
      </c>
      <c r="X532" s="1312">
        <v>0</v>
      </c>
      <c r="Y532" s="1312">
        <v>0</v>
      </c>
      <c r="Z532" s="1312">
        <v>0</v>
      </c>
      <c r="AA532" s="1312">
        <v>0</v>
      </c>
      <c r="AB532" s="1312">
        <v>0</v>
      </c>
      <c r="AC532" s="1312">
        <v>0</v>
      </c>
      <c r="AD532" s="1312">
        <v>0</v>
      </c>
      <c r="AE532" s="1349">
        <v>0</v>
      </c>
      <c r="AF532" s="1312">
        <v>0</v>
      </c>
      <c r="AG532" s="1368">
        <v>2</v>
      </c>
      <c r="AH532" s="1368">
        <v>50</v>
      </c>
      <c r="AI532" s="1385"/>
      <c r="AJ532" s="291"/>
    </row>
    <row r="533" spans="1:36" s="290" customFormat="1" ht="18" customHeight="1">
      <c r="A533" s="785">
        <v>23</v>
      </c>
      <c r="B533" s="794">
        <v>2</v>
      </c>
      <c r="C533" s="405">
        <v>51</v>
      </c>
      <c r="D533" s="2618"/>
      <c r="E533" s="2619"/>
      <c r="F533" s="2422"/>
      <c r="G533" s="1121"/>
      <c r="H533" s="2249" t="s">
        <v>527</v>
      </c>
      <c r="I533" s="2250"/>
      <c r="J533" s="1312">
        <v>0</v>
      </c>
      <c r="K533" s="1312">
        <v>0</v>
      </c>
      <c r="L533" s="1312">
        <v>0</v>
      </c>
      <c r="M533" s="1312">
        <v>0</v>
      </c>
      <c r="N533" s="1312">
        <v>0</v>
      </c>
      <c r="O533" s="1312">
        <v>0</v>
      </c>
      <c r="P533" s="1312">
        <v>0</v>
      </c>
      <c r="Q533" s="1312">
        <v>0</v>
      </c>
      <c r="R533" s="1312">
        <v>0</v>
      </c>
      <c r="S533" s="1312">
        <v>0</v>
      </c>
      <c r="T533" s="1312">
        <v>0</v>
      </c>
      <c r="U533" s="1312">
        <v>0</v>
      </c>
      <c r="V533" s="1312">
        <v>0</v>
      </c>
      <c r="W533" s="1312">
        <v>0</v>
      </c>
      <c r="X533" s="1312">
        <v>0</v>
      </c>
      <c r="Y533" s="1312">
        <v>0</v>
      </c>
      <c r="Z533" s="1312">
        <v>0</v>
      </c>
      <c r="AA533" s="1312">
        <v>0</v>
      </c>
      <c r="AB533" s="1312">
        <v>0</v>
      </c>
      <c r="AC533" s="1312">
        <v>0</v>
      </c>
      <c r="AD533" s="1312">
        <v>0</v>
      </c>
      <c r="AE533" s="1349">
        <v>0</v>
      </c>
      <c r="AF533" s="1312">
        <v>0</v>
      </c>
      <c r="AG533" s="1368">
        <v>2</v>
      </c>
      <c r="AH533" s="1368">
        <v>51</v>
      </c>
      <c r="AI533" s="1385"/>
      <c r="AJ533" s="291"/>
    </row>
    <row r="534" spans="1:36" s="290" customFormat="1" ht="18" customHeight="1">
      <c r="A534" s="785">
        <v>23</v>
      </c>
      <c r="B534" s="794">
        <v>2</v>
      </c>
      <c r="C534" s="405">
        <v>52</v>
      </c>
      <c r="D534" s="2251"/>
      <c r="E534" s="2252"/>
      <c r="F534" s="2253"/>
      <c r="G534" s="2253"/>
      <c r="H534" s="2252"/>
      <c r="I534" s="2254"/>
      <c r="J534" s="1312">
        <v>0</v>
      </c>
      <c r="K534" s="1312">
        <v>0</v>
      </c>
      <c r="L534" s="1312">
        <v>0</v>
      </c>
      <c r="M534" s="1312">
        <v>0</v>
      </c>
      <c r="N534" s="1312">
        <v>0</v>
      </c>
      <c r="O534" s="1312">
        <v>0</v>
      </c>
      <c r="P534" s="1312">
        <v>0</v>
      </c>
      <c r="Q534" s="1312">
        <v>0</v>
      </c>
      <c r="R534" s="1312">
        <v>0</v>
      </c>
      <c r="S534" s="1312">
        <v>0</v>
      </c>
      <c r="T534" s="1312">
        <v>0</v>
      </c>
      <c r="U534" s="1312">
        <v>0</v>
      </c>
      <c r="V534" s="1312">
        <v>0</v>
      </c>
      <c r="W534" s="1312">
        <v>0</v>
      </c>
      <c r="X534" s="1312">
        <v>0</v>
      </c>
      <c r="Y534" s="1312">
        <v>0</v>
      </c>
      <c r="Z534" s="1312">
        <v>0</v>
      </c>
      <c r="AA534" s="1312">
        <v>0</v>
      </c>
      <c r="AB534" s="1312">
        <v>0</v>
      </c>
      <c r="AC534" s="1312">
        <v>0</v>
      </c>
      <c r="AD534" s="1312">
        <v>0</v>
      </c>
      <c r="AE534" s="1349">
        <v>0</v>
      </c>
      <c r="AF534" s="1312">
        <v>0</v>
      </c>
      <c r="AG534" s="1368">
        <v>2</v>
      </c>
      <c r="AH534" s="1368">
        <v>52</v>
      </c>
      <c r="AI534" s="1385"/>
      <c r="AJ534" s="291"/>
    </row>
    <row r="535" spans="1:36" s="290" customFormat="1" ht="18" customHeight="1">
      <c r="A535" s="785">
        <v>23</v>
      </c>
      <c r="B535" s="794">
        <v>2</v>
      </c>
      <c r="C535" s="405">
        <v>53</v>
      </c>
      <c r="D535" s="2620" t="s">
        <v>1151</v>
      </c>
      <c r="E535" s="2620"/>
      <c r="F535" s="2255" t="s">
        <v>981</v>
      </c>
      <c r="G535" s="2256"/>
      <c r="H535" s="2256"/>
      <c r="I535" s="2257"/>
      <c r="J535" s="1312">
        <v>1505929</v>
      </c>
      <c r="K535" s="1312">
        <v>374524</v>
      </c>
      <c r="L535" s="1312">
        <v>910407</v>
      </c>
      <c r="M535" s="1312">
        <v>372018</v>
      </c>
      <c r="N535" s="1312">
        <v>162208</v>
      </c>
      <c r="O535" s="1312">
        <v>298827</v>
      </c>
      <c r="P535" s="1312">
        <v>235635</v>
      </c>
      <c r="Q535" s="1312">
        <v>1069315</v>
      </c>
      <c r="R535" s="1312">
        <v>194405</v>
      </c>
      <c r="S535" s="1312">
        <v>136730</v>
      </c>
      <c r="T535" s="1312">
        <v>0</v>
      </c>
      <c r="U535" s="1312">
        <v>293683</v>
      </c>
      <c r="V535" s="1312">
        <v>98045</v>
      </c>
      <c r="W535" s="1312">
        <v>233031</v>
      </c>
      <c r="X535" s="1312">
        <v>134998</v>
      </c>
      <c r="Y535" s="1312">
        <v>0</v>
      </c>
      <c r="Z535" s="1312">
        <v>179445</v>
      </c>
      <c r="AA535" s="1312">
        <v>0</v>
      </c>
      <c r="AB535" s="1312">
        <v>107801</v>
      </c>
      <c r="AC535" s="1312">
        <v>27340</v>
      </c>
      <c r="AD535" s="1312">
        <v>30663</v>
      </c>
      <c r="AE535" s="1349">
        <v>175105</v>
      </c>
      <c r="AF535" s="1312">
        <v>19991</v>
      </c>
      <c r="AG535" s="1368">
        <v>2</v>
      </c>
      <c r="AH535" s="1368">
        <v>53</v>
      </c>
      <c r="AI535" s="1385"/>
      <c r="AJ535" s="291"/>
    </row>
    <row r="536" spans="1:36" s="290" customFormat="1" ht="18" customHeight="1">
      <c r="A536" s="785">
        <v>23</v>
      </c>
      <c r="B536" s="794">
        <v>2</v>
      </c>
      <c r="C536" s="405">
        <v>54</v>
      </c>
      <c r="D536" s="2620"/>
      <c r="E536" s="2620"/>
      <c r="F536" s="2419" t="s">
        <v>180</v>
      </c>
      <c r="G536" s="1122"/>
      <c r="H536" s="1145" t="s">
        <v>240</v>
      </c>
      <c r="I536" s="1224"/>
      <c r="J536" s="1312">
        <v>0</v>
      </c>
      <c r="K536" s="1312">
        <v>0</v>
      </c>
      <c r="L536" s="1312">
        <v>0</v>
      </c>
      <c r="M536" s="1312">
        <v>0</v>
      </c>
      <c r="N536" s="1312">
        <v>0</v>
      </c>
      <c r="O536" s="1312">
        <v>0</v>
      </c>
      <c r="P536" s="1312">
        <v>0</v>
      </c>
      <c r="Q536" s="1312">
        <v>0</v>
      </c>
      <c r="R536" s="1312">
        <v>0</v>
      </c>
      <c r="S536" s="1312">
        <v>0</v>
      </c>
      <c r="T536" s="1312">
        <v>0</v>
      </c>
      <c r="U536" s="1312">
        <v>0</v>
      </c>
      <c r="V536" s="1312">
        <v>16229</v>
      </c>
      <c r="W536" s="1312">
        <v>0</v>
      </c>
      <c r="X536" s="1312">
        <v>0</v>
      </c>
      <c r="Y536" s="1312">
        <v>0</v>
      </c>
      <c r="Z536" s="1312">
        <v>0</v>
      </c>
      <c r="AA536" s="1312">
        <v>0</v>
      </c>
      <c r="AB536" s="1312">
        <v>0</v>
      </c>
      <c r="AC536" s="1312">
        <v>0</v>
      </c>
      <c r="AD536" s="1312">
        <v>0</v>
      </c>
      <c r="AE536" s="1349">
        <v>0</v>
      </c>
      <c r="AF536" s="1312">
        <v>0</v>
      </c>
      <c r="AG536" s="1368">
        <v>2</v>
      </c>
      <c r="AH536" s="1368">
        <v>54</v>
      </c>
      <c r="AI536" s="1385"/>
      <c r="AJ536" s="291"/>
    </row>
    <row r="537" spans="1:36" s="290" customFormat="1" ht="18" customHeight="1">
      <c r="A537" s="785">
        <v>23</v>
      </c>
      <c r="B537" s="794">
        <v>2</v>
      </c>
      <c r="C537" s="405">
        <v>55</v>
      </c>
      <c r="D537" s="2620"/>
      <c r="E537" s="2620"/>
      <c r="F537" s="2420"/>
      <c r="G537" s="1123"/>
      <c r="H537" s="1145" t="s">
        <v>238</v>
      </c>
      <c r="I537" s="1224"/>
      <c r="J537" s="1312">
        <v>0</v>
      </c>
      <c r="K537" s="1312">
        <v>0</v>
      </c>
      <c r="L537" s="1312">
        <v>5627</v>
      </c>
      <c r="M537" s="1312">
        <v>0</v>
      </c>
      <c r="N537" s="1312">
        <v>0</v>
      </c>
      <c r="O537" s="1312">
        <v>0</v>
      </c>
      <c r="P537" s="1312">
        <v>0</v>
      </c>
      <c r="Q537" s="1312">
        <v>125222</v>
      </c>
      <c r="R537" s="1312">
        <v>0</v>
      </c>
      <c r="S537" s="1312">
        <v>0</v>
      </c>
      <c r="T537" s="1312">
        <v>0</v>
      </c>
      <c r="U537" s="1312">
        <v>98707</v>
      </c>
      <c r="V537" s="1312">
        <v>0</v>
      </c>
      <c r="W537" s="1312">
        <v>55070</v>
      </c>
      <c r="X537" s="1312">
        <v>0</v>
      </c>
      <c r="Y537" s="1312">
        <v>0</v>
      </c>
      <c r="Z537" s="1312">
        <v>0</v>
      </c>
      <c r="AA537" s="1312">
        <v>0</v>
      </c>
      <c r="AB537" s="1312">
        <v>5581</v>
      </c>
      <c r="AC537" s="1312">
        <v>0</v>
      </c>
      <c r="AD537" s="1312">
        <v>0</v>
      </c>
      <c r="AE537" s="1349">
        <v>42919</v>
      </c>
      <c r="AF537" s="1312">
        <v>0</v>
      </c>
      <c r="AG537" s="1368">
        <v>2</v>
      </c>
      <c r="AH537" s="1368">
        <v>55</v>
      </c>
      <c r="AI537" s="1385"/>
      <c r="AJ537" s="291"/>
    </row>
    <row r="538" spans="1:36" s="290" customFormat="1" ht="18" customHeight="1">
      <c r="A538" s="785">
        <v>23</v>
      </c>
      <c r="B538" s="794">
        <v>2</v>
      </c>
      <c r="C538" s="405">
        <v>56</v>
      </c>
      <c r="D538" s="2620"/>
      <c r="E538" s="2620"/>
      <c r="F538" s="2420"/>
      <c r="G538" s="1123"/>
      <c r="H538" s="1145" t="s">
        <v>645</v>
      </c>
      <c r="I538" s="1224"/>
      <c r="J538" s="1312">
        <v>0</v>
      </c>
      <c r="K538" s="1312">
        <v>0</v>
      </c>
      <c r="L538" s="1312">
        <v>0</v>
      </c>
      <c r="M538" s="1312">
        <v>0</v>
      </c>
      <c r="N538" s="1312">
        <v>0</v>
      </c>
      <c r="O538" s="1312">
        <v>0</v>
      </c>
      <c r="P538" s="1312">
        <v>0</v>
      </c>
      <c r="Q538" s="1312">
        <v>0</v>
      </c>
      <c r="R538" s="1312">
        <v>0</v>
      </c>
      <c r="S538" s="1312">
        <v>0</v>
      </c>
      <c r="T538" s="1312">
        <v>0</v>
      </c>
      <c r="U538" s="1312">
        <v>0</v>
      </c>
      <c r="V538" s="1312">
        <v>0</v>
      </c>
      <c r="W538" s="1312">
        <v>0</v>
      </c>
      <c r="X538" s="1312">
        <v>0</v>
      </c>
      <c r="Y538" s="1312">
        <v>0</v>
      </c>
      <c r="Z538" s="1312">
        <v>0</v>
      </c>
      <c r="AA538" s="1312">
        <v>0</v>
      </c>
      <c r="AB538" s="1312">
        <v>0</v>
      </c>
      <c r="AC538" s="1312">
        <v>0</v>
      </c>
      <c r="AD538" s="1312">
        <v>0</v>
      </c>
      <c r="AE538" s="1349">
        <v>0</v>
      </c>
      <c r="AF538" s="1312">
        <v>0</v>
      </c>
      <c r="AG538" s="1368">
        <v>2</v>
      </c>
      <c r="AH538" s="1368">
        <v>56</v>
      </c>
      <c r="AI538" s="1385"/>
      <c r="AJ538" s="291"/>
    </row>
    <row r="539" spans="1:36" s="290" customFormat="1" ht="18" customHeight="1">
      <c r="A539" s="785">
        <v>23</v>
      </c>
      <c r="B539" s="794">
        <v>2</v>
      </c>
      <c r="C539" s="405">
        <v>57</v>
      </c>
      <c r="D539" s="2620"/>
      <c r="E539" s="2620"/>
      <c r="F539" s="2420"/>
      <c r="G539" s="1123"/>
      <c r="H539" s="1145" t="s">
        <v>363</v>
      </c>
      <c r="I539" s="1224"/>
      <c r="J539" s="1312">
        <v>0</v>
      </c>
      <c r="K539" s="1312">
        <v>0</v>
      </c>
      <c r="L539" s="1312">
        <v>0</v>
      </c>
      <c r="M539" s="1312">
        <v>0</v>
      </c>
      <c r="N539" s="1312">
        <v>0</v>
      </c>
      <c r="O539" s="1312">
        <v>0</v>
      </c>
      <c r="P539" s="1312">
        <v>0</v>
      </c>
      <c r="Q539" s="1312">
        <v>0</v>
      </c>
      <c r="R539" s="1312">
        <v>0</v>
      </c>
      <c r="S539" s="1312">
        <v>0</v>
      </c>
      <c r="T539" s="1312">
        <v>0</v>
      </c>
      <c r="U539" s="1312">
        <v>0</v>
      </c>
      <c r="V539" s="1312">
        <v>0</v>
      </c>
      <c r="W539" s="1312">
        <v>0</v>
      </c>
      <c r="X539" s="1312">
        <v>0</v>
      </c>
      <c r="Y539" s="1312">
        <v>0</v>
      </c>
      <c r="Z539" s="1312">
        <v>0</v>
      </c>
      <c r="AA539" s="1312">
        <v>0</v>
      </c>
      <c r="AB539" s="1312">
        <v>0</v>
      </c>
      <c r="AC539" s="1312">
        <v>0</v>
      </c>
      <c r="AD539" s="1312">
        <v>0</v>
      </c>
      <c r="AE539" s="1349">
        <v>0</v>
      </c>
      <c r="AF539" s="1312">
        <v>0</v>
      </c>
      <c r="AG539" s="1368">
        <v>2</v>
      </c>
      <c r="AH539" s="1368">
        <v>57</v>
      </c>
      <c r="AI539" s="1385"/>
      <c r="AJ539" s="291"/>
    </row>
    <row r="540" spans="1:36" s="290" customFormat="1" ht="18" customHeight="1">
      <c r="A540" s="785">
        <v>23</v>
      </c>
      <c r="B540" s="794">
        <v>2</v>
      </c>
      <c r="C540" s="405">
        <v>58</v>
      </c>
      <c r="D540" s="2620"/>
      <c r="E540" s="2620"/>
      <c r="F540" s="2420"/>
      <c r="G540" s="1123"/>
      <c r="H540" s="1145" t="s">
        <v>1146</v>
      </c>
      <c r="I540" s="1224"/>
      <c r="J540" s="1312">
        <v>0</v>
      </c>
      <c r="K540" s="1312">
        <v>0</v>
      </c>
      <c r="L540" s="1312">
        <v>0</v>
      </c>
      <c r="M540" s="1312">
        <v>0</v>
      </c>
      <c r="N540" s="1312">
        <v>0</v>
      </c>
      <c r="O540" s="1312">
        <v>0</v>
      </c>
      <c r="P540" s="1312">
        <v>0</v>
      </c>
      <c r="Q540" s="1312">
        <v>0</v>
      </c>
      <c r="R540" s="1312">
        <v>0</v>
      </c>
      <c r="S540" s="1312">
        <v>0</v>
      </c>
      <c r="T540" s="1312">
        <v>0</v>
      </c>
      <c r="U540" s="1312">
        <v>0</v>
      </c>
      <c r="V540" s="1312">
        <v>0</v>
      </c>
      <c r="W540" s="1312">
        <v>163</v>
      </c>
      <c r="X540" s="1312">
        <v>0</v>
      </c>
      <c r="Y540" s="1312">
        <v>0</v>
      </c>
      <c r="Z540" s="1312">
        <v>0</v>
      </c>
      <c r="AA540" s="1312">
        <v>0</v>
      </c>
      <c r="AB540" s="1312">
        <v>0</v>
      </c>
      <c r="AC540" s="1312">
        <v>0</v>
      </c>
      <c r="AD540" s="1312">
        <v>0</v>
      </c>
      <c r="AE540" s="1349">
        <v>0</v>
      </c>
      <c r="AF540" s="1312">
        <v>0</v>
      </c>
      <c r="AG540" s="1368">
        <v>2</v>
      </c>
      <c r="AH540" s="1368">
        <v>58</v>
      </c>
      <c r="AI540" s="1385"/>
      <c r="AJ540" s="291"/>
    </row>
    <row r="541" spans="1:36" s="290" customFormat="1" ht="18" customHeight="1">
      <c r="A541" s="785">
        <v>23</v>
      </c>
      <c r="B541" s="794">
        <v>2</v>
      </c>
      <c r="C541" s="405">
        <v>59</v>
      </c>
      <c r="D541" s="2620"/>
      <c r="E541" s="2620"/>
      <c r="F541" s="2423"/>
      <c r="G541" s="1124"/>
      <c r="H541" s="1145" t="s">
        <v>933</v>
      </c>
      <c r="I541" s="1224"/>
      <c r="J541" s="1312">
        <v>0</v>
      </c>
      <c r="K541" s="1312">
        <v>0</v>
      </c>
      <c r="L541" s="1312">
        <v>0</v>
      </c>
      <c r="M541" s="1312">
        <v>0</v>
      </c>
      <c r="N541" s="1312">
        <v>0</v>
      </c>
      <c r="O541" s="1312">
        <v>0</v>
      </c>
      <c r="P541" s="1312">
        <v>0</v>
      </c>
      <c r="Q541" s="1312">
        <v>0</v>
      </c>
      <c r="R541" s="1312">
        <v>0</v>
      </c>
      <c r="S541" s="1312">
        <v>0</v>
      </c>
      <c r="T541" s="1312">
        <v>0</v>
      </c>
      <c r="U541" s="1312">
        <v>0</v>
      </c>
      <c r="V541" s="1312">
        <v>0</v>
      </c>
      <c r="W541" s="1312">
        <v>0</v>
      </c>
      <c r="X541" s="1312">
        <v>0</v>
      </c>
      <c r="Y541" s="1312">
        <v>0</v>
      </c>
      <c r="Z541" s="1312">
        <v>0</v>
      </c>
      <c r="AA541" s="1312">
        <v>0</v>
      </c>
      <c r="AB541" s="1312">
        <v>0</v>
      </c>
      <c r="AC541" s="1312">
        <v>0</v>
      </c>
      <c r="AD541" s="1312">
        <v>0</v>
      </c>
      <c r="AE541" s="1349">
        <v>0</v>
      </c>
      <c r="AF541" s="1312">
        <v>0</v>
      </c>
      <c r="AG541" s="1368">
        <v>2</v>
      </c>
      <c r="AH541" s="1368">
        <v>59</v>
      </c>
      <c r="AI541" s="1385"/>
      <c r="AJ541" s="291"/>
    </row>
    <row r="542" spans="1:36" s="290" customFormat="1" ht="18" customHeight="1">
      <c r="A542" s="785">
        <v>23</v>
      </c>
      <c r="B542" s="794">
        <v>2</v>
      </c>
      <c r="C542" s="405">
        <v>60</v>
      </c>
      <c r="D542" s="2620"/>
      <c r="E542" s="2620"/>
      <c r="F542" s="2255" t="s">
        <v>625</v>
      </c>
      <c r="G542" s="2256"/>
      <c r="H542" s="2256"/>
      <c r="I542" s="2257"/>
      <c r="J542" s="1312">
        <v>0</v>
      </c>
      <c r="K542" s="1312">
        <v>0</v>
      </c>
      <c r="L542" s="1312">
        <v>0</v>
      </c>
      <c r="M542" s="1312">
        <v>0</v>
      </c>
      <c r="N542" s="1312">
        <v>0</v>
      </c>
      <c r="O542" s="1312">
        <v>238871</v>
      </c>
      <c r="P542" s="1312">
        <v>0</v>
      </c>
      <c r="Q542" s="1312">
        <v>0</v>
      </c>
      <c r="R542" s="1312">
        <v>0</v>
      </c>
      <c r="S542" s="1312">
        <v>0</v>
      </c>
      <c r="T542" s="1312">
        <v>578875</v>
      </c>
      <c r="U542" s="1312">
        <v>29160</v>
      </c>
      <c r="V542" s="1312">
        <v>0</v>
      </c>
      <c r="W542" s="1312">
        <v>0</v>
      </c>
      <c r="X542" s="1312">
        <v>0</v>
      </c>
      <c r="Y542" s="1312">
        <v>39903</v>
      </c>
      <c r="Z542" s="1312">
        <v>0</v>
      </c>
      <c r="AA542" s="1312">
        <v>135369</v>
      </c>
      <c r="AB542" s="1312">
        <v>0</v>
      </c>
      <c r="AC542" s="1312">
        <v>0</v>
      </c>
      <c r="AD542" s="1312">
        <v>0</v>
      </c>
      <c r="AE542" s="1349">
        <v>0</v>
      </c>
      <c r="AF542" s="1312">
        <v>0</v>
      </c>
      <c r="AG542" s="1368">
        <v>2</v>
      </c>
      <c r="AH542" s="1368">
        <v>60</v>
      </c>
      <c r="AI542" s="1385"/>
      <c r="AJ542" s="291"/>
    </row>
    <row r="543" spans="1:36" s="290" customFormat="1" ht="18" customHeight="1">
      <c r="A543" s="785">
        <v>23</v>
      </c>
      <c r="B543" s="794">
        <v>2</v>
      </c>
      <c r="C543" s="405">
        <v>61</v>
      </c>
      <c r="D543" s="2620"/>
      <c r="E543" s="2620"/>
      <c r="F543" s="2424" t="s">
        <v>180</v>
      </c>
      <c r="G543" s="1070"/>
      <c r="H543" s="1163" t="s">
        <v>240</v>
      </c>
      <c r="I543" s="1251"/>
      <c r="J543" s="1312">
        <v>0</v>
      </c>
      <c r="K543" s="1312">
        <v>0</v>
      </c>
      <c r="L543" s="1312">
        <v>0</v>
      </c>
      <c r="M543" s="1312">
        <v>0</v>
      </c>
      <c r="N543" s="1312">
        <v>0</v>
      </c>
      <c r="O543" s="1312">
        <v>0</v>
      </c>
      <c r="P543" s="1312">
        <v>0</v>
      </c>
      <c r="Q543" s="1312">
        <v>0</v>
      </c>
      <c r="R543" s="1312">
        <v>0</v>
      </c>
      <c r="S543" s="1312">
        <v>0</v>
      </c>
      <c r="T543" s="1312">
        <v>0</v>
      </c>
      <c r="U543" s="1312">
        <v>1530</v>
      </c>
      <c r="V543" s="1312">
        <v>0</v>
      </c>
      <c r="W543" s="1312">
        <v>0</v>
      </c>
      <c r="X543" s="1312">
        <v>0</v>
      </c>
      <c r="Y543" s="1312">
        <v>0</v>
      </c>
      <c r="Z543" s="1312">
        <v>0</v>
      </c>
      <c r="AA543" s="1312">
        <v>0</v>
      </c>
      <c r="AB543" s="1312">
        <v>0</v>
      </c>
      <c r="AC543" s="1312">
        <v>0</v>
      </c>
      <c r="AD543" s="1312">
        <v>0</v>
      </c>
      <c r="AE543" s="1349">
        <v>0</v>
      </c>
      <c r="AF543" s="1312">
        <v>0</v>
      </c>
      <c r="AG543" s="1368">
        <v>2</v>
      </c>
      <c r="AH543" s="1368">
        <v>61</v>
      </c>
      <c r="AI543" s="1385"/>
      <c r="AJ543" s="291"/>
    </row>
    <row r="544" spans="1:36" s="290" customFormat="1" ht="18" customHeight="1">
      <c r="A544" s="785">
        <v>23</v>
      </c>
      <c r="B544" s="794">
        <v>2</v>
      </c>
      <c r="C544" s="405">
        <v>62</v>
      </c>
      <c r="D544" s="2620"/>
      <c r="E544" s="2620"/>
      <c r="F544" s="2424"/>
      <c r="G544" s="1070"/>
      <c r="H544" s="1163" t="s">
        <v>238</v>
      </c>
      <c r="I544" s="1251"/>
      <c r="J544" s="1312">
        <v>0</v>
      </c>
      <c r="K544" s="1312">
        <v>0</v>
      </c>
      <c r="L544" s="1312">
        <v>0</v>
      </c>
      <c r="M544" s="1312">
        <v>0</v>
      </c>
      <c r="N544" s="1312">
        <v>0</v>
      </c>
      <c r="O544" s="1312">
        <v>35865</v>
      </c>
      <c r="P544" s="1312">
        <v>0</v>
      </c>
      <c r="Q544" s="1312">
        <v>0</v>
      </c>
      <c r="R544" s="1312">
        <v>0</v>
      </c>
      <c r="S544" s="1312">
        <v>0</v>
      </c>
      <c r="T544" s="1312">
        <v>73147</v>
      </c>
      <c r="U544" s="1312">
        <v>4075</v>
      </c>
      <c r="V544" s="1312">
        <v>0</v>
      </c>
      <c r="W544" s="1312">
        <v>0</v>
      </c>
      <c r="X544" s="1312">
        <v>0</v>
      </c>
      <c r="Y544" s="1312">
        <v>0</v>
      </c>
      <c r="Z544" s="1312">
        <v>0</v>
      </c>
      <c r="AA544" s="1312">
        <v>91745</v>
      </c>
      <c r="AB544" s="1312">
        <v>0</v>
      </c>
      <c r="AC544" s="1312">
        <v>0</v>
      </c>
      <c r="AD544" s="1312">
        <v>0</v>
      </c>
      <c r="AE544" s="1349">
        <v>0</v>
      </c>
      <c r="AF544" s="1312">
        <v>0</v>
      </c>
      <c r="AG544" s="1368">
        <v>2</v>
      </c>
      <c r="AH544" s="1368">
        <v>62</v>
      </c>
      <c r="AI544" s="1385"/>
      <c r="AJ544" s="291"/>
    </row>
    <row r="545" spans="1:137" s="290" customFormat="1" ht="18" customHeight="1">
      <c r="A545" s="785">
        <v>23</v>
      </c>
      <c r="B545" s="794">
        <v>2</v>
      </c>
      <c r="C545" s="405">
        <v>63</v>
      </c>
      <c r="D545" s="2620"/>
      <c r="E545" s="2620"/>
      <c r="F545" s="2424"/>
      <c r="G545" s="1070"/>
      <c r="H545" s="1163" t="s">
        <v>645</v>
      </c>
      <c r="I545" s="1251"/>
      <c r="J545" s="1312">
        <v>0</v>
      </c>
      <c r="K545" s="1312">
        <v>0</v>
      </c>
      <c r="L545" s="1312">
        <v>0</v>
      </c>
      <c r="M545" s="1312">
        <v>0</v>
      </c>
      <c r="N545" s="1312">
        <v>0</v>
      </c>
      <c r="O545" s="1312">
        <v>0</v>
      </c>
      <c r="P545" s="1312">
        <v>0</v>
      </c>
      <c r="Q545" s="1312">
        <v>0</v>
      </c>
      <c r="R545" s="1312">
        <v>0</v>
      </c>
      <c r="S545" s="1312">
        <v>0</v>
      </c>
      <c r="T545" s="1312">
        <v>0</v>
      </c>
      <c r="U545" s="1312">
        <v>0</v>
      </c>
      <c r="V545" s="1312">
        <v>0</v>
      </c>
      <c r="W545" s="1312">
        <v>0</v>
      </c>
      <c r="X545" s="1312">
        <v>0</v>
      </c>
      <c r="Y545" s="1312">
        <v>0</v>
      </c>
      <c r="Z545" s="1312">
        <v>0</v>
      </c>
      <c r="AA545" s="1312">
        <v>0</v>
      </c>
      <c r="AB545" s="1312">
        <v>0</v>
      </c>
      <c r="AC545" s="1312">
        <v>0</v>
      </c>
      <c r="AD545" s="1312">
        <v>0</v>
      </c>
      <c r="AE545" s="1349">
        <v>0</v>
      </c>
      <c r="AF545" s="1312">
        <v>0</v>
      </c>
      <c r="AG545" s="1368">
        <v>2</v>
      </c>
      <c r="AH545" s="1368">
        <v>63</v>
      </c>
      <c r="AI545" s="1385"/>
      <c r="AJ545" s="291"/>
    </row>
    <row r="546" spans="1:137" s="290" customFormat="1" ht="18" customHeight="1">
      <c r="A546" s="785">
        <v>23</v>
      </c>
      <c r="B546" s="794">
        <v>2</v>
      </c>
      <c r="C546" s="405">
        <v>64</v>
      </c>
      <c r="D546" s="2620"/>
      <c r="E546" s="2620"/>
      <c r="F546" s="2424"/>
      <c r="G546" s="1070"/>
      <c r="H546" s="1163" t="s">
        <v>363</v>
      </c>
      <c r="I546" s="1251"/>
      <c r="J546" s="1312">
        <v>0</v>
      </c>
      <c r="K546" s="1312">
        <v>0</v>
      </c>
      <c r="L546" s="1312">
        <v>0</v>
      </c>
      <c r="M546" s="1312">
        <v>0</v>
      </c>
      <c r="N546" s="1312">
        <v>0</v>
      </c>
      <c r="O546" s="1312">
        <v>1040</v>
      </c>
      <c r="P546" s="1312">
        <v>0</v>
      </c>
      <c r="Q546" s="1312">
        <v>0</v>
      </c>
      <c r="R546" s="1312">
        <v>0</v>
      </c>
      <c r="S546" s="1312">
        <v>0</v>
      </c>
      <c r="T546" s="1312">
        <v>0</v>
      </c>
      <c r="U546" s="1312">
        <v>0</v>
      </c>
      <c r="V546" s="1312">
        <v>0</v>
      </c>
      <c r="W546" s="1312">
        <v>0</v>
      </c>
      <c r="X546" s="1312">
        <v>0</v>
      </c>
      <c r="Y546" s="1312">
        <v>0</v>
      </c>
      <c r="Z546" s="1312">
        <v>0</v>
      </c>
      <c r="AA546" s="1312">
        <v>0</v>
      </c>
      <c r="AB546" s="1312">
        <v>0</v>
      </c>
      <c r="AC546" s="1312">
        <v>0</v>
      </c>
      <c r="AD546" s="1312">
        <v>0</v>
      </c>
      <c r="AE546" s="1349">
        <v>0</v>
      </c>
      <c r="AF546" s="1312">
        <v>0</v>
      </c>
      <c r="AG546" s="1368">
        <v>2</v>
      </c>
      <c r="AH546" s="1368">
        <v>64</v>
      </c>
      <c r="AI546" s="1385"/>
      <c r="AJ546" s="291"/>
    </row>
    <row r="547" spans="1:137" s="752" customFormat="1" ht="18" customHeight="1">
      <c r="A547" s="787">
        <v>23</v>
      </c>
      <c r="B547" s="795">
        <v>2</v>
      </c>
      <c r="C547" s="777">
        <v>65</v>
      </c>
      <c r="D547" s="2620"/>
      <c r="E547" s="2620"/>
      <c r="F547" s="2424"/>
      <c r="G547" s="1070"/>
      <c r="H547" s="1163" t="s">
        <v>1146</v>
      </c>
      <c r="I547" s="1251"/>
      <c r="J547" s="1312">
        <v>0</v>
      </c>
      <c r="K547" s="1312">
        <v>0</v>
      </c>
      <c r="L547" s="1312">
        <v>0</v>
      </c>
      <c r="M547" s="1312">
        <v>0</v>
      </c>
      <c r="N547" s="1312">
        <v>0</v>
      </c>
      <c r="O547" s="1312">
        <v>0</v>
      </c>
      <c r="P547" s="1312">
        <v>0</v>
      </c>
      <c r="Q547" s="1312">
        <v>0</v>
      </c>
      <c r="R547" s="1312">
        <v>0</v>
      </c>
      <c r="S547" s="1312">
        <v>0</v>
      </c>
      <c r="T547" s="1312">
        <v>0</v>
      </c>
      <c r="U547" s="1312">
        <v>0</v>
      </c>
      <c r="V547" s="1312">
        <v>0</v>
      </c>
      <c r="W547" s="1312">
        <v>0</v>
      </c>
      <c r="X547" s="1312">
        <v>0</v>
      </c>
      <c r="Y547" s="1312">
        <v>0</v>
      </c>
      <c r="Z547" s="1312">
        <v>0</v>
      </c>
      <c r="AA547" s="1312">
        <v>0</v>
      </c>
      <c r="AB547" s="1312">
        <v>0</v>
      </c>
      <c r="AC547" s="1312">
        <v>0</v>
      </c>
      <c r="AD547" s="1312">
        <v>0</v>
      </c>
      <c r="AE547" s="1349">
        <v>0</v>
      </c>
      <c r="AF547" s="1312">
        <v>0</v>
      </c>
      <c r="AG547" s="1367">
        <v>2</v>
      </c>
      <c r="AH547" s="1367">
        <v>65</v>
      </c>
      <c r="AI547" s="1386"/>
      <c r="AJ547" s="1380"/>
    </row>
    <row r="548" spans="1:137" s="755" customFormat="1" ht="18" customHeight="1">
      <c r="A548" s="787">
        <v>23</v>
      </c>
      <c r="B548" s="795">
        <v>2</v>
      </c>
      <c r="C548" s="777">
        <v>66</v>
      </c>
      <c r="D548" s="2421"/>
      <c r="E548" s="2421"/>
      <c r="F548" s="2419"/>
      <c r="G548" s="1069"/>
      <c r="H548" s="1164" t="s">
        <v>933</v>
      </c>
      <c r="I548" s="972"/>
      <c r="J548" s="1313">
        <v>0</v>
      </c>
      <c r="K548" s="1313">
        <v>0</v>
      </c>
      <c r="L548" s="1313">
        <v>0</v>
      </c>
      <c r="M548" s="1313">
        <v>0</v>
      </c>
      <c r="N548" s="1313">
        <v>0</v>
      </c>
      <c r="O548" s="1313">
        <v>0</v>
      </c>
      <c r="P548" s="1313">
        <v>0</v>
      </c>
      <c r="Q548" s="1313">
        <v>0</v>
      </c>
      <c r="R548" s="1313">
        <v>0</v>
      </c>
      <c r="S548" s="1313">
        <v>0</v>
      </c>
      <c r="T548" s="1314">
        <v>17208</v>
      </c>
      <c r="U548" s="1314">
        <v>0</v>
      </c>
      <c r="V548" s="1314">
        <v>0</v>
      </c>
      <c r="W548" s="1314">
        <v>0</v>
      </c>
      <c r="X548" s="1314">
        <v>0</v>
      </c>
      <c r="Y548" s="1314">
        <v>0</v>
      </c>
      <c r="Z548" s="1314">
        <v>0</v>
      </c>
      <c r="AA548" s="1314">
        <v>0</v>
      </c>
      <c r="AB548" s="1314">
        <v>0</v>
      </c>
      <c r="AC548" s="1314">
        <v>0</v>
      </c>
      <c r="AD548" s="1314">
        <v>0</v>
      </c>
      <c r="AE548" s="1352">
        <v>0</v>
      </c>
      <c r="AF548" s="1314">
        <v>0</v>
      </c>
      <c r="AG548" s="1367">
        <v>2</v>
      </c>
      <c r="AH548" s="1367">
        <v>66</v>
      </c>
      <c r="AI548" s="1386"/>
      <c r="AJ548" s="1380"/>
      <c r="AK548" s="752"/>
      <c r="AL548" s="752"/>
      <c r="AM548" s="752"/>
      <c r="AN548" s="752"/>
      <c r="AO548" s="752"/>
      <c r="AP548" s="752"/>
      <c r="AQ548" s="752"/>
      <c r="AR548" s="752"/>
      <c r="AS548" s="752"/>
      <c r="AT548" s="752"/>
      <c r="AU548" s="752"/>
      <c r="AV548" s="752"/>
      <c r="AW548" s="752"/>
      <c r="AX548" s="752"/>
      <c r="AY548" s="752"/>
      <c r="AZ548" s="752"/>
      <c r="BA548" s="752"/>
      <c r="BB548" s="752"/>
      <c r="BC548" s="752"/>
      <c r="BD548" s="752"/>
      <c r="BE548" s="752"/>
      <c r="BF548" s="752"/>
      <c r="BG548" s="752"/>
      <c r="BH548" s="752"/>
      <c r="BI548" s="752"/>
      <c r="BJ548" s="752"/>
      <c r="BK548" s="752"/>
      <c r="BL548" s="752"/>
      <c r="BM548" s="752"/>
      <c r="BN548" s="752"/>
      <c r="BO548" s="752"/>
      <c r="BP548" s="752"/>
      <c r="BQ548" s="752"/>
      <c r="BR548" s="752"/>
      <c r="BS548" s="752"/>
      <c r="BT548" s="752"/>
      <c r="BU548" s="752"/>
      <c r="BV548" s="752"/>
      <c r="BW548" s="752"/>
      <c r="BX548" s="752"/>
      <c r="BY548" s="752"/>
      <c r="BZ548" s="752"/>
      <c r="CA548" s="752"/>
      <c r="CB548" s="752"/>
      <c r="CC548" s="752"/>
      <c r="CD548" s="752"/>
      <c r="CE548" s="752"/>
      <c r="CF548" s="752"/>
      <c r="CG548" s="752"/>
      <c r="CH548" s="752"/>
      <c r="CI548" s="752"/>
      <c r="CJ548" s="752"/>
      <c r="CK548" s="752"/>
      <c r="CL548" s="752"/>
      <c r="CM548" s="752"/>
      <c r="CN548" s="752"/>
      <c r="CO548" s="752"/>
      <c r="CP548" s="752"/>
      <c r="CQ548" s="752"/>
      <c r="CR548" s="752"/>
      <c r="CS548" s="752"/>
      <c r="CT548" s="752"/>
      <c r="CU548" s="752"/>
      <c r="CV548" s="752"/>
      <c r="CW548" s="752"/>
      <c r="CX548" s="752"/>
      <c r="CY548" s="752"/>
      <c r="CZ548" s="752"/>
      <c r="DA548" s="752"/>
      <c r="DB548" s="752"/>
      <c r="DC548" s="752"/>
      <c r="DD548" s="752"/>
      <c r="DE548" s="752"/>
      <c r="DF548" s="752"/>
      <c r="DG548" s="752"/>
      <c r="DH548" s="752"/>
      <c r="DI548" s="752"/>
      <c r="DJ548" s="752"/>
      <c r="DK548" s="752"/>
      <c r="DL548" s="752"/>
      <c r="DM548" s="752"/>
      <c r="DN548" s="752"/>
      <c r="DO548" s="752"/>
      <c r="DP548" s="752"/>
      <c r="DQ548" s="752"/>
      <c r="DR548" s="752"/>
      <c r="DS548" s="752"/>
      <c r="DT548" s="752"/>
      <c r="DU548" s="752"/>
      <c r="DV548" s="752"/>
      <c r="DW548" s="752"/>
      <c r="DX548" s="752"/>
      <c r="DY548" s="752"/>
      <c r="DZ548" s="752"/>
      <c r="EA548" s="752"/>
      <c r="EB548" s="752"/>
      <c r="EC548" s="752"/>
      <c r="ED548" s="752"/>
      <c r="EE548" s="752"/>
      <c r="EF548" s="752"/>
      <c r="EG548" s="752"/>
    </row>
    <row r="549" spans="1:137" s="752" customFormat="1" ht="18" customHeight="1">
      <c r="A549" s="788">
        <v>23</v>
      </c>
      <c r="B549" s="800">
        <v>2</v>
      </c>
      <c r="C549" s="813">
        <v>67</v>
      </c>
      <c r="D549" s="2258" t="s">
        <v>1367</v>
      </c>
      <c r="E549" s="2259"/>
      <c r="F549" s="2260" t="s">
        <v>1366</v>
      </c>
      <c r="G549" s="2261"/>
      <c r="H549" s="2168"/>
      <c r="I549" s="1251"/>
      <c r="J549" s="1312">
        <v>0</v>
      </c>
      <c r="K549" s="1312">
        <v>0</v>
      </c>
      <c r="L549" s="1312">
        <v>0</v>
      </c>
      <c r="M549" s="1312">
        <v>0</v>
      </c>
      <c r="N549" s="1312">
        <v>0</v>
      </c>
      <c r="O549" s="1312">
        <v>0</v>
      </c>
      <c r="P549" s="1312">
        <v>0</v>
      </c>
      <c r="Q549" s="1312">
        <v>0</v>
      </c>
      <c r="R549" s="1312">
        <v>0</v>
      </c>
      <c r="S549" s="1312">
        <v>0</v>
      </c>
      <c r="T549" s="1312">
        <v>0</v>
      </c>
      <c r="U549" s="1312">
        <v>0</v>
      </c>
      <c r="V549" s="1312">
        <v>0</v>
      </c>
      <c r="W549" s="1312">
        <v>0</v>
      </c>
      <c r="X549" s="1312">
        <v>0</v>
      </c>
      <c r="Y549" s="1312">
        <v>0</v>
      </c>
      <c r="Z549" s="1312">
        <v>0</v>
      </c>
      <c r="AA549" s="1312">
        <v>0</v>
      </c>
      <c r="AB549" s="1312">
        <v>0</v>
      </c>
      <c r="AC549" s="1312">
        <v>0</v>
      </c>
      <c r="AD549" s="1312">
        <v>0</v>
      </c>
      <c r="AE549" s="1349">
        <v>0</v>
      </c>
      <c r="AF549" s="1312">
        <v>0</v>
      </c>
      <c r="AG549" s="1376">
        <v>2</v>
      </c>
      <c r="AH549" s="1375">
        <v>67</v>
      </c>
      <c r="AI549" s="1386"/>
      <c r="AJ549" s="1380"/>
    </row>
    <row r="550" spans="1:137" s="752" customFormat="1" ht="18" customHeight="1">
      <c r="A550" s="788">
        <v>23</v>
      </c>
      <c r="B550" s="800">
        <v>2</v>
      </c>
      <c r="C550" s="778">
        <v>68</v>
      </c>
      <c r="D550" s="2425" t="s">
        <v>1369</v>
      </c>
      <c r="E550" s="2426"/>
      <c r="F550" s="2260" t="s">
        <v>1370</v>
      </c>
      <c r="G550" s="2261"/>
      <c r="H550" s="2168"/>
      <c r="I550" s="1251"/>
      <c r="J550" s="1312">
        <v>160111</v>
      </c>
      <c r="K550" s="1312">
        <v>29910</v>
      </c>
      <c r="L550" s="1312">
        <v>0</v>
      </c>
      <c r="M550" s="1312">
        <v>15832</v>
      </c>
      <c r="N550" s="1312">
        <v>18002</v>
      </c>
      <c r="O550" s="1312">
        <v>19946</v>
      </c>
      <c r="P550" s="1312">
        <v>6828</v>
      </c>
      <c r="Q550" s="1312">
        <v>29698</v>
      </c>
      <c r="R550" s="1312">
        <v>0</v>
      </c>
      <c r="S550" s="1312">
        <v>0</v>
      </c>
      <c r="T550" s="1312">
        <v>0</v>
      </c>
      <c r="U550" s="1312">
        <v>0</v>
      </c>
      <c r="V550" s="1312">
        <v>7394</v>
      </c>
      <c r="W550" s="1312">
        <v>0</v>
      </c>
      <c r="X550" s="1312">
        <v>0</v>
      </c>
      <c r="Y550" s="1312">
        <v>0</v>
      </c>
      <c r="Z550" s="1312">
        <v>0</v>
      </c>
      <c r="AA550" s="1312">
        <v>0</v>
      </c>
      <c r="AB550" s="1312">
        <v>0</v>
      </c>
      <c r="AC550" s="1312">
        <v>0</v>
      </c>
      <c r="AD550" s="1312">
        <v>0</v>
      </c>
      <c r="AE550" s="1349">
        <v>0</v>
      </c>
      <c r="AF550" s="1312">
        <v>0</v>
      </c>
      <c r="AG550" s="1375">
        <v>2</v>
      </c>
      <c r="AH550" s="1375">
        <v>68</v>
      </c>
      <c r="AI550" s="1386"/>
      <c r="AJ550" s="1380"/>
    </row>
    <row r="551" spans="1:137" s="752" customFormat="1" ht="18" customHeight="1">
      <c r="A551" s="788">
        <v>23</v>
      </c>
      <c r="B551" s="800">
        <v>2</v>
      </c>
      <c r="C551" s="778">
        <v>69</v>
      </c>
      <c r="D551" s="2427"/>
      <c r="E551" s="2428"/>
      <c r="F551" s="2260" t="s">
        <v>1371</v>
      </c>
      <c r="G551" s="2261"/>
      <c r="H551" s="2168"/>
      <c r="I551" s="1251"/>
      <c r="J551" s="1312">
        <v>0</v>
      </c>
      <c r="K551" s="1312">
        <v>0</v>
      </c>
      <c r="L551" s="1312">
        <v>0</v>
      </c>
      <c r="M551" s="1312">
        <v>0</v>
      </c>
      <c r="N551" s="1312">
        <v>0</v>
      </c>
      <c r="O551" s="1312">
        <v>0</v>
      </c>
      <c r="P551" s="1312">
        <v>0</v>
      </c>
      <c r="Q551" s="1312">
        <v>0</v>
      </c>
      <c r="R551" s="1312">
        <v>0</v>
      </c>
      <c r="S551" s="1312">
        <v>0</v>
      </c>
      <c r="T551" s="1312">
        <v>0</v>
      </c>
      <c r="U551" s="1312">
        <v>0</v>
      </c>
      <c r="V551" s="1312">
        <v>0</v>
      </c>
      <c r="W551" s="1312">
        <v>0</v>
      </c>
      <c r="X551" s="1312">
        <v>0</v>
      </c>
      <c r="Y551" s="1312">
        <v>0</v>
      </c>
      <c r="Z551" s="1312">
        <v>0</v>
      </c>
      <c r="AA551" s="1312">
        <v>0</v>
      </c>
      <c r="AB551" s="1312">
        <v>0</v>
      </c>
      <c r="AC551" s="1312">
        <v>0</v>
      </c>
      <c r="AD551" s="1312">
        <v>0</v>
      </c>
      <c r="AE551" s="1349">
        <v>0</v>
      </c>
      <c r="AF551" s="1312">
        <v>0</v>
      </c>
      <c r="AG551" s="1375">
        <v>2</v>
      </c>
      <c r="AH551" s="1375">
        <v>69</v>
      </c>
      <c r="AI551" s="1386"/>
      <c r="AJ551" s="1380"/>
    </row>
    <row r="552" spans="1:137" s="752" customFormat="1" ht="18" customHeight="1">
      <c r="A552" s="788">
        <v>23</v>
      </c>
      <c r="B552" s="800">
        <v>2</v>
      </c>
      <c r="C552" s="778">
        <v>70</v>
      </c>
      <c r="D552" s="2427"/>
      <c r="E552" s="2428"/>
      <c r="F552" s="2262" t="s">
        <v>22</v>
      </c>
      <c r="G552" s="2263"/>
      <c r="H552" s="2188"/>
      <c r="I552" s="971"/>
      <c r="J552" s="1314">
        <v>0</v>
      </c>
      <c r="K552" s="1314">
        <v>0</v>
      </c>
      <c r="L552" s="1314">
        <v>0</v>
      </c>
      <c r="M552" s="1314">
        <v>1575</v>
      </c>
      <c r="N552" s="1314">
        <v>0</v>
      </c>
      <c r="O552" s="1314">
        <v>0</v>
      </c>
      <c r="P552" s="1314">
        <v>0</v>
      </c>
      <c r="Q552" s="1314">
        <v>0</v>
      </c>
      <c r="R552" s="1314">
        <v>0</v>
      </c>
      <c r="S552" s="1314">
        <v>0</v>
      </c>
      <c r="T552" s="1314">
        <v>0</v>
      </c>
      <c r="U552" s="1314">
        <v>0</v>
      </c>
      <c r="V552" s="1314">
        <v>0</v>
      </c>
      <c r="W552" s="1314">
        <v>0</v>
      </c>
      <c r="X552" s="1314">
        <v>0</v>
      </c>
      <c r="Y552" s="1314">
        <v>0</v>
      </c>
      <c r="Z552" s="1314">
        <v>0</v>
      </c>
      <c r="AA552" s="1314">
        <v>0</v>
      </c>
      <c r="AB552" s="1314">
        <v>0</v>
      </c>
      <c r="AC552" s="1314">
        <v>0</v>
      </c>
      <c r="AD552" s="1314">
        <v>0</v>
      </c>
      <c r="AE552" s="1352">
        <v>0</v>
      </c>
      <c r="AF552" s="1314">
        <v>0</v>
      </c>
      <c r="AG552" s="1375">
        <v>2</v>
      </c>
      <c r="AH552" s="1375">
        <v>70</v>
      </c>
      <c r="AI552" s="1386"/>
      <c r="AJ552" s="1380"/>
    </row>
    <row r="553" spans="1:137" s="290" customFormat="1" ht="18" customHeight="1">
      <c r="A553" s="789">
        <v>24</v>
      </c>
      <c r="B553" s="801">
        <v>1</v>
      </c>
      <c r="C553" s="791">
        <v>1</v>
      </c>
      <c r="D553" s="880" t="s">
        <v>1108</v>
      </c>
      <c r="E553" s="986"/>
      <c r="F553" s="1071"/>
      <c r="G553" s="986"/>
      <c r="H553" s="1017" t="s">
        <v>411</v>
      </c>
      <c r="I553" s="1253"/>
      <c r="J553" s="1315">
        <v>0</v>
      </c>
      <c r="K553" s="1315">
        <v>0</v>
      </c>
      <c r="L553" s="1315">
        <v>0</v>
      </c>
      <c r="M553" s="1315">
        <v>0</v>
      </c>
      <c r="N553" s="1315">
        <v>0</v>
      </c>
      <c r="O553" s="1315">
        <v>0</v>
      </c>
      <c r="P553" s="1315">
        <v>0</v>
      </c>
      <c r="Q553" s="1319">
        <v>0</v>
      </c>
      <c r="R553" s="1315">
        <v>0</v>
      </c>
      <c r="S553" s="1315">
        <v>0</v>
      </c>
      <c r="T553" s="1315">
        <v>360600</v>
      </c>
      <c r="U553" s="1315">
        <v>0</v>
      </c>
      <c r="V553" s="1315">
        <v>0</v>
      </c>
      <c r="W553" s="1315">
        <v>234700</v>
      </c>
      <c r="X553" s="1315">
        <v>0</v>
      </c>
      <c r="Y553" s="1315">
        <v>0</v>
      </c>
      <c r="Z553" s="1315">
        <v>0</v>
      </c>
      <c r="AA553" s="1315">
        <v>0</v>
      </c>
      <c r="AB553" s="1315">
        <v>0</v>
      </c>
      <c r="AC553" s="1315">
        <v>0</v>
      </c>
      <c r="AD553" s="1315">
        <v>0</v>
      </c>
      <c r="AE553" s="1351">
        <v>0</v>
      </c>
      <c r="AF553" s="1315">
        <v>0</v>
      </c>
      <c r="AG553" s="1370">
        <v>1</v>
      </c>
      <c r="AH553" s="1370">
        <v>1</v>
      </c>
      <c r="AI553" s="1389"/>
      <c r="AJ553" s="1389"/>
      <c r="AK553" s="1389"/>
      <c r="AL553" s="1389"/>
      <c r="AM553" s="1389"/>
      <c r="AN553" s="1389"/>
      <c r="AO553" s="1389"/>
      <c r="AP553" s="1389"/>
      <c r="AQ553" s="1389"/>
      <c r="AR553" s="1389"/>
      <c r="AS553" s="1389"/>
      <c r="AT553" s="1389"/>
    </row>
    <row r="554" spans="1:137" s="290" customFormat="1" ht="18" customHeight="1">
      <c r="A554" s="768">
        <v>24</v>
      </c>
      <c r="B554" s="787">
        <v>1</v>
      </c>
      <c r="C554" s="777">
        <v>2</v>
      </c>
      <c r="D554" s="881"/>
      <c r="E554" s="757"/>
      <c r="F554" s="1072"/>
      <c r="G554" s="1072"/>
      <c r="H554" s="900" t="s">
        <v>1121</v>
      </c>
      <c r="I554" s="1251"/>
      <c r="J554" s="1316">
        <v>10231818</v>
      </c>
      <c r="K554" s="1312">
        <v>1158100</v>
      </c>
      <c r="L554" s="1316">
        <v>2266672</v>
      </c>
      <c r="M554" s="1316">
        <v>1935907</v>
      </c>
      <c r="N554" s="1316">
        <v>138600</v>
      </c>
      <c r="O554" s="1312">
        <v>644053</v>
      </c>
      <c r="P554" s="1316">
        <v>1082619</v>
      </c>
      <c r="Q554" s="1316">
        <v>4575072</v>
      </c>
      <c r="R554" s="1316">
        <v>619305</v>
      </c>
      <c r="S554" s="1316">
        <v>957730</v>
      </c>
      <c r="T554" s="1316">
        <v>3081248</v>
      </c>
      <c r="U554" s="1312">
        <v>2286583</v>
      </c>
      <c r="V554" s="1312">
        <v>1146541</v>
      </c>
      <c r="W554" s="1316">
        <v>1164887</v>
      </c>
      <c r="X554" s="1316">
        <v>564200</v>
      </c>
      <c r="Y554" s="1316">
        <v>171880</v>
      </c>
      <c r="Z554" s="1316">
        <v>225077</v>
      </c>
      <c r="AA554" s="1316">
        <v>626156</v>
      </c>
      <c r="AB554" s="1312">
        <v>84034</v>
      </c>
      <c r="AC554" s="1312">
        <v>322466</v>
      </c>
      <c r="AD554" s="1316">
        <v>58469</v>
      </c>
      <c r="AE554" s="1349">
        <v>1010893</v>
      </c>
      <c r="AF554" s="1312">
        <v>0</v>
      </c>
      <c r="AG554" s="1367">
        <v>1</v>
      </c>
      <c r="AH554" s="1367">
        <v>2</v>
      </c>
      <c r="AI554" s="1389"/>
      <c r="AJ554" s="1385">
        <v>1</v>
      </c>
      <c r="AK554" s="1389"/>
      <c r="AL554" s="1389"/>
      <c r="AM554" s="1385"/>
      <c r="AN554" s="1389"/>
      <c r="AO554" s="1389"/>
      <c r="AP554" s="1389"/>
      <c r="AQ554" s="1389"/>
      <c r="AR554" s="1389"/>
      <c r="AS554" s="1389"/>
      <c r="AT554" s="1389"/>
    </row>
    <row r="555" spans="1:137" s="290" customFormat="1" ht="18" customHeight="1">
      <c r="A555" s="768">
        <v>24</v>
      </c>
      <c r="B555" s="787">
        <v>1</v>
      </c>
      <c r="C555" s="777">
        <v>3</v>
      </c>
      <c r="D555" s="882"/>
      <c r="E555" s="757"/>
      <c r="F555" s="1073"/>
      <c r="G555" s="1073"/>
      <c r="H555" s="900" t="s">
        <v>1048</v>
      </c>
      <c r="I555" s="1251"/>
      <c r="J555" s="1316">
        <v>7360463</v>
      </c>
      <c r="K555" s="1316">
        <v>1158432</v>
      </c>
      <c r="L555" s="1316">
        <v>5406330</v>
      </c>
      <c r="M555" s="1316">
        <v>1570086</v>
      </c>
      <c r="N555" s="1316">
        <v>790573</v>
      </c>
      <c r="O555" s="1316">
        <v>1996427</v>
      </c>
      <c r="P555" s="1316">
        <v>871431</v>
      </c>
      <c r="Q555" s="1316">
        <v>5320074</v>
      </c>
      <c r="R555" s="1316">
        <v>640861</v>
      </c>
      <c r="S555" s="1316">
        <v>142503</v>
      </c>
      <c r="T555" s="1316">
        <v>989532</v>
      </c>
      <c r="U555" s="1312">
        <v>447880</v>
      </c>
      <c r="V555" s="1316">
        <v>894158</v>
      </c>
      <c r="W555" s="1316">
        <v>802226</v>
      </c>
      <c r="X555" s="1316">
        <v>884560</v>
      </c>
      <c r="Y555" s="1316">
        <v>363125</v>
      </c>
      <c r="Z555" s="1316">
        <v>19621</v>
      </c>
      <c r="AA555" s="1316">
        <v>696156</v>
      </c>
      <c r="AB555" s="1316">
        <v>178715</v>
      </c>
      <c r="AC555" s="1316">
        <v>5760</v>
      </c>
      <c r="AD555" s="1316">
        <v>57268</v>
      </c>
      <c r="AE555" s="1349">
        <v>266195</v>
      </c>
      <c r="AF555" s="1312">
        <v>0</v>
      </c>
      <c r="AG555" s="1367">
        <v>1</v>
      </c>
      <c r="AH555" s="1367">
        <v>3</v>
      </c>
      <c r="AI555" s="1389"/>
      <c r="AJ555" s="1385"/>
      <c r="AK555" s="1389"/>
      <c r="AL555" s="1389"/>
      <c r="AM555" s="1385"/>
      <c r="AN555" s="1389"/>
      <c r="AO555" s="1389"/>
      <c r="AP555" s="1389"/>
      <c r="AQ555" s="1389"/>
      <c r="AR555" s="1389"/>
      <c r="AS555" s="1389"/>
      <c r="AT555" s="1389"/>
    </row>
    <row r="556" spans="1:137" s="290" customFormat="1" ht="18" customHeight="1">
      <c r="A556" s="768">
        <v>24</v>
      </c>
      <c r="B556" s="787">
        <v>1</v>
      </c>
      <c r="C556" s="777">
        <v>4</v>
      </c>
      <c r="D556" s="882"/>
      <c r="E556" s="987"/>
      <c r="F556" s="987"/>
      <c r="G556" s="987"/>
      <c r="H556" s="900" t="s">
        <v>1266</v>
      </c>
      <c r="I556" s="1251"/>
      <c r="J556" s="1316">
        <v>4502565</v>
      </c>
      <c r="K556" s="1316">
        <v>2480380</v>
      </c>
      <c r="L556" s="1316">
        <v>2493892</v>
      </c>
      <c r="M556" s="1316">
        <v>2463220</v>
      </c>
      <c r="N556" s="1316">
        <v>1061304</v>
      </c>
      <c r="O556" s="1316">
        <v>2849805</v>
      </c>
      <c r="P556" s="1316">
        <v>996382</v>
      </c>
      <c r="Q556" s="1316">
        <v>5551517</v>
      </c>
      <c r="R556" s="1316">
        <v>1124261</v>
      </c>
      <c r="S556" s="1316">
        <v>900381</v>
      </c>
      <c r="T556" s="1316">
        <v>3821956</v>
      </c>
      <c r="U556" s="1316">
        <v>988613</v>
      </c>
      <c r="V556" s="1316">
        <v>487239</v>
      </c>
      <c r="W556" s="1316">
        <v>1350569</v>
      </c>
      <c r="X556" s="1316">
        <v>820864</v>
      </c>
      <c r="Y556" s="1316">
        <v>79847</v>
      </c>
      <c r="Z556" s="1316">
        <v>234356</v>
      </c>
      <c r="AA556" s="1316">
        <v>265428</v>
      </c>
      <c r="AB556" s="1316">
        <v>636948</v>
      </c>
      <c r="AC556" s="1316">
        <v>148437</v>
      </c>
      <c r="AD556" s="1316">
        <v>170907</v>
      </c>
      <c r="AE556" s="1358">
        <v>1192202</v>
      </c>
      <c r="AF556" s="1312">
        <v>276063</v>
      </c>
      <c r="AG556" s="1367">
        <v>1</v>
      </c>
      <c r="AH556" s="1367">
        <v>4</v>
      </c>
      <c r="AI556" s="1389"/>
      <c r="AJ556" s="1385"/>
      <c r="AK556" s="1389"/>
      <c r="AL556" s="1389"/>
      <c r="AM556" s="1385"/>
      <c r="AN556" s="1389"/>
      <c r="AO556" s="1389"/>
      <c r="AP556" s="1389"/>
      <c r="AQ556" s="1389"/>
      <c r="AR556" s="1389"/>
      <c r="AS556" s="1389"/>
      <c r="AT556" s="1389"/>
    </row>
    <row r="557" spans="1:137" s="290" customFormat="1" ht="18" customHeight="1">
      <c r="A557" s="769">
        <v>24</v>
      </c>
      <c r="B557" s="785">
        <v>1</v>
      </c>
      <c r="C557" s="405">
        <v>5</v>
      </c>
      <c r="D557" s="883"/>
      <c r="E557" s="757"/>
      <c r="F557" s="1073"/>
      <c r="G557" s="1073"/>
      <c r="H557" s="900" t="s">
        <v>1267</v>
      </c>
      <c r="I557" s="1251"/>
      <c r="J557" s="1316">
        <v>462355</v>
      </c>
      <c r="K557" s="1316">
        <v>220277</v>
      </c>
      <c r="L557" s="1316">
        <v>611825</v>
      </c>
      <c r="M557" s="1316">
        <v>148482</v>
      </c>
      <c r="N557" s="1316">
        <v>37864</v>
      </c>
      <c r="O557" s="1316">
        <v>276143</v>
      </c>
      <c r="P557" s="1316">
        <v>82923</v>
      </c>
      <c r="Q557" s="1316">
        <v>193040</v>
      </c>
      <c r="R557" s="1316">
        <v>236334</v>
      </c>
      <c r="S557" s="1316">
        <v>64474</v>
      </c>
      <c r="T557" s="1316">
        <v>258265</v>
      </c>
      <c r="U557" s="1316">
        <v>125108</v>
      </c>
      <c r="V557" s="1316">
        <v>5078</v>
      </c>
      <c r="W557" s="1316">
        <v>35458</v>
      </c>
      <c r="X557" s="1316">
        <v>63203</v>
      </c>
      <c r="Y557" s="1316">
        <v>0</v>
      </c>
      <c r="Z557" s="1316">
        <v>81748</v>
      </c>
      <c r="AA557" s="1316">
        <v>0</v>
      </c>
      <c r="AB557" s="1316">
        <v>58246</v>
      </c>
      <c r="AC557" s="1316">
        <v>0</v>
      </c>
      <c r="AD557" s="1316">
        <v>21003</v>
      </c>
      <c r="AE557" s="1358">
        <v>45979</v>
      </c>
      <c r="AF557" s="1312">
        <v>0</v>
      </c>
      <c r="AG557" s="1368">
        <v>1</v>
      </c>
      <c r="AH557" s="1368">
        <v>5</v>
      </c>
      <c r="AI557" s="1389"/>
      <c r="AJ557" s="1385"/>
      <c r="AK557" s="1389"/>
      <c r="AL557" s="1389"/>
      <c r="AM557" s="1385"/>
      <c r="AN557" s="1389"/>
      <c r="AO557" s="1389"/>
      <c r="AP557" s="1389"/>
      <c r="AQ557" s="1389"/>
      <c r="AR557" s="1389"/>
      <c r="AS557" s="1389"/>
      <c r="AT557" s="1389"/>
    </row>
    <row r="558" spans="1:137" s="290" customFormat="1" ht="18" customHeight="1">
      <c r="A558" s="769">
        <v>24</v>
      </c>
      <c r="B558" s="785">
        <v>1</v>
      </c>
      <c r="C558" s="405">
        <v>6</v>
      </c>
      <c r="D558" s="883"/>
      <c r="E558" s="757"/>
      <c r="F558" s="1072"/>
      <c r="G558" s="1072"/>
      <c r="H558" s="900" t="s">
        <v>922</v>
      </c>
      <c r="I558" s="1251"/>
      <c r="J558" s="1316">
        <v>483600</v>
      </c>
      <c r="K558" s="1316">
        <v>75785</v>
      </c>
      <c r="L558" s="1316">
        <v>606059</v>
      </c>
      <c r="M558" s="1316">
        <v>108640</v>
      </c>
      <c r="N558" s="1316">
        <v>19258</v>
      </c>
      <c r="O558" s="1316">
        <v>69801</v>
      </c>
      <c r="P558" s="1316">
        <v>71752</v>
      </c>
      <c r="Q558" s="1316">
        <v>90337</v>
      </c>
      <c r="R558" s="1316">
        <v>30089</v>
      </c>
      <c r="S558" s="1316">
        <v>44487</v>
      </c>
      <c r="T558" s="1316">
        <v>216332</v>
      </c>
      <c r="U558" s="1316">
        <v>79659</v>
      </c>
      <c r="V558" s="1316">
        <v>8661</v>
      </c>
      <c r="W558" s="1316">
        <v>33313</v>
      </c>
      <c r="X558" s="1316">
        <v>25647</v>
      </c>
      <c r="Y558" s="1316">
        <v>0</v>
      </c>
      <c r="Z558" s="1316">
        <v>145893</v>
      </c>
      <c r="AA558" s="1316">
        <v>0</v>
      </c>
      <c r="AB558" s="1316">
        <v>33147</v>
      </c>
      <c r="AC558" s="1316">
        <v>24390</v>
      </c>
      <c r="AD558" s="1316">
        <v>10885</v>
      </c>
      <c r="AE558" s="1358">
        <v>32600</v>
      </c>
      <c r="AF558" s="1312">
        <v>0</v>
      </c>
      <c r="AG558" s="1368">
        <v>1</v>
      </c>
      <c r="AH558" s="1368">
        <v>6</v>
      </c>
      <c r="AI558" s="1389"/>
      <c r="AJ558" s="1385"/>
      <c r="AK558" s="1389"/>
      <c r="AL558" s="1389"/>
      <c r="AM558" s="1385"/>
      <c r="AN558" s="1389"/>
      <c r="AO558" s="1389"/>
      <c r="AP558" s="1389"/>
      <c r="AQ558" s="1389"/>
      <c r="AR558" s="1389"/>
      <c r="AS558" s="1389"/>
      <c r="AT558" s="1389"/>
    </row>
    <row r="559" spans="1:137" s="290" customFormat="1" ht="18" customHeight="1">
      <c r="A559" s="769">
        <v>24</v>
      </c>
      <c r="B559" s="785">
        <v>1</v>
      </c>
      <c r="C559" s="405">
        <v>7</v>
      </c>
      <c r="D559" s="883"/>
      <c r="E559" s="757"/>
      <c r="F559" s="1073"/>
      <c r="G559" s="1073"/>
      <c r="H559" s="900" t="s">
        <v>1268</v>
      </c>
      <c r="I559" s="1251"/>
      <c r="J559" s="1316">
        <v>0</v>
      </c>
      <c r="K559" s="1316">
        <v>0</v>
      </c>
      <c r="L559" s="1316">
        <v>0</v>
      </c>
      <c r="M559" s="1316">
        <v>0</v>
      </c>
      <c r="N559" s="1316">
        <v>0</v>
      </c>
      <c r="O559" s="1316">
        <v>0</v>
      </c>
      <c r="P559" s="1316">
        <v>0</v>
      </c>
      <c r="Q559" s="1316">
        <v>4922</v>
      </c>
      <c r="R559" s="1316">
        <v>0</v>
      </c>
      <c r="S559" s="1316">
        <v>0</v>
      </c>
      <c r="T559" s="1316">
        <v>0</v>
      </c>
      <c r="U559" s="1316">
        <v>0</v>
      </c>
      <c r="V559" s="1316">
        <v>0</v>
      </c>
      <c r="W559" s="1316">
        <v>2134</v>
      </c>
      <c r="X559" s="1316">
        <v>0</v>
      </c>
      <c r="Y559" s="1316">
        <v>0</v>
      </c>
      <c r="Z559" s="1316">
        <v>0</v>
      </c>
      <c r="AA559" s="1316">
        <v>0</v>
      </c>
      <c r="AB559" s="1316">
        <v>0</v>
      </c>
      <c r="AC559" s="1316">
        <v>0</v>
      </c>
      <c r="AD559" s="1316">
        <v>0</v>
      </c>
      <c r="AE559" s="1358">
        <v>0</v>
      </c>
      <c r="AF559" s="1312">
        <v>1422</v>
      </c>
      <c r="AG559" s="1368">
        <v>1</v>
      </c>
      <c r="AH559" s="1368">
        <v>7</v>
      </c>
      <c r="AI559" s="1389"/>
      <c r="AJ559" s="1385"/>
      <c r="AK559" s="1389"/>
      <c r="AL559" s="1389"/>
      <c r="AM559" s="1385"/>
      <c r="AN559" s="1389"/>
      <c r="AO559" s="1389"/>
      <c r="AP559" s="1389"/>
      <c r="AQ559" s="1389"/>
      <c r="AR559" s="1389"/>
      <c r="AS559" s="1389"/>
      <c r="AT559" s="1389"/>
    </row>
    <row r="560" spans="1:137" s="290" customFormat="1" ht="18" customHeight="1">
      <c r="A560" s="769">
        <v>24</v>
      </c>
      <c r="B560" s="785">
        <v>1</v>
      </c>
      <c r="C560" s="405">
        <v>8</v>
      </c>
      <c r="D560" s="883"/>
      <c r="E560" s="757"/>
      <c r="F560" s="1073"/>
      <c r="G560" s="1073"/>
      <c r="H560" s="900" t="s">
        <v>910</v>
      </c>
      <c r="I560" s="1251"/>
      <c r="J560" s="1316">
        <v>0</v>
      </c>
      <c r="K560" s="1316">
        <v>0</v>
      </c>
      <c r="L560" s="1316">
        <v>0</v>
      </c>
      <c r="M560" s="1316">
        <v>0</v>
      </c>
      <c r="N560" s="1316">
        <v>0</v>
      </c>
      <c r="O560" s="1316">
        <v>0</v>
      </c>
      <c r="P560" s="1316">
        <v>0</v>
      </c>
      <c r="Q560" s="1316">
        <v>0</v>
      </c>
      <c r="R560" s="1316">
        <v>0</v>
      </c>
      <c r="S560" s="1316">
        <v>0</v>
      </c>
      <c r="T560" s="1316">
        <v>0</v>
      </c>
      <c r="U560" s="1316">
        <v>0</v>
      </c>
      <c r="V560" s="1316">
        <v>0</v>
      </c>
      <c r="W560" s="1316">
        <v>0</v>
      </c>
      <c r="X560" s="1316">
        <v>0</v>
      </c>
      <c r="Y560" s="1316">
        <v>0</v>
      </c>
      <c r="Z560" s="1316">
        <v>0</v>
      </c>
      <c r="AA560" s="1316">
        <v>0</v>
      </c>
      <c r="AB560" s="1316">
        <v>0</v>
      </c>
      <c r="AC560" s="1316">
        <v>0</v>
      </c>
      <c r="AD560" s="1316">
        <v>0</v>
      </c>
      <c r="AE560" s="1358">
        <v>0</v>
      </c>
      <c r="AF560" s="1312">
        <v>0</v>
      </c>
      <c r="AG560" s="1368">
        <v>1</v>
      </c>
      <c r="AH560" s="1368">
        <v>8</v>
      </c>
      <c r="AI560" s="1389"/>
      <c r="AJ560" s="1385"/>
      <c r="AK560" s="1389"/>
      <c r="AL560" s="1389"/>
      <c r="AM560" s="1385"/>
      <c r="AN560" s="1389"/>
      <c r="AO560" s="1389"/>
      <c r="AP560" s="1389"/>
      <c r="AQ560" s="1389"/>
      <c r="AR560" s="1389"/>
      <c r="AS560" s="1389"/>
      <c r="AT560" s="1389"/>
    </row>
    <row r="561" spans="1:46" s="290" customFormat="1" ht="18" customHeight="1">
      <c r="A561" s="769">
        <v>24</v>
      </c>
      <c r="B561" s="785">
        <v>1</v>
      </c>
      <c r="C561" s="405">
        <v>9</v>
      </c>
      <c r="D561" s="883"/>
      <c r="E561" s="757"/>
      <c r="F561" s="1073"/>
      <c r="G561" s="1073"/>
      <c r="H561" s="900" t="s">
        <v>1269</v>
      </c>
      <c r="I561" s="1251"/>
      <c r="J561" s="1316">
        <v>0</v>
      </c>
      <c r="K561" s="1316">
        <v>0</v>
      </c>
      <c r="L561" s="1316">
        <v>0</v>
      </c>
      <c r="M561" s="1316">
        <v>0</v>
      </c>
      <c r="N561" s="1316">
        <v>0</v>
      </c>
      <c r="O561" s="1316">
        <v>0</v>
      </c>
      <c r="P561" s="1316">
        <v>0</v>
      </c>
      <c r="Q561" s="1316">
        <v>0</v>
      </c>
      <c r="R561" s="1316">
        <v>0</v>
      </c>
      <c r="S561" s="1316">
        <v>0</v>
      </c>
      <c r="T561" s="1316">
        <v>0</v>
      </c>
      <c r="U561" s="1316">
        <v>0</v>
      </c>
      <c r="V561" s="1316">
        <v>0</v>
      </c>
      <c r="W561" s="1316">
        <v>0</v>
      </c>
      <c r="X561" s="1316">
        <v>0</v>
      </c>
      <c r="Y561" s="1316">
        <v>0</v>
      </c>
      <c r="Z561" s="1316">
        <v>0</v>
      </c>
      <c r="AA561" s="1316">
        <v>0</v>
      </c>
      <c r="AB561" s="1316">
        <v>0</v>
      </c>
      <c r="AC561" s="1316">
        <v>0</v>
      </c>
      <c r="AD561" s="1316">
        <v>0</v>
      </c>
      <c r="AE561" s="1358">
        <v>0</v>
      </c>
      <c r="AF561" s="1312">
        <v>0</v>
      </c>
      <c r="AG561" s="1368">
        <v>1</v>
      </c>
      <c r="AH561" s="1368">
        <v>9</v>
      </c>
      <c r="AI561" s="1389"/>
      <c r="AJ561" s="1385"/>
      <c r="AK561" s="1389"/>
      <c r="AL561" s="1389"/>
      <c r="AM561" s="1385"/>
      <c r="AN561" s="1389"/>
      <c r="AO561" s="1389"/>
      <c r="AP561" s="1389"/>
      <c r="AQ561" s="1389"/>
      <c r="AR561" s="1389"/>
      <c r="AS561" s="1389"/>
      <c r="AT561" s="1389"/>
    </row>
    <row r="562" spans="1:46" s="290" customFormat="1" ht="18" customHeight="1">
      <c r="A562" s="769">
        <v>24</v>
      </c>
      <c r="B562" s="785">
        <v>1</v>
      </c>
      <c r="C562" s="405">
        <v>10</v>
      </c>
      <c r="D562" s="883"/>
      <c r="E562" s="757"/>
      <c r="F562" s="1073"/>
      <c r="G562" s="1073"/>
      <c r="H562" s="900" t="s">
        <v>1270</v>
      </c>
      <c r="I562" s="1251"/>
      <c r="J562" s="1316">
        <v>0</v>
      </c>
      <c r="K562" s="1316">
        <v>0</v>
      </c>
      <c r="L562" s="1316">
        <v>0</v>
      </c>
      <c r="M562" s="1316">
        <v>0</v>
      </c>
      <c r="N562" s="1316">
        <v>0</v>
      </c>
      <c r="O562" s="1316">
        <v>0</v>
      </c>
      <c r="P562" s="1316">
        <v>0</v>
      </c>
      <c r="Q562" s="1316">
        <v>0</v>
      </c>
      <c r="R562" s="1316">
        <v>0</v>
      </c>
      <c r="S562" s="1316">
        <v>0</v>
      </c>
      <c r="T562" s="1316">
        <v>0</v>
      </c>
      <c r="U562" s="1316">
        <v>0</v>
      </c>
      <c r="V562" s="1316">
        <v>0</v>
      </c>
      <c r="W562" s="1316">
        <v>0</v>
      </c>
      <c r="X562" s="1316">
        <v>0</v>
      </c>
      <c r="Y562" s="1316">
        <v>0</v>
      </c>
      <c r="Z562" s="1316">
        <v>0</v>
      </c>
      <c r="AA562" s="1316">
        <v>0</v>
      </c>
      <c r="AB562" s="1316">
        <v>0</v>
      </c>
      <c r="AC562" s="1316">
        <v>0</v>
      </c>
      <c r="AD562" s="1316">
        <v>0</v>
      </c>
      <c r="AE562" s="1358">
        <v>0</v>
      </c>
      <c r="AF562" s="1312">
        <v>0</v>
      </c>
      <c r="AG562" s="1368">
        <v>1</v>
      </c>
      <c r="AH562" s="1368">
        <v>10</v>
      </c>
      <c r="AI562" s="1389"/>
      <c r="AJ562" s="1385"/>
      <c r="AK562" s="1389"/>
      <c r="AL562" s="1389"/>
      <c r="AM562" s="1385"/>
      <c r="AN562" s="1389"/>
      <c r="AO562" s="1389"/>
      <c r="AP562" s="1389"/>
      <c r="AQ562" s="1389"/>
      <c r="AR562" s="1389"/>
      <c r="AS562" s="1389"/>
      <c r="AT562" s="1389"/>
    </row>
    <row r="563" spans="1:46" s="290" customFormat="1" ht="18" customHeight="1">
      <c r="A563" s="769">
        <v>24</v>
      </c>
      <c r="B563" s="785">
        <v>1</v>
      </c>
      <c r="C563" s="405">
        <v>11</v>
      </c>
      <c r="D563" s="883"/>
      <c r="E563" s="757"/>
      <c r="F563" s="1073"/>
      <c r="G563" s="1073"/>
      <c r="H563" s="900" t="s">
        <v>136</v>
      </c>
      <c r="I563" s="1251"/>
      <c r="J563" s="1316">
        <v>0</v>
      </c>
      <c r="K563" s="1316">
        <v>0</v>
      </c>
      <c r="L563" s="1316">
        <v>0</v>
      </c>
      <c r="M563" s="1316">
        <v>0</v>
      </c>
      <c r="N563" s="1316">
        <v>0</v>
      </c>
      <c r="O563" s="1316">
        <v>0</v>
      </c>
      <c r="P563" s="1316">
        <v>0</v>
      </c>
      <c r="Q563" s="1316">
        <v>0</v>
      </c>
      <c r="R563" s="1316">
        <v>0</v>
      </c>
      <c r="S563" s="1316">
        <v>0</v>
      </c>
      <c r="T563" s="1316">
        <v>0</v>
      </c>
      <c r="U563" s="1316">
        <v>0</v>
      </c>
      <c r="V563" s="1316">
        <v>0</v>
      </c>
      <c r="W563" s="1316">
        <v>0</v>
      </c>
      <c r="X563" s="1316">
        <v>0</v>
      </c>
      <c r="Y563" s="1316">
        <v>0</v>
      </c>
      <c r="Z563" s="1316">
        <v>0</v>
      </c>
      <c r="AA563" s="1316">
        <v>0</v>
      </c>
      <c r="AB563" s="1316">
        <v>0</v>
      </c>
      <c r="AC563" s="1316">
        <v>0</v>
      </c>
      <c r="AD563" s="1316">
        <v>0</v>
      </c>
      <c r="AE563" s="1358">
        <v>0</v>
      </c>
      <c r="AF563" s="1312">
        <v>0</v>
      </c>
      <c r="AG563" s="1368">
        <v>1</v>
      </c>
      <c r="AH563" s="1368">
        <v>11</v>
      </c>
      <c r="AI563" s="1389"/>
      <c r="AJ563" s="1385"/>
      <c r="AK563" s="1389"/>
      <c r="AL563" s="1389"/>
      <c r="AM563" s="1385"/>
      <c r="AN563" s="1389"/>
      <c r="AO563" s="1389"/>
      <c r="AP563" s="1389"/>
      <c r="AQ563" s="1389"/>
      <c r="AR563" s="1389"/>
      <c r="AS563" s="1389"/>
      <c r="AT563" s="1389"/>
    </row>
    <row r="564" spans="1:46" s="290" customFormat="1" ht="18" customHeight="1">
      <c r="A564" s="769">
        <v>24</v>
      </c>
      <c r="B564" s="785">
        <v>1</v>
      </c>
      <c r="C564" s="405">
        <v>12</v>
      </c>
      <c r="D564" s="883"/>
      <c r="E564" s="757"/>
      <c r="F564" s="1073"/>
      <c r="G564" s="1073"/>
      <c r="H564" s="900" t="s">
        <v>1110</v>
      </c>
      <c r="I564" s="1251"/>
      <c r="J564" s="1316">
        <v>23040801</v>
      </c>
      <c r="K564" s="1316">
        <v>5092974</v>
      </c>
      <c r="L564" s="1316">
        <v>11384778</v>
      </c>
      <c r="M564" s="1316">
        <v>6226335</v>
      </c>
      <c r="N564" s="1316">
        <v>2047599</v>
      </c>
      <c r="O564" s="1316">
        <v>5836229</v>
      </c>
      <c r="P564" s="1316">
        <v>3105107</v>
      </c>
      <c r="Q564" s="1316">
        <v>15734962</v>
      </c>
      <c r="R564" s="1316">
        <v>2650850</v>
      </c>
      <c r="S564" s="1316">
        <v>2109575</v>
      </c>
      <c r="T564" s="1316">
        <v>8727933</v>
      </c>
      <c r="U564" s="1316">
        <v>3927843</v>
      </c>
      <c r="V564" s="1316">
        <v>2541677</v>
      </c>
      <c r="W564" s="1316">
        <v>3623287</v>
      </c>
      <c r="X564" s="1316">
        <v>2358474</v>
      </c>
      <c r="Y564" s="1316">
        <v>614852</v>
      </c>
      <c r="Z564" s="1316">
        <v>706695</v>
      </c>
      <c r="AA564" s="1316">
        <v>1587740</v>
      </c>
      <c r="AB564" s="1316">
        <v>991090</v>
      </c>
      <c r="AC564" s="1316">
        <v>501053</v>
      </c>
      <c r="AD564" s="1316">
        <v>318532</v>
      </c>
      <c r="AE564" s="1358">
        <v>2547869</v>
      </c>
      <c r="AF564" s="1312">
        <v>277485</v>
      </c>
      <c r="AG564" s="1368">
        <v>1</v>
      </c>
      <c r="AH564" s="1368">
        <v>12</v>
      </c>
      <c r="AI564" s="1389"/>
      <c r="AJ564" s="1385"/>
      <c r="AK564" s="1389"/>
      <c r="AL564" s="1389"/>
      <c r="AM564" s="1385"/>
      <c r="AN564" s="1389"/>
      <c r="AO564" s="1389"/>
      <c r="AP564" s="1389"/>
      <c r="AQ564" s="1389"/>
      <c r="AR564" s="1389"/>
      <c r="AS564" s="1389"/>
      <c r="AT564" s="1389"/>
    </row>
    <row r="565" spans="1:46" s="290" customFormat="1" ht="18" customHeight="1">
      <c r="A565" s="769">
        <v>24</v>
      </c>
      <c r="B565" s="785">
        <v>1</v>
      </c>
      <c r="C565" s="405">
        <v>13</v>
      </c>
      <c r="D565" s="884"/>
      <c r="E565" s="988"/>
      <c r="F565" s="1074"/>
      <c r="G565" s="1078"/>
      <c r="H565" s="1165" t="s">
        <v>1113</v>
      </c>
      <c r="I565" s="1251"/>
      <c r="J565" s="1290">
        <v>0</v>
      </c>
      <c r="K565" s="1290">
        <v>0</v>
      </c>
      <c r="L565" s="1290">
        <v>0</v>
      </c>
      <c r="M565" s="1290">
        <v>0</v>
      </c>
      <c r="N565" s="1290">
        <v>0</v>
      </c>
      <c r="O565" s="1290">
        <v>0</v>
      </c>
      <c r="P565" s="1290">
        <v>0</v>
      </c>
      <c r="Q565" s="1290">
        <v>0</v>
      </c>
      <c r="R565" s="1290">
        <v>0</v>
      </c>
      <c r="S565" s="1290">
        <v>0</v>
      </c>
      <c r="T565" s="1290">
        <v>0</v>
      </c>
      <c r="U565" s="1290">
        <v>2700</v>
      </c>
      <c r="V565" s="1290">
        <v>0</v>
      </c>
      <c r="W565" s="1290">
        <v>0</v>
      </c>
      <c r="X565" s="1290">
        <v>0</v>
      </c>
      <c r="Y565" s="1290">
        <v>0</v>
      </c>
      <c r="Z565" s="1312">
        <v>0</v>
      </c>
      <c r="AA565" s="1312">
        <v>0</v>
      </c>
      <c r="AB565" s="1312">
        <v>0</v>
      </c>
      <c r="AC565" s="1312">
        <v>0</v>
      </c>
      <c r="AD565" s="1312">
        <v>0</v>
      </c>
      <c r="AE565" s="1349">
        <v>0</v>
      </c>
      <c r="AF565" s="1312">
        <v>0</v>
      </c>
      <c r="AG565" s="1368">
        <v>1</v>
      </c>
      <c r="AH565" s="1368">
        <v>13</v>
      </c>
      <c r="AI565" s="1389"/>
      <c r="AJ565" s="1385"/>
      <c r="AK565" s="1389"/>
      <c r="AL565" s="1389"/>
      <c r="AM565" s="1385"/>
      <c r="AN565" s="1389"/>
      <c r="AO565" s="1389"/>
      <c r="AP565" s="1389"/>
      <c r="AQ565" s="1389"/>
      <c r="AR565" s="1389"/>
      <c r="AS565" s="1389"/>
      <c r="AT565" s="1389"/>
    </row>
    <row r="566" spans="1:46" s="290" customFormat="1" ht="18" customHeight="1">
      <c r="A566" s="769">
        <v>24</v>
      </c>
      <c r="B566" s="785">
        <v>1</v>
      </c>
      <c r="C566" s="405">
        <v>14</v>
      </c>
      <c r="D566" s="2429" t="s">
        <v>572</v>
      </c>
      <c r="E566" s="2430"/>
      <c r="F566" s="2431"/>
      <c r="G566" s="989"/>
      <c r="H566" s="900" t="s">
        <v>1083</v>
      </c>
      <c r="I566" s="1251"/>
      <c r="J566" s="1290">
        <v>23040801</v>
      </c>
      <c r="K566" s="1290">
        <v>5092974</v>
      </c>
      <c r="L566" s="1290">
        <v>11384778</v>
      </c>
      <c r="M566" s="1290">
        <v>6226335</v>
      </c>
      <c r="N566" s="1290">
        <v>2047599</v>
      </c>
      <c r="O566" s="1290">
        <v>5836229</v>
      </c>
      <c r="P566" s="1290">
        <v>3105107</v>
      </c>
      <c r="Q566" s="1290">
        <v>15734962</v>
      </c>
      <c r="R566" s="1290">
        <v>2650850</v>
      </c>
      <c r="S566" s="1290">
        <v>2109575</v>
      </c>
      <c r="T566" s="1290">
        <v>8727933</v>
      </c>
      <c r="U566" s="1290">
        <v>3927843</v>
      </c>
      <c r="V566" s="1290">
        <v>2541677</v>
      </c>
      <c r="W566" s="1290">
        <v>3623287</v>
      </c>
      <c r="X566" s="1290">
        <v>2358474</v>
      </c>
      <c r="Y566" s="1290">
        <v>614852</v>
      </c>
      <c r="Z566" s="1312">
        <v>706695</v>
      </c>
      <c r="AA566" s="1312">
        <v>1587740</v>
      </c>
      <c r="AB566" s="1312">
        <v>991090</v>
      </c>
      <c r="AC566" s="1312">
        <v>501053</v>
      </c>
      <c r="AD566" s="1312">
        <v>318532</v>
      </c>
      <c r="AE566" s="1349">
        <v>2547869</v>
      </c>
      <c r="AF566" s="1312">
        <v>277485</v>
      </c>
      <c r="AG566" s="1368">
        <v>1</v>
      </c>
      <c r="AH566" s="1368">
        <v>14</v>
      </c>
      <c r="AI566" s="1389"/>
      <c r="AJ566" s="1385"/>
      <c r="AK566" s="1389"/>
      <c r="AL566" s="1389"/>
      <c r="AM566" s="1385"/>
      <c r="AN566" s="1389"/>
      <c r="AO566" s="1389"/>
      <c r="AP566" s="1389"/>
      <c r="AQ566" s="1389"/>
      <c r="AR566" s="1389"/>
      <c r="AS566" s="1389"/>
      <c r="AT566" s="1389"/>
    </row>
    <row r="567" spans="1:46" s="290" customFormat="1" ht="18" customHeight="1">
      <c r="A567" s="769">
        <v>24</v>
      </c>
      <c r="B567" s="785">
        <v>1</v>
      </c>
      <c r="C567" s="405">
        <v>15</v>
      </c>
      <c r="D567" s="2432"/>
      <c r="E567" s="2433"/>
      <c r="F567" s="2434"/>
      <c r="G567" s="990"/>
      <c r="H567" s="1166" t="s">
        <v>1018</v>
      </c>
      <c r="I567" s="1251"/>
      <c r="J567" s="1299">
        <v>0</v>
      </c>
      <c r="K567" s="1299">
        <v>0</v>
      </c>
      <c r="L567" s="1299">
        <v>0</v>
      </c>
      <c r="M567" s="1299">
        <v>0</v>
      </c>
      <c r="N567" s="1299">
        <v>0</v>
      </c>
      <c r="O567" s="1299">
        <v>0</v>
      </c>
      <c r="P567" s="1299">
        <v>0</v>
      </c>
      <c r="Q567" s="1299">
        <v>0</v>
      </c>
      <c r="R567" s="1299">
        <v>0</v>
      </c>
      <c r="S567" s="1299">
        <v>0</v>
      </c>
      <c r="T567" s="1299">
        <v>0</v>
      </c>
      <c r="U567" s="1299">
        <v>0</v>
      </c>
      <c r="V567" s="1299">
        <v>0</v>
      </c>
      <c r="W567" s="1299">
        <v>0</v>
      </c>
      <c r="X567" s="1299">
        <v>0</v>
      </c>
      <c r="Y567" s="1299">
        <v>0</v>
      </c>
      <c r="Z567" s="1318">
        <v>0</v>
      </c>
      <c r="AA567" s="1318">
        <v>0</v>
      </c>
      <c r="AB567" s="1318">
        <v>0</v>
      </c>
      <c r="AC567" s="1318">
        <v>0</v>
      </c>
      <c r="AD567" s="1318">
        <v>0</v>
      </c>
      <c r="AE567" s="1350">
        <v>0</v>
      </c>
      <c r="AF567" s="1312">
        <v>0</v>
      </c>
      <c r="AG567" s="1368">
        <v>1</v>
      </c>
      <c r="AH567" s="1368">
        <v>15</v>
      </c>
      <c r="AI567" s="1389"/>
      <c r="AJ567" s="1385"/>
      <c r="AK567" s="1389"/>
      <c r="AL567" s="1389"/>
      <c r="AM567" s="1385"/>
      <c r="AN567" s="1389"/>
      <c r="AO567" s="1389"/>
      <c r="AP567" s="1389"/>
      <c r="AQ567" s="1389"/>
      <c r="AR567" s="1389"/>
      <c r="AS567" s="1389"/>
      <c r="AT567" s="1389"/>
    </row>
    <row r="568" spans="1:46" s="755" customFormat="1" ht="18" customHeight="1">
      <c r="A568" s="790">
        <v>24</v>
      </c>
      <c r="B568" s="784">
        <v>1</v>
      </c>
      <c r="C568" s="775">
        <v>16</v>
      </c>
      <c r="D568" s="885"/>
      <c r="E568" s="775"/>
      <c r="F568" s="775"/>
      <c r="G568" s="775"/>
      <c r="H568" s="1167" t="s">
        <v>1312</v>
      </c>
      <c r="I568" s="1254"/>
      <c r="J568" s="1317">
        <v>875729</v>
      </c>
      <c r="K568" s="1317">
        <v>103022</v>
      </c>
      <c r="L568" s="1317">
        <v>1911859</v>
      </c>
      <c r="M568" s="1317">
        <v>1225897</v>
      </c>
      <c r="N568" s="1317">
        <v>290409</v>
      </c>
      <c r="O568" s="1317">
        <v>2257035</v>
      </c>
      <c r="P568" s="1317">
        <v>257713</v>
      </c>
      <c r="Q568" s="1317">
        <v>2486795</v>
      </c>
      <c r="R568" s="1317">
        <v>291479</v>
      </c>
      <c r="S568" s="1317">
        <v>95191</v>
      </c>
      <c r="T568" s="1317">
        <v>4250459</v>
      </c>
      <c r="U568" s="1317">
        <v>1724926</v>
      </c>
      <c r="V568" s="1317">
        <v>568531</v>
      </c>
      <c r="W568" s="1317">
        <v>892941</v>
      </c>
      <c r="X568" s="1317">
        <v>324915</v>
      </c>
      <c r="Y568" s="1317">
        <v>322126</v>
      </c>
      <c r="Z568" s="1335">
        <v>353348</v>
      </c>
      <c r="AA568" s="1335">
        <v>935553</v>
      </c>
      <c r="AB568" s="1335">
        <v>125377</v>
      </c>
      <c r="AC568" s="1335">
        <v>0</v>
      </c>
      <c r="AD568" s="1335">
        <v>0</v>
      </c>
      <c r="AE568" s="1359">
        <v>112400</v>
      </c>
      <c r="AF568" s="1320">
        <v>1422</v>
      </c>
      <c r="AG568" s="1372">
        <v>1</v>
      </c>
      <c r="AH568" s="1372">
        <v>16</v>
      </c>
      <c r="AI568" s="1390"/>
      <c r="AJ568" s="1384"/>
      <c r="AK568" s="1390"/>
      <c r="AL568" s="1390"/>
      <c r="AM568" s="1384"/>
      <c r="AN568" s="1390"/>
      <c r="AO568" s="1390"/>
      <c r="AP568" s="1390"/>
      <c r="AQ568" s="1390"/>
      <c r="AR568" s="1390"/>
      <c r="AS568" s="1390"/>
      <c r="AT568" s="1390"/>
    </row>
    <row r="569" spans="1:46" s="290" customFormat="1" ht="18" customHeight="1">
      <c r="A569" s="769">
        <v>24</v>
      </c>
      <c r="B569" s="785">
        <v>2</v>
      </c>
      <c r="C569" s="785">
        <v>1</v>
      </c>
      <c r="D569" s="881" t="s">
        <v>108</v>
      </c>
      <c r="E569" s="991"/>
      <c r="F569" s="991"/>
      <c r="G569" s="991"/>
      <c r="H569" s="1166" t="s">
        <v>411</v>
      </c>
      <c r="I569" s="973"/>
      <c r="J569" s="1318">
        <v>0</v>
      </c>
      <c r="K569" s="1318">
        <v>0</v>
      </c>
      <c r="L569" s="1318">
        <v>0</v>
      </c>
      <c r="M569" s="1318">
        <v>0</v>
      </c>
      <c r="N569" s="1318">
        <v>0</v>
      </c>
      <c r="O569" s="1318">
        <v>0</v>
      </c>
      <c r="P569" s="1318">
        <v>0</v>
      </c>
      <c r="Q569" s="1327">
        <v>0</v>
      </c>
      <c r="R569" s="1318">
        <v>0</v>
      </c>
      <c r="S569" s="1318">
        <v>0</v>
      </c>
      <c r="T569" s="1318">
        <v>360600</v>
      </c>
      <c r="U569" s="1318">
        <v>0</v>
      </c>
      <c r="V569" s="1318">
        <v>0</v>
      </c>
      <c r="W569" s="1318">
        <v>234700</v>
      </c>
      <c r="X569" s="1318">
        <v>0</v>
      </c>
      <c r="Y569" s="1318">
        <v>0</v>
      </c>
      <c r="Z569" s="1318">
        <v>0</v>
      </c>
      <c r="AA569" s="1318">
        <v>0</v>
      </c>
      <c r="AB569" s="1318">
        <v>0</v>
      </c>
      <c r="AC569" s="1318">
        <v>0</v>
      </c>
      <c r="AD569" s="1318">
        <v>0</v>
      </c>
      <c r="AE569" s="1350">
        <v>0</v>
      </c>
      <c r="AF569" s="1318">
        <v>0</v>
      </c>
      <c r="AG569" s="1368">
        <v>2</v>
      </c>
      <c r="AH569" s="1368">
        <v>1</v>
      </c>
      <c r="AI569" s="1389"/>
      <c r="AJ569" s="1385"/>
      <c r="AK569" s="1389"/>
      <c r="AL569" s="1389"/>
      <c r="AM569" s="1385"/>
      <c r="AN569" s="1389"/>
      <c r="AO569" s="1389"/>
      <c r="AP569" s="1389"/>
      <c r="AQ569" s="1389"/>
      <c r="AR569" s="1389"/>
      <c r="AS569" s="1389"/>
      <c r="AT569" s="1389"/>
    </row>
    <row r="570" spans="1:46" s="290" customFormat="1" ht="18" customHeight="1">
      <c r="A570" s="769">
        <v>24</v>
      </c>
      <c r="B570" s="785">
        <v>2</v>
      </c>
      <c r="C570" s="785">
        <v>2</v>
      </c>
      <c r="D570" s="881"/>
      <c r="E570" s="757"/>
      <c r="F570" s="1075" t="s">
        <v>318</v>
      </c>
      <c r="G570" s="1075"/>
      <c r="H570" s="900" t="s">
        <v>1121</v>
      </c>
      <c r="I570" s="1251"/>
      <c r="J570" s="1316">
        <v>2382772</v>
      </c>
      <c r="K570" s="1312">
        <v>0</v>
      </c>
      <c r="L570" s="1316">
        <v>6604</v>
      </c>
      <c r="M570" s="1326">
        <v>43806</v>
      </c>
      <c r="N570" s="1316">
        <v>0</v>
      </c>
      <c r="O570" s="1312">
        <v>69010</v>
      </c>
      <c r="P570" s="1316">
        <v>392139</v>
      </c>
      <c r="Q570" s="1316">
        <v>743721</v>
      </c>
      <c r="R570" s="1312">
        <v>619305</v>
      </c>
      <c r="S570" s="1312">
        <v>800000</v>
      </c>
      <c r="T570" s="1312">
        <v>2856212</v>
      </c>
      <c r="U570" s="1312">
        <v>1057907</v>
      </c>
      <c r="V570" s="1312">
        <v>493341</v>
      </c>
      <c r="W570" s="1316">
        <v>1153656</v>
      </c>
      <c r="X570" s="1316">
        <v>564200</v>
      </c>
      <c r="Y570" s="1316">
        <v>142367</v>
      </c>
      <c r="Z570" s="1312">
        <v>0</v>
      </c>
      <c r="AA570" s="1312">
        <v>537506</v>
      </c>
      <c r="AB570" s="1312">
        <v>78902</v>
      </c>
      <c r="AC570" s="1312">
        <v>320126</v>
      </c>
      <c r="AD570" s="1312">
        <v>58469</v>
      </c>
      <c r="AE570" s="1349">
        <v>1010893</v>
      </c>
      <c r="AF570" s="1312">
        <v>0</v>
      </c>
      <c r="AG570" s="1368">
        <v>2</v>
      </c>
      <c r="AH570" s="1368">
        <v>2</v>
      </c>
      <c r="AI570" s="1389"/>
      <c r="AJ570" s="1395">
        <v>2</v>
      </c>
      <c r="AK570" s="1389">
        <v>0</v>
      </c>
      <c r="AL570" s="1389">
        <v>0</v>
      </c>
      <c r="AM570" s="1389">
        <v>0</v>
      </c>
      <c r="AN570" s="1389">
        <v>0</v>
      </c>
      <c r="AO570" s="1389">
        <v>0</v>
      </c>
      <c r="AP570" s="1389">
        <v>0</v>
      </c>
      <c r="AQ570" s="1389">
        <v>0</v>
      </c>
      <c r="AR570" s="1389">
        <v>0</v>
      </c>
      <c r="AS570" s="1389">
        <v>0</v>
      </c>
      <c r="AT570" s="1389">
        <v>0</v>
      </c>
    </row>
    <row r="571" spans="1:46" s="290" customFormat="1" ht="18" customHeight="1">
      <c r="A571" s="769">
        <v>24</v>
      </c>
      <c r="B571" s="785">
        <v>2</v>
      </c>
      <c r="C571" s="785">
        <v>3</v>
      </c>
      <c r="D571" s="882"/>
      <c r="E571" s="757"/>
      <c r="F571" s="1073"/>
      <c r="G571" s="1073"/>
      <c r="H571" s="900" t="s">
        <v>1048</v>
      </c>
      <c r="I571" s="1251"/>
      <c r="J571" s="1316">
        <v>1838078</v>
      </c>
      <c r="K571" s="1316">
        <v>230900</v>
      </c>
      <c r="L571" s="1316">
        <v>738018</v>
      </c>
      <c r="M571" s="1326">
        <v>1254484</v>
      </c>
      <c r="N571" s="1316">
        <v>684277</v>
      </c>
      <c r="O571" s="1316">
        <v>992145</v>
      </c>
      <c r="P571" s="1316">
        <v>654875</v>
      </c>
      <c r="Q571" s="1316">
        <v>3493104</v>
      </c>
      <c r="R571" s="1316">
        <v>630886</v>
      </c>
      <c r="S571" s="1316">
        <v>103881</v>
      </c>
      <c r="T571" s="1316">
        <v>849549</v>
      </c>
      <c r="U571" s="1312">
        <v>371190</v>
      </c>
      <c r="V571" s="1316">
        <v>875847</v>
      </c>
      <c r="W571" s="1316">
        <v>737657</v>
      </c>
      <c r="X571" s="1316">
        <v>792528</v>
      </c>
      <c r="Y571" s="1316">
        <v>232380</v>
      </c>
      <c r="Z571" s="1312">
        <v>17431</v>
      </c>
      <c r="AA571" s="1312">
        <v>673686</v>
      </c>
      <c r="AB571" s="1316">
        <v>134108</v>
      </c>
      <c r="AC571" s="1312">
        <v>0</v>
      </c>
      <c r="AD571" s="1316">
        <v>11879</v>
      </c>
      <c r="AE571" s="1349">
        <v>240917</v>
      </c>
      <c r="AF571" s="1312">
        <v>0</v>
      </c>
      <c r="AG571" s="1368">
        <v>2</v>
      </c>
      <c r="AH571" s="1368">
        <v>3</v>
      </c>
      <c r="AI571" s="1389"/>
      <c r="AJ571" s="1389">
        <v>0</v>
      </c>
      <c r="AK571" s="1389">
        <v>0</v>
      </c>
      <c r="AL571" s="1389">
        <v>0</v>
      </c>
      <c r="AM571" s="1389">
        <v>0</v>
      </c>
      <c r="AN571" s="1389">
        <v>0</v>
      </c>
      <c r="AO571" s="1389">
        <v>0</v>
      </c>
      <c r="AP571" s="1389">
        <v>0</v>
      </c>
      <c r="AQ571" s="1389">
        <v>0</v>
      </c>
      <c r="AR571" s="1389">
        <v>0</v>
      </c>
      <c r="AS571" s="1389">
        <v>0</v>
      </c>
    </row>
    <row r="572" spans="1:46" s="290" customFormat="1" ht="18" customHeight="1">
      <c r="A572" s="769">
        <v>24</v>
      </c>
      <c r="B572" s="785">
        <v>2</v>
      </c>
      <c r="C572" s="785">
        <v>4</v>
      </c>
      <c r="D572" s="882"/>
      <c r="E572" s="987"/>
      <c r="F572" s="987"/>
      <c r="G572" s="987"/>
      <c r="H572" s="900" t="s">
        <v>1266</v>
      </c>
      <c r="I572" s="1251"/>
      <c r="J572" s="1316">
        <v>2941757</v>
      </c>
      <c r="K572" s="1316">
        <v>1280206</v>
      </c>
      <c r="L572" s="1316">
        <v>1563308</v>
      </c>
      <c r="M572" s="1326">
        <v>1493567</v>
      </c>
      <c r="N572" s="1316">
        <v>865627</v>
      </c>
      <c r="O572" s="1316">
        <v>1858259</v>
      </c>
      <c r="P572" s="1316">
        <v>468853</v>
      </c>
      <c r="Q572" s="1316">
        <v>3981919</v>
      </c>
      <c r="R572" s="1316">
        <v>666164</v>
      </c>
      <c r="S572" s="1316">
        <v>604826</v>
      </c>
      <c r="T572" s="1316">
        <v>2409805</v>
      </c>
      <c r="U572" s="1316">
        <v>848259</v>
      </c>
      <c r="V572" s="1316">
        <v>362889</v>
      </c>
      <c r="W572" s="1316">
        <v>1081950</v>
      </c>
      <c r="X572" s="1316">
        <v>348918</v>
      </c>
      <c r="Y572" s="1316">
        <v>74081</v>
      </c>
      <c r="Z572" s="1312">
        <v>204732</v>
      </c>
      <c r="AA572" s="1312">
        <v>202881</v>
      </c>
      <c r="AB572" s="1316">
        <v>343989</v>
      </c>
      <c r="AC572" s="1312">
        <v>0</v>
      </c>
      <c r="AD572" s="1316">
        <v>48763</v>
      </c>
      <c r="AE572" s="1358">
        <v>934643</v>
      </c>
      <c r="AF572" s="1312">
        <v>217604</v>
      </c>
      <c r="AG572" s="1368">
        <v>2</v>
      </c>
      <c r="AH572" s="1368">
        <v>4</v>
      </c>
      <c r="AI572" s="1389"/>
      <c r="AJ572" s="1389">
        <v>0</v>
      </c>
      <c r="AK572" s="1389"/>
      <c r="AL572" s="1389"/>
      <c r="AM572" s="1389"/>
      <c r="AN572" s="1389"/>
      <c r="AO572" s="1389">
        <v>0</v>
      </c>
      <c r="AP572" s="1389">
        <v>0</v>
      </c>
      <c r="AQ572" s="1389">
        <v>0</v>
      </c>
      <c r="AR572" s="1389">
        <v>0</v>
      </c>
      <c r="AS572" s="1389">
        <v>0</v>
      </c>
    </row>
    <row r="573" spans="1:46" s="290" customFormat="1" ht="18" customHeight="1">
      <c r="A573" s="769">
        <v>24</v>
      </c>
      <c r="B573" s="785">
        <v>2</v>
      </c>
      <c r="C573" s="785">
        <v>5</v>
      </c>
      <c r="D573" s="883"/>
      <c r="E573" s="757"/>
      <c r="F573" s="1073"/>
      <c r="G573" s="1073"/>
      <c r="H573" s="900" t="s">
        <v>1267</v>
      </c>
      <c r="I573" s="1251"/>
      <c r="J573" s="1316">
        <v>376897</v>
      </c>
      <c r="K573" s="1316">
        <v>161377</v>
      </c>
      <c r="L573" s="1316">
        <v>485549</v>
      </c>
      <c r="M573" s="1326">
        <v>134542</v>
      </c>
      <c r="N573" s="1316">
        <v>29473</v>
      </c>
      <c r="O573" s="1316">
        <v>257454</v>
      </c>
      <c r="P573" s="1316">
        <v>73097</v>
      </c>
      <c r="Q573" s="1316">
        <v>162169</v>
      </c>
      <c r="R573" s="1316">
        <v>231531</v>
      </c>
      <c r="S573" s="1316">
        <v>49251</v>
      </c>
      <c r="T573" s="1316">
        <v>258265</v>
      </c>
      <c r="U573" s="1316">
        <v>125108</v>
      </c>
      <c r="V573" s="1316">
        <v>4320</v>
      </c>
      <c r="W573" s="1316">
        <v>34264</v>
      </c>
      <c r="X573" s="1316">
        <v>55819</v>
      </c>
      <c r="Y573" s="1316">
        <v>0</v>
      </c>
      <c r="Z573" s="1312">
        <v>81748</v>
      </c>
      <c r="AA573" s="1312">
        <v>0</v>
      </c>
      <c r="AB573" s="1316">
        <v>49663</v>
      </c>
      <c r="AC573" s="1312">
        <v>0</v>
      </c>
      <c r="AD573" s="1316">
        <v>16506</v>
      </c>
      <c r="AE573" s="1358">
        <v>45979</v>
      </c>
      <c r="AF573" s="1312">
        <v>0</v>
      </c>
      <c r="AG573" s="1368">
        <v>2</v>
      </c>
      <c r="AH573" s="1368">
        <v>5</v>
      </c>
      <c r="AI573" s="1389"/>
      <c r="AJ573" s="1389">
        <v>0</v>
      </c>
      <c r="AK573" s="1389"/>
      <c r="AL573" s="1389"/>
      <c r="AM573" s="1389"/>
      <c r="AN573" s="1389"/>
      <c r="AO573" s="1389">
        <v>0</v>
      </c>
      <c r="AP573" s="1389">
        <v>0</v>
      </c>
      <c r="AQ573" s="1389">
        <v>0</v>
      </c>
      <c r="AR573" s="1389">
        <v>0</v>
      </c>
      <c r="AS573" s="1389">
        <v>0</v>
      </c>
    </row>
    <row r="574" spans="1:46" s="290" customFormat="1" ht="18" customHeight="1">
      <c r="A574" s="769">
        <v>24</v>
      </c>
      <c r="B574" s="785">
        <v>2</v>
      </c>
      <c r="C574" s="785">
        <v>6</v>
      </c>
      <c r="D574" s="883"/>
      <c r="E574" s="757"/>
      <c r="F574" s="1072"/>
      <c r="G574" s="1072"/>
      <c r="H574" s="900" t="s">
        <v>922</v>
      </c>
      <c r="I574" s="1251"/>
      <c r="J574" s="1316">
        <v>359401</v>
      </c>
      <c r="K574" s="1316">
        <v>55845</v>
      </c>
      <c r="L574" s="1316">
        <v>422747</v>
      </c>
      <c r="M574" s="1326">
        <v>104576</v>
      </c>
      <c r="N574" s="1316">
        <v>15432</v>
      </c>
      <c r="O574" s="1316">
        <v>63620</v>
      </c>
      <c r="P574" s="1316">
        <v>66994</v>
      </c>
      <c r="Q574" s="1316">
        <v>74311</v>
      </c>
      <c r="R574" s="1316">
        <v>26598</v>
      </c>
      <c r="S574" s="1316">
        <v>37196</v>
      </c>
      <c r="T574" s="1316">
        <v>216332</v>
      </c>
      <c r="U574" s="1316">
        <v>79659</v>
      </c>
      <c r="V574" s="1316">
        <v>8661</v>
      </c>
      <c r="W574" s="1316">
        <v>33313</v>
      </c>
      <c r="X574" s="1316">
        <v>25024</v>
      </c>
      <c r="Y574" s="1316">
        <v>0</v>
      </c>
      <c r="Z574" s="1316">
        <v>145893</v>
      </c>
      <c r="AA574" s="1316">
        <v>0</v>
      </c>
      <c r="AB574" s="1316">
        <v>24900</v>
      </c>
      <c r="AC574" s="1316">
        <v>24390</v>
      </c>
      <c r="AD574" s="1316">
        <v>7966</v>
      </c>
      <c r="AE574" s="1358">
        <v>32600</v>
      </c>
      <c r="AF574" s="1312">
        <v>0</v>
      </c>
      <c r="AG574" s="1368">
        <v>2</v>
      </c>
      <c r="AH574" s="1368">
        <v>6</v>
      </c>
      <c r="AI574" s="1389"/>
      <c r="AJ574" s="1389">
        <v>0</v>
      </c>
      <c r="AK574" s="1389"/>
      <c r="AL574" s="1389"/>
      <c r="AM574" s="1389"/>
      <c r="AN574" s="1389"/>
      <c r="AO574" s="1389">
        <v>0</v>
      </c>
      <c r="AP574" s="1389">
        <v>0</v>
      </c>
      <c r="AQ574" s="1389">
        <v>0</v>
      </c>
      <c r="AR574" s="1389">
        <v>0</v>
      </c>
      <c r="AS574" s="1389">
        <v>0</v>
      </c>
    </row>
    <row r="575" spans="1:46" s="290" customFormat="1" ht="18" customHeight="1">
      <c r="A575" s="769">
        <v>24</v>
      </c>
      <c r="B575" s="785">
        <v>2</v>
      </c>
      <c r="C575" s="785">
        <v>7</v>
      </c>
      <c r="D575" s="883"/>
      <c r="E575" s="757"/>
      <c r="F575" s="1073"/>
      <c r="G575" s="1073"/>
      <c r="H575" s="900" t="s">
        <v>1268</v>
      </c>
      <c r="I575" s="1251"/>
      <c r="J575" s="1316">
        <v>0</v>
      </c>
      <c r="K575" s="1316">
        <v>0</v>
      </c>
      <c r="L575" s="1316">
        <v>0</v>
      </c>
      <c r="M575" s="1326">
        <v>0</v>
      </c>
      <c r="N575" s="1316">
        <v>0</v>
      </c>
      <c r="O575" s="1316">
        <v>0</v>
      </c>
      <c r="P575" s="1316">
        <v>0</v>
      </c>
      <c r="Q575" s="1316">
        <v>4922</v>
      </c>
      <c r="R575" s="1316">
        <v>0</v>
      </c>
      <c r="S575" s="1316">
        <v>0</v>
      </c>
      <c r="T575" s="1316">
        <v>0</v>
      </c>
      <c r="U575" s="1316">
        <v>0</v>
      </c>
      <c r="V575" s="1316">
        <v>0</v>
      </c>
      <c r="W575" s="1316">
        <v>2134</v>
      </c>
      <c r="X575" s="1316">
        <v>0</v>
      </c>
      <c r="Y575" s="1316">
        <v>0</v>
      </c>
      <c r="Z575" s="1316">
        <v>0</v>
      </c>
      <c r="AA575" s="1316">
        <v>0</v>
      </c>
      <c r="AB575" s="1316">
        <v>0</v>
      </c>
      <c r="AC575" s="1316">
        <v>0</v>
      </c>
      <c r="AD575" s="1316">
        <v>0</v>
      </c>
      <c r="AE575" s="1358">
        <v>0</v>
      </c>
      <c r="AF575" s="1312">
        <v>1422</v>
      </c>
      <c r="AG575" s="1368">
        <v>2</v>
      </c>
      <c r="AH575" s="1368">
        <v>7</v>
      </c>
      <c r="AI575" s="1389"/>
      <c r="AJ575" s="1389">
        <v>0</v>
      </c>
      <c r="AK575" s="1389"/>
      <c r="AL575" s="1389"/>
      <c r="AM575" s="1389"/>
      <c r="AN575" s="1389"/>
      <c r="AO575" s="1389">
        <v>0</v>
      </c>
      <c r="AP575" s="1389">
        <v>0</v>
      </c>
      <c r="AQ575" s="1389">
        <v>0</v>
      </c>
      <c r="AR575" s="1389">
        <v>0</v>
      </c>
      <c r="AS575" s="1389">
        <v>0</v>
      </c>
    </row>
    <row r="576" spans="1:46" s="290" customFormat="1" ht="18" customHeight="1">
      <c r="A576" s="769">
        <v>24</v>
      </c>
      <c r="B576" s="785">
        <v>2</v>
      </c>
      <c r="C576" s="785">
        <v>8</v>
      </c>
      <c r="D576" s="883"/>
      <c r="E576" s="757"/>
      <c r="F576" s="1073"/>
      <c r="G576" s="1073"/>
      <c r="H576" s="900" t="s">
        <v>910</v>
      </c>
      <c r="I576" s="1251"/>
      <c r="J576" s="1316">
        <v>0</v>
      </c>
      <c r="K576" s="1316">
        <v>0</v>
      </c>
      <c r="L576" s="1316">
        <v>0</v>
      </c>
      <c r="M576" s="1326">
        <v>0</v>
      </c>
      <c r="N576" s="1316">
        <v>0</v>
      </c>
      <c r="O576" s="1316">
        <v>0</v>
      </c>
      <c r="P576" s="1316">
        <v>0</v>
      </c>
      <c r="Q576" s="1316">
        <v>0</v>
      </c>
      <c r="R576" s="1316">
        <v>0</v>
      </c>
      <c r="S576" s="1316">
        <v>0</v>
      </c>
      <c r="T576" s="1316">
        <v>0</v>
      </c>
      <c r="U576" s="1316">
        <v>0</v>
      </c>
      <c r="V576" s="1316">
        <v>0</v>
      </c>
      <c r="W576" s="1316">
        <v>0</v>
      </c>
      <c r="X576" s="1316">
        <v>0</v>
      </c>
      <c r="Y576" s="1316">
        <v>0</v>
      </c>
      <c r="Z576" s="1316">
        <v>0</v>
      </c>
      <c r="AA576" s="1316">
        <v>0</v>
      </c>
      <c r="AB576" s="1316">
        <v>0</v>
      </c>
      <c r="AC576" s="1316">
        <v>0</v>
      </c>
      <c r="AD576" s="1316">
        <v>0</v>
      </c>
      <c r="AE576" s="1358">
        <v>0</v>
      </c>
      <c r="AF576" s="1312">
        <v>0</v>
      </c>
      <c r="AG576" s="1368">
        <v>2</v>
      </c>
      <c r="AH576" s="1368">
        <v>8</v>
      </c>
      <c r="AI576" s="1389"/>
      <c r="AJ576" s="1389">
        <v>0</v>
      </c>
      <c r="AK576" s="1389"/>
      <c r="AL576" s="1389"/>
      <c r="AM576" s="1389"/>
      <c r="AN576" s="1389"/>
      <c r="AO576" s="1389">
        <v>0</v>
      </c>
      <c r="AP576" s="1389">
        <v>0</v>
      </c>
      <c r="AQ576" s="1389">
        <v>0</v>
      </c>
      <c r="AR576" s="1389">
        <v>0</v>
      </c>
      <c r="AS576" s="1389">
        <v>0</v>
      </c>
    </row>
    <row r="577" spans="1:45" s="290" customFormat="1" ht="18" customHeight="1">
      <c r="A577" s="769">
        <v>24</v>
      </c>
      <c r="B577" s="785">
        <v>2</v>
      </c>
      <c r="C577" s="785">
        <v>9</v>
      </c>
      <c r="D577" s="883"/>
      <c r="E577" s="757"/>
      <c r="F577" s="1073"/>
      <c r="G577" s="1073"/>
      <c r="H577" s="900" t="s">
        <v>1269</v>
      </c>
      <c r="I577" s="1251"/>
      <c r="J577" s="1316">
        <v>0</v>
      </c>
      <c r="K577" s="1316">
        <v>0</v>
      </c>
      <c r="L577" s="1316">
        <v>0</v>
      </c>
      <c r="M577" s="1326">
        <v>0</v>
      </c>
      <c r="N577" s="1316">
        <v>0</v>
      </c>
      <c r="O577" s="1316">
        <v>0</v>
      </c>
      <c r="P577" s="1316">
        <v>0</v>
      </c>
      <c r="Q577" s="1316">
        <v>0</v>
      </c>
      <c r="R577" s="1316">
        <v>0</v>
      </c>
      <c r="S577" s="1316">
        <v>0</v>
      </c>
      <c r="T577" s="1316">
        <v>0</v>
      </c>
      <c r="U577" s="1316">
        <v>0</v>
      </c>
      <c r="V577" s="1316">
        <v>0</v>
      </c>
      <c r="W577" s="1316">
        <v>0</v>
      </c>
      <c r="X577" s="1316">
        <v>0</v>
      </c>
      <c r="Y577" s="1316">
        <v>0</v>
      </c>
      <c r="Z577" s="1316">
        <v>0</v>
      </c>
      <c r="AA577" s="1316">
        <v>0</v>
      </c>
      <c r="AB577" s="1316">
        <v>0</v>
      </c>
      <c r="AC577" s="1316">
        <v>0</v>
      </c>
      <c r="AD577" s="1316">
        <v>0</v>
      </c>
      <c r="AE577" s="1358">
        <v>0</v>
      </c>
      <c r="AF577" s="1312">
        <v>0</v>
      </c>
      <c r="AG577" s="1368">
        <v>2</v>
      </c>
      <c r="AH577" s="1368">
        <v>9</v>
      </c>
      <c r="AI577" s="1389"/>
      <c r="AJ577" s="1389">
        <v>0</v>
      </c>
      <c r="AK577" s="1389"/>
      <c r="AL577" s="1389"/>
      <c r="AM577" s="1389"/>
      <c r="AN577" s="1389"/>
      <c r="AO577" s="1389">
        <v>0</v>
      </c>
      <c r="AP577" s="1389">
        <v>0</v>
      </c>
      <c r="AQ577" s="1389">
        <v>0</v>
      </c>
      <c r="AR577" s="1389">
        <v>0</v>
      </c>
      <c r="AS577" s="1389">
        <v>0</v>
      </c>
    </row>
    <row r="578" spans="1:45" s="290" customFormat="1" ht="18" customHeight="1">
      <c r="A578" s="769">
        <v>24</v>
      </c>
      <c r="B578" s="785">
        <v>2</v>
      </c>
      <c r="C578" s="785">
        <v>10</v>
      </c>
      <c r="D578" s="883"/>
      <c r="E578" s="757"/>
      <c r="F578" s="1073"/>
      <c r="G578" s="1073"/>
      <c r="H578" s="900" t="s">
        <v>1270</v>
      </c>
      <c r="I578" s="1251"/>
      <c r="J578" s="1316">
        <v>0</v>
      </c>
      <c r="K578" s="1316">
        <v>0</v>
      </c>
      <c r="L578" s="1316">
        <v>0</v>
      </c>
      <c r="M578" s="1326">
        <v>0</v>
      </c>
      <c r="N578" s="1316">
        <v>0</v>
      </c>
      <c r="O578" s="1316">
        <v>0</v>
      </c>
      <c r="P578" s="1316">
        <v>0</v>
      </c>
      <c r="Q578" s="1316">
        <v>0</v>
      </c>
      <c r="R578" s="1316">
        <v>0</v>
      </c>
      <c r="S578" s="1316">
        <v>0</v>
      </c>
      <c r="T578" s="1316">
        <v>0</v>
      </c>
      <c r="U578" s="1316">
        <v>0</v>
      </c>
      <c r="V578" s="1316">
        <v>0</v>
      </c>
      <c r="W578" s="1316">
        <v>0</v>
      </c>
      <c r="X578" s="1316">
        <v>0</v>
      </c>
      <c r="Y578" s="1316">
        <v>0</v>
      </c>
      <c r="Z578" s="1316">
        <v>0</v>
      </c>
      <c r="AA578" s="1316">
        <v>0</v>
      </c>
      <c r="AB578" s="1316">
        <v>0</v>
      </c>
      <c r="AC578" s="1316">
        <v>0</v>
      </c>
      <c r="AD578" s="1316">
        <v>0</v>
      </c>
      <c r="AE578" s="1358">
        <v>0</v>
      </c>
      <c r="AF578" s="1312">
        <v>0</v>
      </c>
      <c r="AG578" s="1368">
        <v>2</v>
      </c>
      <c r="AH578" s="1368">
        <v>10</v>
      </c>
      <c r="AI578" s="1389"/>
      <c r="AJ578" s="1389">
        <v>0</v>
      </c>
      <c r="AK578" s="1389"/>
      <c r="AL578" s="1389"/>
      <c r="AM578" s="1389"/>
      <c r="AN578" s="1389"/>
      <c r="AO578" s="1389">
        <v>0</v>
      </c>
      <c r="AP578" s="1389">
        <v>0</v>
      </c>
      <c r="AQ578" s="1389">
        <v>0</v>
      </c>
      <c r="AR578" s="1389">
        <v>0</v>
      </c>
      <c r="AS578" s="1389">
        <v>0</v>
      </c>
    </row>
    <row r="579" spans="1:45" s="290" customFormat="1" ht="18" customHeight="1">
      <c r="A579" s="769">
        <v>24</v>
      </c>
      <c r="B579" s="785">
        <v>2</v>
      </c>
      <c r="C579" s="785">
        <v>11</v>
      </c>
      <c r="D579" s="883"/>
      <c r="E579" s="757"/>
      <c r="F579" s="1073"/>
      <c r="G579" s="1073"/>
      <c r="H579" s="900" t="s">
        <v>136</v>
      </c>
      <c r="I579" s="1251"/>
      <c r="J579" s="1316">
        <v>0</v>
      </c>
      <c r="K579" s="1316">
        <v>0</v>
      </c>
      <c r="L579" s="1316">
        <v>0</v>
      </c>
      <c r="M579" s="1326">
        <v>0</v>
      </c>
      <c r="N579" s="1316">
        <v>0</v>
      </c>
      <c r="O579" s="1316">
        <v>0</v>
      </c>
      <c r="P579" s="1316">
        <v>0</v>
      </c>
      <c r="Q579" s="1316">
        <v>0</v>
      </c>
      <c r="R579" s="1316">
        <v>0</v>
      </c>
      <c r="S579" s="1316">
        <v>0</v>
      </c>
      <c r="T579" s="1316">
        <v>0</v>
      </c>
      <c r="U579" s="1316">
        <v>0</v>
      </c>
      <c r="V579" s="1316">
        <v>0</v>
      </c>
      <c r="W579" s="1316">
        <v>0</v>
      </c>
      <c r="X579" s="1316">
        <v>0</v>
      </c>
      <c r="Y579" s="1316">
        <v>0</v>
      </c>
      <c r="Z579" s="1316">
        <v>0</v>
      </c>
      <c r="AA579" s="1316">
        <v>0</v>
      </c>
      <c r="AB579" s="1316">
        <v>0</v>
      </c>
      <c r="AC579" s="1316">
        <v>0</v>
      </c>
      <c r="AD579" s="1316">
        <v>0</v>
      </c>
      <c r="AE579" s="1358">
        <v>0</v>
      </c>
      <c r="AF579" s="1312">
        <v>0</v>
      </c>
      <c r="AG579" s="1368">
        <v>2</v>
      </c>
      <c r="AH579" s="1368">
        <v>11</v>
      </c>
      <c r="AI579" s="1389"/>
      <c r="AJ579" s="1395"/>
      <c r="AK579" s="1389"/>
      <c r="AL579" s="1389"/>
      <c r="AM579" s="1389"/>
      <c r="AN579" s="1389"/>
      <c r="AO579" s="1389">
        <v>0</v>
      </c>
      <c r="AP579" s="1389">
        <v>0</v>
      </c>
      <c r="AQ579" s="1389">
        <v>0</v>
      </c>
      <c r="AR579" s="1389">
        <v>0</v>
      </c>
      <c r="AS579" s="1389">
        <v>0</v>
      </c>
    </row>
    <row r="580" spans="1:45" s="290" customFormat="1" ht="18" customHeight="1">
      <c r="A580" s="769">
        <v>24</v>
      </c>
      <c r="B580" s="785">
        <v>2</v>
      </c>
      <c r="C580" s="785">
        <v>12</v>
      </c>
      <c r="D580" s="883"/>
      <c r="E580" s="757"/>
      <c r="F580" s="1073"/>
      <c r="G580" s="1073"/>
      <c r="H580" s="900" t="s">
        <v>1110</v>
      </c>
      <c r="I580" s="1251"/>
      <c r="J580" s="1316">
        <v>7898905</v>
      </c>
      <c r="K580" s="1316">
        <v>1728328</v>
      </c>
      <c r="L580" s="1316">
        <v>3216226</v>
      </c>
      <c r="M580" s="1326">
        <v>3030975</v>
      </c>
      <c r="N580" s="1316">
        <v>1594809</v>
      </c>
      <c r="O580" s="1316">
        <v>3240488</v>
      </c>
      <c r="P580" s="1316">
        <v>1655958</v>
      </c>
      <c r="Q580" s="1316">
        <v>8460146</v>
      </c>
      <c r="R580" s="1316">
        <v>2174484</v>
      </c>
      <c r="S580" s="1316">
        <v>1595154</v>
      </c>
      <c r="T580" s="1316">
        <v>6950763</v>
      </c>
      <c r="U580" s="1316">
        <v>2482123</v>
      </c>
      <c r="V580" s="1316">
        <v>1745058</v>
      </c>
      <c r="W580" s="1316">
        <v>3277674</v>
      </c>
      <c r="X580" s="1316">
        <v>1786489</v>
      </c>
      <c r="Y580" s="1316">
        <v>448828</v>
      </c>
      <c r="Z580" s="1316">
        <v>449804</v>
      </c>
      <c r="AA580" s="1316">
        <v>1414073</v>
      </c>
      <c r="AB580" s="1316">
        <v>631562</v>
      </c>
      <c r="AC580" s="1316">
        <v>344516</v>
      </c>
      <c r="AD580" s="1316">
        <v>143583</v>
      </c>
      <c r="AE580" s="1358">
        <v>2265032</v>
      </c>
      <c r="AF580" s="1312">
        <v>219026</v>
      </c>
      <c r="AG580" s="1368">
        <v>2</v>
      </c>
      <c r="AH580" s="1368">
        <v>12</v>
      </c>
      <c r="AI580" s="1389"/>
      <c r="AJ580" s="1389">
        <v>0</v>
      </c>
      <c r="AK580" s="1389"/>
      <c r="AL580" s="1389"/>
      <c r="AM580" s="1389"/>
      <c r="AN580" s="1389"/>
      <c r="AO580" s="1389">
        <v>0</v>
      </c>
      <c r="AP580" s="1389">
        <v>0</v>
      </c>
      <c r="AQ580" s="1389">
        <v>0</v>
      </c>
      <c r="AR580" s="1389">
        <v>0</v>
      </c>
      <c r="AS580" s="1389">
        <v>0</v>
      </c>
    </row>
    <row r="581" spans="1:45" s="290" customFormat="1" ht="18" customHeight="1">
      <c r="A581" s="769">
        <v>24</v>
      </c>
      <c r="B581" s="785">
        <v>2</v>
      </c>
      <c r="C581" s="405">
        <v>13</v>
      </c>
      <c r="D581" s="884"/>
      <c r="E581" s="988"/>
      <c r="F581" s="1074"/>
      <c r="G581" s="1078"/>
      <c r="H581" s="1165" t="s">
        <v>1113</v>
      </c>
      <c r="I581" s="1251"/>
      <c r="J581" s="1290">
        <v>0</v>
      </c>
      <c r="K581" s="1290">
        <v>0</v>
      </c>
      <c r="L581" s="1290">
        <v>0</v>
      </c>
      <c r="M581" s="1290">
        <v>0</v>
      </c>
      <c r="N581" s="1290">
        <v>0</v>
      </c>
      <c r="O581" s="1290">
        <v>0</v>
      </c>
      <c r="P581" s="1290">
        <v>0</v>
      </c>
      <c r="Q581" s="1290">
        <v>0</v>
      </c>
      <c r="R581" s="1290">
        <v>0</v>
      </c>
      <c r="S581" s="1290">
        <v>0</v>
      </c>
      <c r="T581" s="1290">
        <v>0</v>
      </c>
      <c r="U581" s="1290">
        <v>0</v>
      </c>
      <c r="V581" s="1290">
        <v>0</v>
      </c>
      <c r="W581" s="1290">
        <v>0</v>
      </c>
      <c r="X581" s="1290">
        <v>0</v>
      </c>
      <c r="Y581" s="1290">
        <v>0</v>
      </c>
      <c r="Z581" s="1312">
        <v>0</v>
      </c>
      <c r="AA581" s="1312">
        <v>0</v>
      </c>
      <c r="AB581" s="1312">
        <v>0</v>
      </c>
      <c r="AC581" s="1312">
        <v>0</v>
      </c>
      <c r="AD581" s="1312">
        <v>0</v>
      </c>
      <c r="AE581" s="1349">
        <v>0</v>
      </c>
      <c r="AF581" s="1312">
        <v>0</v>
      </c>
      <c r="AG581" s="1368">
        <v>2</v>
      </c>
      <c r="AH581" s="1368">
        <v>13</v>
      </c>
      <c r="AI581" s="1389"/>
      <c r="AJ581" s="1389">
        <v>0</v>
      </c>
      <c r="AK581" s="1389"/>
      <c r="AL581" s="1389"/>
      <c r="AM581" s="1389"/>
      <c r="AN581" s="1389"/>
      <c r="AO581" s="1389">
        <v>0</v>
      </c>
      <c r="AP581" s="1389">
        <v>0</v>
      </c>
      <c r="AQ581" s="1389">
        <v>0</v>
      </c>
      <c r="AR581" s="1389">
        <v>0</v>
      </c>
      <c r="AS581" s="1389">
        <v>0</v>
      </c>
    </row>
    <row r="582" spans="1:45" s="290" customFormat="1" ht="18" customHeight="1">
      <c r="A582" s="769">
        <v>24</v>
      </c>
      <c r="B582" s="802">
        <v>2</v>
      </c>
      <c r="C582" s="814">
        <v>14</v>
      </c>
      <c r="D582" s="2435" t="s">
        <v>572</v>
      </c>
      <c r="E582" s="2436"/>
      <c r="F582" s="2437"/>
      <c r="G582" s="777"/>
      <c r="H582" s="900" t="s">
        <v>1083</v>
      </c>
      <c r="I582" s="1251"/>
      <c r="J582" s="1290">
        <v>7898905</v>
      </c>
      <c r="K582" s="1290">
        <v>1728328</v>
      </c>
      <c r="L582" s="1290">
        <v>3216226</v>
      </c>
      <c r="M582" s="1290">
        <v>3030975</v>
      </c>
      <c r="N582" s="1290">
        <v>1594809</v>
      </c>
      <c r="O582" s="1290">
        <v>3240488</v>
      </c>
      <c r="P582" s="1290">
        <v>1655958</v>
      </c>
      <c r="Q582" s="1290">
        <v>8460146</v>
      </c>
      <c r="R582" s="1290">
        <v>2174484</v>
      </c>
      <c r="S582" s="1290">
        <v>1595154</v>
      </c>
      <c r="T582" s="1290">
        <v>6950763</v>
      </c>
      <c r="U582" s="1290">
        <v>2482123</v>
      </c>
      <c r="V582" s="1290">
        <v>1745058</v>
      </c>
      <c r="W582" s="1290">
        <v>3277674</v>
      </c>
      <c r="X582" s="1290">
        <v>1786489</v>
      </c>
      <c r="Y582" s="1290">
        <v>448828</v>
      </c>
      <c r="Z582" s="1312">
        <v>449804</v>
      </c>
      <c r="AA582" s="1312">
        <v>1414073</v>
      </c>
      <c r="AB582" s="1312">
        <v>631562</v>
      </c>
      <c r="AC582" s="1312">
        <v>344516</v>
      </c>
      <c r="AD582" s="1312">
        <v>143583</v>
      </c>
      <c r="AE582" s="1349">
        <v>2265032</v>
      </c>
      <c r="AF582" s="1312">
        <v>219026</v>
      </c>
      <c r="AG582" s="1368">
        <v>2</v>
      </c>
      <c r="AH582" s="1368">
        <v>14</v>
      </c>
      <c r="AI582" s="1389"/>
      <c r="AJ582" s="1389"/>
      <c r="AK582" s="1389"/>
      <c r="AL582" s="1389"/>
      <c r="AM582" s="1389"/>
      <c r="AN582" s="1389"/>
      <c r="AO582" s="1389"/>
      <c r="AP582" s="1389"/>
      <c r="AQ582" s="1389"/>
      <c r="AR582" s="1389"/>
      <c r="AS582" s="1389"/>
    </row>
    <row r="583" spans="1:45" s="290" customFormat="1" ht="18" customHeight="1">
      <c r="A583" s="769">
        <v>24</v>
      </c>
      <c r="B583" s="802">
        <v>2</v>
      </c>
      <c r="C583" s="814">
        <v>15</v>
      </c>
      <c r="D583" s="2438"/>
      <c r="E583" s="2439"/>
      <c r="F583" s="2440"/>
      <c r="G583" s="775"/>
      <c r="H583" s="1018" t="s">
        <v>1018</v>
      </c>
      <c r="I583" s="1255"/>
      <c r="J583" s="1309">
        <v>0</v>
      </c>
      <c r="K583" s="1309">
        <v>0</v>
      </c>
      <c r="L583" s="1309">
        <v>0</v>
      </c>
      <c r="M583" s="1309">
        <v>0</v>
      </c>
      <c r="N583" s="1309">
        <v>0</v>
      </c>
      <c r="O583" s="1309">
        <v>0</v>
      </c>
      <c r="P583" s="1309">
        <v>0</v>
      </c>
      <c r="Q583" s="1309">
        <v>0</v>
      </c>
      <c r="R583" s="1309">
        <v>0</v>
      </c>
      <c r="S583" s="1309">
        <v>0</v>
      </c>
      <c r="T583" s="1309">
        <v>0</v>
      </c>
      <c r="U583" s="1309">
        <v>0</v>
      </c>
      <c r="V583" s="1309">
        <v>0</v>
      </c>
      <c r="W583" s="1309">
        <v>0</v>
      </c>
      <c r="X583" s="1309">
        <v>0</v>
      </c>
      <c r="Y583" s="1309">
        <v>0</v>
      </c>
      <c r="Z583" s="1320">
        <v>0</v>
      </c>
      <c r="AA583" s="1320">
        <v>0</v>
      </c>
      <c r="AB583" s="1320">
        <v>0</v>
      </c>
      <c r="AC583" s="1320">
        <v>0</v>
      </c>
      <c r="AD583" s="1320">
        <v>0</v>
      </c>
      <c r="AE583" s="1354">
        <v>0</v>
      </c>
      <c r="AF583" s="1320">
        <v>0</v>
      </c>
      <c r="AG583" s="1368">
        <v>2</v>
      </c>
      <c r="AH583" s="1368">
        <v>15</v>
      </c>
      <c r="AI583" s="1389"/>
      <c r="AJ583" s="1389"/>
      <c r="AK583" s="1389"/>
      <c r="AL583" s="1389"/>
      <c r="AM583" s="1389"/>
      <c r="AN583" s="1389"/>
      <c r="AO583" s="1389"/>
      <c r="AP583" s="1389"/>
      <c r="AQ583" s="1389"/>
      <c r="AR583" s="1389"/>
      <c r="AS583" s="1389"/>
    </row>
    <row r="584" spans="1:45" s="290" customFormat="1" ht="18" customHeight="1">
      <c r="A584" s="769">
        <v>24</v>
      </c>
      <c r="B584" s="785">
        <v>3</v>
      </c>
      <c r="C584" s="785">
        <v>1</v>
      </c>
      <c r="D584" s="880" t="s">
        <v>108</v>
      </c>
      <c r="E584" s="986"/>
      <c r="F584" s="986"/>
      <c r="G584" s="991"/>
      <c r="H584" s="1166" t="s">
        <v>411</v>
      </c>
      <c r="I584" s="973"/>
      <c r="J584" s="1318">
        <v>0</v>
      </c>
      <c r="K584" s="1318">
        <v>0</v>
      </c>
      <c r="L584" s="1318">
        <v>0</v>
      </c>
      <c r="M584" s="1318">
        <v>0</v>
      </c>
      <c r="N584" s="1318">
        <v>0</v>
      </c>
      <c r="O584" s="1318">
        <v>0</v>
      </c>
      <c r="P584" s="1318">
        <v>0</v>
      </c>
      <c r="Q584" s="1318">
        <v>0</v>
      </c>
      <c r="R584" s="1318">
        <v>0</v>
      </c>
      <c r="S584" s="1318">
        <v>0</v>
      </c>
      <c r="T584" s="1318">
        <v>0</v>
      </c>
      <c r="U584" s="1318">
        <v>0</v>
      </c>
      <c r="V584" s="1318">
        <v>0</v>
      </c>
      <c r="W584" s="1318">
        <v>0</v>
      </c>
      <c r="X584" s="1318">
        <v>0</v>
      </c>
      <c r="Y584" s="1318">
        <v>0</v>
      </c>
      <c r="Z584" s="1318">
        <v>0</v>
      </c>
      <c r="AA584" s="1318">
        <v>0</v>
      </c>
      <c r="AB584" s="1318">
        <v>0</v>
      </c>
      <c r="AC584" s="1318">
        <v>0</v>
      </c>
      <c r="AD584" s="1318">
        <v>0</v>
      </c>
      <c r="AE584" s="1350">
        <v>0</v>
      </c>
      <c r="AF584" s="1318">
        <v>0</v>
      </c>
      <c r="AG584" s="1368">
        <v>3</v>
      </c>
      <c r="AH584" s="1368">
        <v>1</v>
      </c>
      <c r="AI584" s="1389"/>
      <c r="AJ584" s="1389">
        <v>0</v>
      </c>
      <c r="AK584" s="1389"/>
      <c r="AL584" s="1389"/>
      <c r="AM584" s="1389"/>
      <c r="AN584" s="1389"/>
      <c r="AO584" s="1389">
        <v>0</v>
      </c>
      <c r="AP584" s="1389">
        <v>0</v>
      </c>
      <c r="AQ584" s="1389">
        <v>0</v>
      </c>
      <c r="AR584" s="1389">
        <v>0</v>
      </c>
      <c r="AS584" s="1389">
        <v>0</v>
      </c>
    </row>
    <row r="585" spans="1:45" s="290" customFormat="1" ht="18" customHeight="1">
      <c r="A585" s="769">
        <v>24</v>
      </c>
      <c r="B585" s="785">
        <v>3</v>
      </c>
      <c r="C585" s="785">
        <v>2</v>
      </c>
      <c r="D585" s="881"/>
      <c r="E585" s="757"/>
      <c r="F585" s="1075" t="s">
        <v>320</v>
      </c>
      <c r="G585" s="1075"/>
      <c r="H585" s="900" t="s">
        <v>1121</v>
      </c>
      <c r="I585" s="1251"/>
      <c r="J585" s="1312">
        <v>0</v>
      </c>
      <c r="K585" s="1312">
        <v>0</v>
      </c>
      <c r="L585" s="1312">
        <v>0</v>
      </c>
      <c r="M585" s="1312">
        <v>0</v>
      </c>
      <c r="N585" s="1312">
        <v>0</v>
      </c>
      <c r="O585" s="1312">
        <v>0</v>
      </c>
      <c r="P585" s="1312">
        <v>0</v>
      </c>
      <c r="Q585" s="1312">
        <v>0</v>
      </c>
      <c r="R585" s="1312">
        <v>0</v>
      </c>
      <c r="S585" s="1312">
        <v>0</v>
      </c>
      <c r="T585" s="1312">
        <v>0</v>
      </c>
      <c r="U585" s="1312">
        <v>0</v>
      </c>
      <c r="V585" s="1312">
        <v>0</v>
      </c>
      <c r="W585" s="1312">
        <v>0</v>
      </c>
      <c r="X585" s="1312">
        <v>0</v>
      </c>
      <c r="Y585" s="1312">
        <v>0</v>
      </c>
      <c r="Z585" s="1312">
        <v>0</v>
      </c>
      <c r="AA585" s="1312">
        <v>0</v>
      </c>
      <c r="AB585" s="1312">
        <v>0</v>
      </c>
      <c r="AC585" s="1312">
        <v>0</v>
      </c>
      <c r="AD585" s="1312">
        <v>0</v>
      </c>
      <c r="AE585" s="1349">
        <v>0</v>
      </c>
      <c r="AF585" s="1312">
        <v>0</v>
      </c>
      <c r="AG585" s="1368">
        <v>3</v>
      </c>
      <c r="AH585" s="1368">
        <v>2</v>
      </c>
      <c r="AI585" s="1389"/>
      <c r="AJ585" s="1395">
        <v>3</v>
      </c>
      <c r="AK585" s="1389"/>
      <c r="AL585" s="1389"/>
      <c r="AM585" s="1389"/>
      <c r="AN585" s="1389"/>
      <c r="AO585" s="1389">
        <v>0</v>
      </c>
      <c r="AP585" s="1389">
        <v>0</v>
      </c>
      <c r="AQ585" s="1389">
        <v>0</v>
      </c>
      <c r="AR585" s="1389">
        <v>0</v>
      </c>
      <c r="AS585" s="1389">
        <v>0</v>
      </c>
    </row>
    <row r="586" spans="1:45" s="290" customFormat="1" ht="18" customHeight="1">
      <c r="A586" s="769">
        <v>24</v>
      </c>
      <c r="B586" s="785">
        <v>3</v>
      </c>
      <c r="C586" s="785">
        <v>3</v>
      </c>
      <c r="D586" s="882"/>
      <c r="E586" s="757"/>
      <c r="F586" s="1073"/>
      <c r="G586" s="1073"/>
      <c r="H586" s="900" t="s">
        <v>1048</v>
      </c>
      <c r="I586" s="1251"/>
      <c r="J586" s="1312">
        <v>0</v>
      </c>
      <c r="K586" s="1312">
        <v>0</v>
      </c>
      <c r="L586" s="1312">
        <v>0</v>
      </c>
      <c r="M586" s="1312">
        <v>0</v>
      </c>
      <c r="N586" s="1312">
        <v>0</v>
      </c>
      <c r="O586" s="1312">
        <v>0</v>
      </c>
      <c r="P586" s="1312">
        <v>0</v>
      </c>
      <c r="Q586" s="1312">
        <v>0</v>
      </c>
      <c r="R586" s="1312">
        <v>0</v>
      </c>
      <c r="S586" s="1312">
        <v>0</v>
      </c>
      <c r="T586" s="1312">
        <v>0</v>
      </c>
      <c r="U586" s="1312">
        <v>0</v>
      </c>
      <c r="V586" s="1312">
        <v>0</v>
      </c>
      <c r="W586" s="1312">
        <v>0</v>
      </c>
      <c r="X586" s="1312">
        <v>0</v>
      </c>
      <c r="Y586" s="1312">
        <v>0</v>
      </c>
      <c r="Z586" s="1312">
        <v>0</v>
      </c>
      <c r="AA586" s="1312">
        <v>0</v>
      </c>
      <c r="AB586" s="1312">
        <v>0</v>
      </c>
      <c r="AC586" s="1312">
        <v>0</v>
      </c>
      <c r="AD586" s="1312">
        <v>0</v>
      </c>
      <c r="AE586" s="1349">
        <v>0</v>
      </c>
      <c r="AF586" s="1312">
        <v>0</v>
      </c>
      <c r="AG586" s="1368">
        <v>3</v>
      </c>
      <c r="AH586" s="1368">
        <v>3</v>
      </c>
      <c r="AI586" s="1389"/>
      <c r="AJ586" s="1389">
        <v>0</v>
      </c>
      <c r="AK586" s="1389"/>
      <c r="AL586" s="1389"/>
      <c r="AM586" s="1389"/>
      <c r="AN586" s="1389"/>
      <c r="AO586" s="1389">
        <v>0</v>
      </c>
      <c r="AP586" s="1389">
        <v>0</v>
      </c>
      <c r="AQ586" s="1389">
        <v>0</v>
      </c>
      <c r="AR586" s="1389">
        <v>0</v>
      </c>
      <c r="AS586" s="1389">
        <v>0</v>
      </c>
    </row>
    <row r="587" spans="1:45" s="290" customFormat="1" ht="18" customHeight="1">
      <c r="A587" s="769">
        <v>24</v>
      </c>
      <c r="B587" s="785">
        <v>3</v>
      </c>
      <c r="C587" s="785">
        <v>4</v>
      </c>
      <c r="D587" s="882"/>
      <c r="E587" s="987"/>
      <c r="F587" s="987"/>
      <c r="G587" s="987"/>
      <c r="H587" s="900" t="s">
        <v>1266</v>
      </c>
      <c r="I587" s="1251"/>
      <c r="J587" s="1312">
        <v>0</v>
      </c>
      <c r="K587" s="1312">
        <v>0</v>
      </c>
      <c r="L587" s="1312">
        <v>0</v>
      </c>
      <c r="M587" s="1312">
        <v>0</v>
      </c>
      <c r="N587" s="1312">
        <v>0</v>
      </c>
      <c r="O587" s="1312">
        <v>0</v>
      </c>
      <c r="P587" s="1312">
        <v>0</v>
      </c>
      <c r="Q587" s="1312">
        <v>0</v>
      </c>
      <c r="R587" s="1312">
        <v>0</v>
      </c>
      <c r="S587" s="1312">
        <v>0</v>
      </c>
      <c r="T587" s="1312">
        <v>0</v>
      </c>
      <c r="U587" s="1312">
        <v>0</v>
      </c>
      <c r="V587" s="1312">
        <v>0</v>
      </c>
      <c r="W587" s="1312">
        <v>0</v>
      </c>
      <c r="X587" s="1312">
        <v>0</v>
      </c>
      <c r="Y587" s="1312">
        <v>0</v>
      </c>
      <c r="Z587" s="1312">
        <v>0</v>
      </c>
      <c r="AA587" s="1312">
        <v>0</v>
      </c>
      <c r="AB587" s="1312">
        <v>0</v>
      </c>
      <c r="AC587" s="1312">
        <v>0</v>
      </c>
      <c r="AD587" s="1312">
        <v>0</v>
      </c>
      <c r="AE587" s="1349">
        <v>0</v>
      </c>
      <c r="AF587" s="1312">
        <v>0</v>
      </c>
      <c r="AG587" s="1368">
        <v>3</v>
      </c>
      <c r="AH587" s="1368">
        <v>4</v>
      </c>
      <c r="AI587" s="1389"/>
      <c r="AJ587" s="1389">
        <v>0</v>
      </c>
      <c r="AK587" s="1389">
        <v>0</v>
      </c>
      <c r="AL587" s="1389">
        <v>0</v>
      </c>
      <c r="AM587" s="1389">
        <v>0</v>
      </c>
      <c r="AN587" s="1389">
        <v>0</v>
      </c>
      <c r="AO587" s="1389">
        <v>0</v>
      </c>
      <c r="AP587" s="1389">
        <v>0</v>
      </c>
      <c r="AQ587" s="1389">
        <v>0</v>
      </c>
      <c r="AR587" s="1389">
        <v>0</v>
      </c>
      <c r="AS587" s="1389">
        <v>0</v>
      </c>
    </row>
    <row r="588" spans="1:45" s="290" customFormat="1" ht="18" customHeight="1">
      <c r="A588" s="769">
        <v>24</v>
      </c>
      <c r="B588" s="785">
        <v>3</v>
      </c>
      <c r="C588" s="785">
        <v>5</v>
      </c>
      <c r="D588" s="883"/>
      <c r="E588" s="757"/>
      <c r="F588" s="1073"/>
      <c r="G588" s="1073"/>
      <c r="H588" s="900" t="s">
        <v>1267</v>
      </c>
      <c r="I588" s="1251"/>
      <c r="J588" s="1312">
        <v>0</v>
      </c>
      <c r="K588" s="1312">
        <v>0</v>
      </c>
      <c r="L588" s="1312">
        <v>0</v>
      </c>
      <c r="M588" s="1312">
        <v>0</v>
      </c>
      <c r="N588" s="1312">
        <v>0</v>
      </c>
      <c r="O588" s="1312">
        <v>0</v>
      </c>
      <c r="P588" s="1312">
        <v>0</v>
      </c>
      <c r="Q588" s="1312">
        <v>0</v>
      </c>
      <c r="R588" s="1312">
        <v>0</v>
      </c>
      <c r="S588" s="1312">
        <v>0</v>
      </c>
      <c r="T588" s="1312">
        <v>0</v>
      </c>
      <c r="U588" s="1312">
        <v>0</v>
      </c>
      <c r="V588" s="1312">
        <v>0</v>
      </c>
      <c r="W588" s="1312">
        <v>0</v>
      </c>
      <c r="X588" s="1312">
        <v>0</v>
      </c>
      <c r="Y588" s="1312">
        <v>0</v>
      </c>
      <c r="Z588" s="1312">
        <v>0</v>
      </c>
      <c r="AA588" s="1312">
        <v>0</v>
      </c>
      <c r="AB588" s="1312">
        <v>0</v>
      </c>
      <c r="AC588" s="1312">
        <v>0</v>
      </c>
      <c r="AD588" s="1312">
        <v>0</v>
      </c>
      <c r="AE588" s="1349">
        <v>0</v>
      </c>
      <c r="AF588" s="1312">
        <v>0</v>
      </c>
      <c r="AG588" s="1368">
        <v>3</v>
      </c>
      <c r="AH588" s="1368">
        <v>5</v>
      </c>
      <c r="AI588" s="1389"/>
      <c r="AJ588" s="291"/>
    </row>
    <row r="589" spans="1:45" s="290" customFormat="1" ht="18" customHeight="1">
      <c r="A589" s="769">
        <v>24</v>
      </c>
      <c r="B589" s="785">
        <v>3</v>
      </c>
      <c r="C589" s="785">
        <v>6</v>
      </c>
      <c r="D589" s="883"/>
      <c r="E589" s="757"/>
      <c r="F589" s="1072"/>
      <c r="G589" s="1072"/>
      <c r="H589" s="900" t="s">
        <v>922</v>
      </c>
      <c r="I589" s="1251"/>
      <c r="J589" s="1312">
        <v>0</v>
      </c>
      <c r="K589" s="1312">
        <v>0</v>
      </c>
      <c r="L589" s="1312">
        <v>0</v>
      </c>
      <c r="M589" s="1312">
        <v>0</v>
      </c>
      <c r="N589" s="1312">
        <v>0</v>
      </c>
      <c r="O589" s="1312">
        <v>0</v>
      </c>
      <c r="P589" s="1312">
        <v>0</v>
      </c>
      <c r="Q589" s="1312">
        <v>0</v>
      </c>
      <c r="R589" s="1312">
        <v>0</v>
      </c>
      <c r="S589" s="1312">
        <v>0</v>
      </c>
      <c r="T589" s="1312">
        <v>0</v>
      </c>
      <c r="U589" s="1312">
        <v>0</v>
      </c>
      <c r="V589" s="1312">
        <v>0</v>
      </c>
      <c r="W589" s="1312">
        <v>0</v>
      </c>
      <c r="X589" s="1312">
        <v>0</v>
      </c>
      <c r="Y589" s="1312">
        <v>0</v>
      </c>
      <c r="Z589" s="1312">
        <v>0</v>
      </c>
      <c r="AA589" s="1312">
        <v>0</v>
      </c>
      <c r="AB589" s="1312">
        <v>0</v>
      </c>
      <c r="AC589" s="1312">
        <v>0</v>
      </c>
      <c r="AD589" s="1312">
        <v>0</v>
      </c>
      <c r="AE589" s="1349">
        <v>0</v>
      </c>
      <c r="AF589" s="1312">
        <v>0</v>
      </c>
      <c r="AG589" s="1368">
        <v>3</v>
      </c>
      <c r="AH589" s="1368">
        <v>6</v>
      </c>
      <c r="AI589" s="1389"/>
      <c r="AJ589" s="291"/>
    </row>
    <row r="590" spans="1:45" s="290" customFormat="1" ht="18" customHeight="1">
      <c r="A590" s="769">
        <v>24</v>
      </c>
      <c r="B590" s="785">
        <v>3</v>
      </c>
      <c r="C590" s="785">
        <v>7</v>
      </c>
      <c r="D590" s="883"/>
      <c r="E590" s="757"/>
      <c r="F590" s="1073"/>
      <c r="G590" s="1073"/>
      <c r="H590" s="900" t="s">
        <v>1268</v>
      </c>
      <c r="I590" s="1251"/>
      <c r="J590" s="1312">
        <v>0</v>
      </c>
      <c r="K590" s="1312">
        <v>0</v>
      </c>
      <c r="L590" s="1312">
        <v>0</v>
      </c>
      <c r="M590" s="1312">
        <v>0</v>
      </c>
      <c r="N590" s="1312">
        <v>0</v>
      </c>
      <c r="O590" s="1312">
        <v>0</v>
      </c>
      <c r="P590" s="1312">
        <v>0</v>
      </c>
      <c r="Q590" s="1312">
        <v>0</v>
      </c>
      <c r="R590" s="1312">
        <v>0</v>
      </c>
      <c r="S590" s="1312">
        <v>0</v>
      </c>
      <c r="T590" s="1312">
        <v>0</v>
      </c>
      <c r="U590" s="1312">
        <v>0</v>
      </c>
      <c r="V590" s="1312">
        <v>0</v>
      </c>
      <c r="W590" s="1312">
        <v>0</v>
      </c>
      <c r="X590" s="1312">
        <v>0</v>
      </c>
      <c r="Y590" s="1312">
        <v>0</v>
      </c>
      <c r="Z590" s="1312">
        <v>0</v>
      </c>
      <c r="AA590" s="1312">
        <v>0</v>
      </c>
      <c r="AB590" s="1312">
        <v>0</v>
      </c>
      <c r="AC590" s="1312">
        <v>0</v>
      </c>
      <c r="AD590" s="1312">
        <v>0</v>
      </c>
      <c r="AE590" s="1349">
        <v>0</v>
      </c>
      <c r="AF590" s="1312">
        <v>0</v>
      </c>
      <c r="AG590" s="1368">
        <v>3</v>
      </c>
      <c r="AH590" s="1368">
        <v>7</v>
      </c>
      <c r="AI590" s="1389"/>
      <c r="AJ590" s="291"/>
    </row>
    <row r="591" spans="1:45" s="290" customFormat="1" ht="18" customHeight="1">
      <c r="A591" s="769">
        <v>24</v>
      </c>
      <c r="B591" s="785">
        <v>3</v>
      </c>
      <c r="C591" s="785">
        <v>8</v>
      </c>
      <c r="D591" s="883"/>
      <c r="E591" s="757"/>
      <c r="F591" s="1073"/>
      <c r="G591" s="1073"/>
      <c r="H591" s="900" t="s">
        <v>910</v>
      </c>
      <c r="I591" s="1251"/>
      <c r="J591" s="1312">
        <v>0</v>
      </c>
      <c r="K591" s="1312">
        <v>0</v>
      </c>
      <c r="L591" s="1312">
        <v>0</v>
      </c>
      <c r="M591" s="1312">
        <v>0</v>
      </c>
      <c r="N591" s="1312">
        <v>0</v>
      </c>
      <c r="O591" s="1312">
        <v>0</v>
      </c>
      <c r="P591" s="1312">
        <v>0</v>
      </c>
      <c r="Q591" s="1312">
        <v>0</v>
      </c>
      <c r="R591" s="1312">
        <v>0</v>
      </c>
      <c r="S591" s="1312">
        <v>0</v>
      </c>
      <c r="T591" s="1312">
        <v>0</v>
      </c>
      <c r="U591" s="1312">
        <v>0</v>
      </c>
      <c r="V591" s="1312">
        <v>0</v>
      </c>
      <c r="W591" s="1312">
        <v>0</v>
      </c>
      <c r="X591" s="1312">
        <v>0</v>
      </c>
      <c r="Y591" s="1312">
        <v>0</v>
      </c>
      <c r="Z591" s="1312">
        <v>0</v>
      </c>
      <c r="AA591" s="1312">
        <v>0</v>
      </c>
      <c r="AB591" s="1312">
        <v>0</v>
      </c>
      <c r="AC591" s="1312">
        <v>0</v>
      </c>
      <c r="AD591" s="1312">
        <v>0</v>
      </c>
      <c r="AE591" s="1349">
        <v>0</v>
      </c>
      <c r="AF591" s="1312">
        <v>0</v>
      </c>
      <c r="AG591" s="1368">
        <v>3</v>
      </c>
      <c r="AH591" s="1368">
        <v>8</v>
      </c>
      <c r="AI591" s="1389"/>
      <c r="AJ591" s="291"/>
    </row>
    <row r="592" spans="1:45" s="290" customFormat="1" ht="18" customHeight="1">
      <c r="A592" s="769">
        <v>24</v>
      </c>
      <c r="B592" s="785">
        <v>3</v>
      </c>
      <c r="C592" s="785">
        <v>9</v>
      </c>
      <c r="D592" s="883"/>
      <c r="E592" s="757"/>
      <c r="F592" s="1073"/>
      <c r="G592" s="1073"/>
      <c r="H592" s="900" t="s">
        <v>1269</v>
      </c>
      <c r="I592" s="1251"/>
      <c r="J592" s="1312">
        <v>0</v>
      </c>
      <c r="K592" s="1312">
        <v>0</v>
      </c>
      <c r="L592" s="1312">
        <v>0</v>
      </c>
      <c r="M592" s="1312">
        <v>0</v>
      </c>
      <c r="N592" s="1312">
        <v>0</v>
      </c>
      <c r="O592" s="1312">
        <v>0</v>
      </c>
      <c r="P592" s="1312">
        <v>0</v>
      </c>
      <c r="Q592" s="1312">
        <v>0</v>
      </c>
      <c r="R592" s="1312">
        <v>0</v>
      </c>
      <c r="S592" s="1312">
        <v>0</v>
      </c>
      <c r="T592" s="1312">
        <v>0</v>
      </c>
      <c r="U592" s="1312">
        <v>0</v>
      </c>
      <c r="V592" s="1312">
        <v>0</v>
      </c>
      <c r="W592" s="1312">
        <v>0</v>
      </c>
      <c r="X592" s="1312">
        <v>0</v>
      </c>
      <c r="Y592" s="1312">
        <v>0</v>
      </c>
      <c r="Z592" s="1312">
        <v>0</v>
      </c>
      <c r="AA592" s="1312">
        <v>0</v>
      </c>
      <c r="AB592" s="1312">
        <v>0</v>
      </c>
      <c r="AC592" s="1312">
        <v>0</v>
      </c>
      <c r="AD592" s="1312">
        <v>0</v>
      </c>
      <c r="AE592" s="1349">
        <v>0</v>
      </c>
      <c r="AF592" s="1312">
        <v>0</v>
      </c>
      <c r="AG592" s="1368">
        <v>3</v>
      </c>
      <c r="AH592" s="1368">
        <v>9</v>
      </c>
      <c r="AI592" s="1389"/>
      <c r="AJ592" s="291"/>
    </row>
    <row r="593" spans="1:36" s="290" customFormat="1" ht="18" customHeight="1">
      <c r="A593" s="769">
        <v>24</v>
      </c>
      <c r="B593" s="785">
        <v>3</v>
      </c>
      <c r="C593" s="785">
        <v>10</v>
      </c>
      <c r="D593" s="883"/>
      <c r="E593" s="757"/>
      <c r="F593" s="1073"/>
      <c r="G593" s="1073"/>
      <c r="H593" s="900" t="s">
        <v>1270</v>
      </c>
      <c r="I593" s="1251"/>
      <c r="J593" s="1312">
        <v>0</v>
      </c>
      <c r="K593" s="1312">
        <v>0</v>
      </c>
      <c r="L593" s="1312">
        <v>0</v>
      </c>
      <c r="M593" s="1312">
        <v>0</v>
      </c>
      <c r="N593" s="1312">
        <v>0</v>
      </c>
      <c r="O593" s="1312">
        <v>0</v>
      </c>
      <c r="P593" s="1312">
        <v>0</v>
      </c>
      <c r="Q593" s="1312">
        <v>0</v>
      </c>
      <c r="R593" s="1312">
        <v>0</v>
      </c>
      <c r="S593" s="1312">
        <v>0</v>
      </c>
      <c r="T593" s="1312">
        <v>0</v>
      </c>
      <c r="U593" s="1312">
        <v>0</v>
      </c>
      <c r="V593" s="1312">
        <v>0</v>
      </c>
      <c r="W593" s="1312">
        <v>0</v>
      </c>
      <c r="X593" s="1312">
        <v>0</v>
      </c>
      <c r="Y593" s="1312">
        <v>0</v>
      </c>
      <c r="Z593" s="1312">
        <v>0</v>
      </c>
      <c r="AA593" s="1312">
        <v>0</v>
      </c>
      <c r="AB593" s="1312">
        <v>0</v>
      </c>
      <c r="AC593" s="1312">
        <v>0</v>
      </c>
      <c r="AD593" s="1312">
        <v>0</v>
      </c>
      <c r="AE593" s="1349">
        <v>0</v>
      </c>
      <c r="AF593" s="1312">
        <v>0</v>
      </c>
      <c r="AG593" s="1368">
        <v>3</v>
      </c>
      <c r="AH593" s="1368">
        <v>10</v>
      </c>
      <c r="AI593" s="1389"/>
      <c r="AJ593" s="291"/>
    </row>
    <row r="594" spans="1:36" s="290" customFormat="1" ht="18" customHeight="1">
      <c r="A594" s="769">
        <v>24</v>
      </c>
      <c r="B594" s="785">
        <v>3</v>
      </c>
      <c r="C594" s="785">
        <v>11</v>
      </c>
      <c r="D594" s="883"/>
      <c r="E594" s="757"/>
      <c r="F594" s="1073"/>
      <c r="G594" s="1073"/>
      <c r="H594" s="900" t="s">
        <v>136</v>
      </c>
      <c r="I594" s="1251"/>
      <c r="J594" s="1312">
        <v>0</v>
      </c>
      <c r="K594" s="1312">
        <v>0</v>
      </c>
      <c r="L594" s="1312">
        <v>0</v>
      </c>
      <c r="M594" s="1312">
        <v>0</v>
      </c>
      <c r="N594" s="1312">
        <v>0</v>
      </c>
      <c r="O594" s="1312">
        <v>0</v>
      </c>
      <c r="P594" s="1312">
        <v>0</v>
      </c>
      <c r="Q594" s="1312">
        <v>0</v>
      </c>
      <c r="R594" s="1312">
        <v>0</v>
      </c>
      <c r="S594" s="1312">
        <v>0</v>
      </c>
      <c r="T594" s="1312">
        <v>0</v>
      </c>
      <c r="U594" s="1312">
        <v>0</v>
      </c>
      <c r="V594" s="1312">
        <v>0</v>
      </c>
      <c r="W594" s="1312">
        <v>0</v>
      </c>
      <c r="X594" s="1312">
        <v>0</v>
      </c>
      <c r="Y594" s="1312">
        <v>0</v>
      </c>
      <c r="Z594" s="1312">
        <v>0</v>
      </c>
      <c r="AA594" s="1312">
        <v>0</v>
      </c>
      <c r="AB594" s="1312">
        <v>0</v>
      </c>
      <c r="AC594" s="1312">
        <v>0</v>
      </c>
      <c r="AD594" s="1312">
        <v>0</v>
      </c>
      <c r="AE594" s="1349">
        <v>0</v>
      </c>
      <c r="AF594" s="1312">
        <v>0</v>
      </c>
      <c r="AG594" s="1368">
        <v>3</v>
      </c>
      <c r="AH594" s="1368">
        <v>11</v>
      </c>
      <c r="AI594" s="1389"/>
      <c r="AJ594" s="291"/>
    </row>
    <row r="595" spans="1:36" s="290" customFormat="1" ht="18" customHeight="1">
      <c r="A595" s="769">
        <v>24</v>
      </c>
      <c r="B595" s="785">
        <v>3</v>
      </c>
      <c r="C595" s="785">
        <v>12</v>
      </c>
      <c r="D595" s="883"/>
      <c r="E595" s="757"/>
      <c r="F595" s="1073"/>
      <c r="G595" s="1073"/>
      <c r="H595" s="900" t="s">
        <v>1110</v>
      </c>
      <c r="I595" s="1251"/>
      <c r="J595" s="1312">
        <v>0</v>
      </c>
      <c r="K595" s="1312">
        <v>0</v>
      </c>
      <c r="L595" s="1312">
        <v>0</v>
      </c>
      <c r="M595" s="1312">
        <v>0</v>
      </c>
      <c r="N595" s="1312">
        <v>0</v>
      </c>
      <c r="O595" s="1312">
        <v>0</v>
      </c>
      <c r="P595" s="1312">
        <v>0</v>
      </c>
      <c r="Q595" s="1312">
        <v>0</v>
      </c>
      <c r="R595" s="1312">
        <v>0</v>
      </c>
      <c r="S595" s="1312">
        <v>0</v>
      </c>
      <c r="T595" s="1312">
        <v>0</v>
      </c>
      <c r="U595" s="1312">
        <v>0</v>
      </c>
      <c r="V595" s="1312">
        <v>0</v>
      </c>
      <c r="W595" s="1312">
        <v>0</v>
      </c>
      <c r="X595" s="1312">
        <v>0</v>
      </c>
      <c r="Y595" s="1312">
        <v>0</v>
      </c>
      <c r="Z595" s="1312">
        <v>0</v>
      </c>
      <c r="AA595" s="1312">
        <v>0</v>
      </c>
      <c r="AB595" s="1312">
        <v>0</v>
      </c>
      <c r="AC595" s="1312">
        <v>0</v>
      </c>
      <c r="AD595" s="1312">
        <v>0</v>
      </c>
      <c r="AE595" s="1349">
        <v>0</v>
      </c>
      <c r="AF595" s="1312">
        <v>0</v>
      </c>
      <c r="AG595" s="1368">
        <v>3</v>
      </c>
      <c r="AH595" s="1368">
        <v>12</v>
      </c>
      <c r="AI595" s="1389"/>
      <c r="AJ595" s="291"/>
    </row>
    <row r="596" spans="1:36" s="290" customFormat="1" ht="18" customHeight="1">
      <c r="A596" s="769">
        <v>24</v>
      </c>
      <c r="B596" s="785">
        <v>3</v>
      </c>
      <c r="C596" s="405">
        <v>13</v>
      </c>
      <c r="D596" s="884"/>
      <c r="E596" s="988"/>
      <c r="F596" s="1074"/>
      <c r="G596" s="1078"/>
      <c r="H596" s="1165" t="s">
        <v>1113</v>
      </c>
      <c r="I596" s="1251"/>
      <c r="J596" s="1290">
        <v>0</v>
      </c>
      <c r="K596" s="1290">
        <v>0</v>
      </c>
      <c r="L596" s="1290">
        <v>0</v>
      </c>
      <c r="M596" s="1290">
        <v>0</v>
      </c>
      <c r="N596" s="1290">
        <v>0</v>
      </c>
      <c r="O596" s="1290">
        <v>0</v>
      </c>
      <c r="P596" s="1290">
        <v>0</v>
      </c>
      <c r="Q596" s="1290">
        <v>0</v>
      </c>
      <c r="R596" s="1290">
        <v>0</v>
      </c>
      <c r="S596" s="1290">
        <v>0</v>
      </c>
      <c r="T596" s="1290">
        <v>0</v>
      </c>
      <c r="U596" s="1290">
        <v>0</v>
      </c>
      <c r="V596" s="1290">
        <v>0</v>
      </c>
      <c r="W596" s="1290">
        <v>0</v>
      </c>
      <c r="X596" s="1290">
        <v>0</v>
      </c>
      <c r="Y596" s="1290">
        <v>0</v>
      </c>
      <c r="Z596" s="1312">
        <v>0</v>
      </c>
      <c r="AA596" s="1312">
        <v>0</v>
      </c>
      <c r="AB596" s="1312">
        <v>0</v>
      </c>
      <c r="AC596" s="1312">
        <v>0</v>
      </c>
      <c r="AD596" s="1312">
        <v>0</v>
      </c>
      <c r="AE596" s="1349">
        <v>0</v>
      </c>
      <c r="AF596" s="1312">
        <v>0</v>
      </c>
      <c r="AG596" s="1368">
        <v>3</v>
      </c>
      <c r="AH596" s="1368">
        <v>13</v>
      </c>
      <c r="AI596" s="1389"/>
      <c r="AJ596" s="291"/>
    </row>
    <row r="597" spans="1:36" s="290" customFormat="1" ht="18" customHeight="1">
      <c r="A597" s="769">
        <v>24</v>
      </c>
      <c r="B597" s="802">
        <v>3</v>
      </c>
      <c r="C597" s="814">
        <v>14</v>
      </c>
      <c r="D597" s="2435" t="s">
        <v>572</v>
      </c>
      <c r="E597" s="2436"/>
      <c r="F597" s="2437"/>
      <c r="G597" s="777"/>
      <c r="H597" s="900" t="s">
        <v>1083</v>
      </c>
      <c r="I597" s="1251"/>
      <c r="J597" s="1290">
        <v>0</v>
      </c>
      <c r="K597" s="1290">
        <v>0</v>
      </c>
      <c r="L597" s="1290">
        <v>0</v>
      </c>
      <c r="M597" s="1290">
        <v>0</v>
      </c>
      <c r="N597" s="1290">
        <v>0</v>
      </c>
      <c r="O597" s="1290">
        <v>0</v>
      </c>
      <c r="P597" s="1290">
        <v>0</v>
      </c>
      <c r="Q597" s="1290">
        <v>0</v>
      </c>
      <c r="R597" s="1290">
        <v>0</v>
      </c>
      <c r="S597" s="1290">
        <v>0</v>
      </c>
      <c r="T597" s="1290">
        <v>0</v>
      </c>
      <c r="U597" s="1290">
        <v>0</v>
      </c>
      <c r="V597" s="1290">
        <v>0</v>
      </c>
      <c r="W597" s="1290">
        <v>0</v>
      </c>
      <c r="X597" s="1290">
        <v>0</v>
      </c>
      <c r="Y597" s="1290">
        <v>0</v>
      </c>
      <c r="Z597" s="1312">
        <v>0</v>
      </c>
      <c r="AA597" s="1312">
        <v>0</v>
      </c>
      <c r="AB597" s="1312">
        <v>0</v>
      </c>
      <c r="AC597" s="1312">
        <v>0</v>
      </c>
      <c r="AD597" s="1312">
        <v>0</v>
      </c>
      <c r="AE597" s="1349">
        <v>0</v>
      </c>
      <c r="AF597" s="1312">
        <v>0</v>
      </c>
      <c r="AG597" s="1368">
        <v>3</v>
      </c>
      <c r="AH597" s="1368">
        <v>14</v>
      </c>
      <c r="AI597" s="1389"/>
      <c r="AJ597" s="291"/>
    </row>
    <row r="598" spans="1:36" s="290" customFormat="1" ht="18" customHeight="1">
      <c r="A598" s="769">
        <v>24</v>
      </c>
      <c r="B598" s="802">
        <v>3</v>
      </c>
      <c r="C598" s="814">
        <v>15</v>
      </c>
      <c r="D598" s="2438"/>
      <c r="E598" s="2439"/>
      <c r="F598" s="2440"/>
      <c r="G598" s="775"/>
      <c r="H598" s="1018" t="s">
        <v>1018</v>
      </c>
      <c r="I598" s="1255"/>
      <c r="J598" s="1300">
        <v>0</v>
      </c>
      <c r="K598" s="1300">
        <v>0</v>
      </c>
      <c r="L598" s="1300">
        <v>0</v>
      </c>
      <c r="M598" s="1300">
        <v>0</v>
      </c>
      <c r="N598" s="1300">
        <v>0</v>
      </c>
      <c r="O598" s="1300">
        <v>0</v>
      </c>
      <c r="P598" s="1300">
        <v>0</v>
      </c>
      <c r="Q598" s="1300">
        <v>0</v>
      </c>
      <c r="R598" s="1300">
        <v>0</v>
      </c>
      <c r="S598" s="1300">
        <v>0</v>
      </c>
      <c r="T598" s="1300">
        <v>0</v>
      </c>
      <c r="U598" s="1300">
        <v>0</v>
      </c>
      <c r="V598" s="1300">
        <v>0</v>
      </c>
      <c r="W598" s="1300">
        <v>0</v>
      </c>
      <c r="X598" s="1300">
        <v>0</v>
      </c>
      <c r="Y598" s="1300">
        <v>0</v>
      </c>
      <c r="Z598" s="1313">
        <v>0</v>
      </c>
      <c r="AA598" s="1313">
        <v>0</v>
      </c>
      <c r="AB598" s="1313">
        <v>0</v>
      </c>
      <c r="AC598" s="1313">
        <v>0</v>
      </c>
      <c r="AD598" s="1313">
        <v>0</v>
      </c>
      <c r="AE598" s="1353">
        <v>0</v>
      </c>
      <c r="AF598" s="1320">
        <v>0</v>
      </c>
      <c r="AG598" s="1368">
        <v>3</v>
      </c>
      <c r="AH598" s="1368">
        <v>15</v>
      </c>
      <c r="AI598" s="1389"/>
      <c r="AJ598" s="291"/>
    </row>
    <row r="599" spans="1:36" s="290" customFormat="1" ht="18" customHeight="1">
      <c r="A599" s="769">
        <v>24</v>
      </c>
      <c r="B599" s="785">
        <v>4</v>
      </c>
      <c r="C599" s="785">
        <v>1</v>
      </c>
      <c r="D599" s="880" t="s">
        <v>108</v>
      </c>
      <c r="E599" s="986"/>
      <c r="F599" s="986"/>
      <c r="G599" s="991"/>
      <c r="H599" s="1166" t="s">
        <v>411</v>
      </c>
      <c r="I599" s="973"/>
      <c r="J599" s="1315">
        <v>0</v>
      </c>
      <c r="K599" s="1315">
        <v>0</v>
      </c>
      <c r="L599" s="1315">
        <v>0</v>
      </c>
      <c r="M599" s="1315">
        <v>0</v>
      </c>
      <c r="N599" s="1315">
        <v>0</v>
      </c>
      <c r="O599" s="1315">
        <v>0</v>
      </c>
      <c r="P599" s="1315">
        <v>0</v>
      </c>
      <c r="Q599" s="1315">
        <v>0</v>
      </c>
      <c r="R599" s="1315">
        <v>0</v>
      </c>
      <c r="S599" s="1315">
        <v>0</v>
      </c>
      <c r="T599" s="1315">
        <v>0</v>
      </c>
      <c r="U599" s="1315">
        <v>0</v>
      </c>
      <c r="V599" s="1315">
        <v>0</v>
      </c>
      <c r="W599" s="1315">
        <v>0</v>
      </c>
      <c r="X599" s="1315">
        <v>0</v>
      </c>
      <c r="Y599" s="1315">
        <v>0</v>
      </c>
      <c r="Z599" s="1315">
        <v>0</v>
      </c>
      <c r="AA599" s="1315">
        <v>0</v>
      </c>
      <c r="AB599" s="1315">
        <v>0</v>
      </c>
      <c r="AC599" s="1315">
        <v>0</v>
      </c>
      <c r="AD599" s="1315">
        <v>0</v>
      </c>
      <c r="AE599" s="1351">
        <v>0</v>
      </c>
      <c r="AF599" s="1318">
        <v>0</v>
      </c>
      <c r="AG599" s="1368">
        <v>4</v>
      </c>
      <c r="AH599" s="1368">
        <v>1</v>
      </c>
      <c r="AI599" s="1385"/>
      <c r="AJ599" s="291"/>
    </row>
    <row r="600" spans="1:36" s="290" customFormat="1" ht="18" customHeight="1">
      <c r="A600" s="769">
        <v>24</v>
      </c>
      <c r="B600" s="785">
        <v>4</v>
      </c>
      <c r="C600" s="785">
        <v>2</v>
      </c>
      <c r="D600" s="881"/>
      <c r="E600" s="757"/>
      <c r="F600" s="1076" t="s">
        <v>321</v>
      </c>
      <c r="G600" s="1076"/>
      <c r="H600" s="900" t="s">
        <v>1121</v>
      </c>
      <c r="I600" s="1251"/>
      <c r="J600" s="1316">
        <v>0</v>
      </c>
      <c r="K600" s="1312">
        <v>0</v>
      </c>
      <c r="L600" s="1316">
        <v>0</v>
      </c>
      <c r="M600" s="1312">
        <v>0</v>
      </c>
      <c r="N600" s="1312">
        <v>0</v>
      </c>
      <c r="O600" s="1312">
        <v>0</v>
      </c>
      <c r="P600" s="1312">
        <v>0</v>
      </c>
      <c r="Q600" s="1312">
        <v>0</v>
      </c>
      <c r="R600" s="1312">
        <v>0</v>
      </c>
      <c r="S600" s="1312">
        <v>0</v>
      </c>
      <c r="T600" s="1312">
        <v>0</v>
      </c>
      <c r="U600" s="1312">
        <v>0</v>
      </c>
      <c r="V600" s="1312">
        <v>0</v>
      </c>
      <c r="W600" s="1312">
        <v>0</v>
      </c>
      <c r="X600" s="1312">
        <v>0</v>
      </c>
      <c r="Y600" s="1312">
        <v>0</v>
      </c>
      <c r="Z600" s="1312">
        <v>0</v>
      </c>
      <c r="AA600" s="1312">
        <v>0</v>
      </c>
      <c r="AB600" s="1312">
        <v>0</v>
      </c>
      <c r="AC600" s="1312">
        <v>0</v>
      </c>
      <c r="AD600" s="1312">
        <v>0</v>
      </c>
      <c r="AE600" s="1349">
        <v>0</v>
      </c>
      <c r="AF600" s="1312">
        <v>0</v>
      </c>
      <c r="AG600" s="1368">
        <v>4</v>
      </c>
      <c r="AH600" s="1368">
        <v>2</v>
      </c>
      <c r="AI600" s="1385"/>
      <c r="AJ600" s="291">
        <v>4</v>
      </c>
    </row>
    <row r="601" spans="1:36" s="290" customFormat="1" ht="18" customHeight="1">
      <c r="A601" s="769">
        <v>24</v>
      </c>
      <c r="B601" s="785">
        <v>4</v>
      </c>
      <c r="C601" s="785">
        <v>3</v>
      </c>
      <c r="D601" s="882"/>
      <c r="E601" s="757"/>
      <c r="F601" s="1073"/>
      <c r="G601" s="1073"/>
      <c r="H601" s="900" t="s">
        <v>1048</v>
      </c>
      <c r="I601" s="1251"/>
      <c r="J601" s="1316">
        <v>0</v>
      </c>
      <c r="K601" s="1312">
        <v>0</v>
      </c>
      <c r="L601" s="1316">
        <v>0</v>
      </c>
      <c r="M601" s="1312">
        <v>0</v>
      </c>
      <c r="N601" s="1312">
        <v>0</v>
      </c>
      <c r="O601" s="1312">
        <v>0</v>
      </c>
      <c r="P601" s="1312">
        <v>0</v>
      </c>
      <c r="Q601" s="1312">
        <v>0</v>
      </c>
      <c r="R601" s="1312">
        <v>0</v>
      </c>
      <c r="S601" s="1312">
        <v>0</v>
      </c>
      <c r="T601" s="1312">
        <v>0</v>
      </c>
      <c r="U601" s="1312">
        <v>0</v>
      </c>
      <c r="V601" s="1312">
        <v>0</v>
      </c>
      <c r="W601" s="1312">
        <v>0</v>
      </c>
      <c r="X601" s="1312">
        <v>0</v>
      </c>
      <c r="Y601" s="1312">
        <v>0</v>
      </c>
      <c r="Z601" s="1312">
        <v>0</v>
      </c>
      <c r="AA601" s="1312">
        <v>0</v>
      </c>
      <c r="AB601" s="1316">
        <v>0</v>
      </c>
      <c r="AC601" s="1312">
        <v>0</v>
      </c>
      <c r="AD601" s="1312">
        <v>0</v>
      </c>
      <c r="AE601" s="1349">
        <v>0</v>
      </c>
      <c r="AF601" s="1312">
        <v>0</v>
      </c>
      <c r="AG601" s="1368">
        <v>4</v>
      </c>
      <c r="AH601" s="1368">
        <v>3</v>
      </c>
      <c r="AI601" s="1385"/>
      <c r="AJ601" s="291"/>
    </row>
    <row r="602" spans="1:36" s="290" customFormat="1" ht="18" customHeight="1">
      <c r="A602" s="769">
        <v>24</v>
      </c>
      <c r="B602" s="785">
        <v>4</v>
      </c>
      <c r="C602" s="785">
        <v>4</v>
      </c>
      <c r="D602" s="882"/>
      <c r="E602" s="987"/>
      <c r="F602" s="987"/>
      <c r="G602" s="987"/>
      <c r="H602" s="900" t="s">
        <v>1266</v>
      </c>
      <c r="I602" s="1251"/>
      <c r="J602" s="1316">
        <v>0</v>
      </c>
      <c r="K602" s="1312">
        <v>0</v>
      </c>
      <c r="L602" s="1316">
        <v>0</v>
      </c>
      <c r="M602" s="1312">
        <v>0</v>
      </c>
      <c r="N602" s="1312">
        <v>0</v>
      </c>
      <c r="O602" s="1312">
        <v>0</v>
      </c>
      <c r="P602" s="1312">
        <v>0</v>
      </c>
      <c r="Q602" s="1312">
        <v>0</v>
      </c>
      <c r="R602" s="1312">
        <v>0</v>
      </c>
      <c r="S602" s="1312">
        <v>0</v>
      </c>
      <c r="T602" s="1312">
        <v>0</v>
      </c>
      <c r="U602" s="1312">
        <v>0</v>
      </c>
      <c r="V602" s="1312">
        <v>0</v>
      </c>
      <c r="W602" s="1312">
        <v>0</v>
      </c>
      <c r="X602" s="1312">
        <v>0</v>
      </c>
      <c r="Y602" s="1312">
        <v>0</v>
      </c>
      <c r="Z602" s="1312">
        <v>0</v>
      </c>
      <c r="AA602" s="1312">
        <v>0</v>
      </c>
      <c r="AB602" s="1316">
        <v>0</v>
      </c>
      <c r="AC602" s="1312">
        <v>0</v>
      </c>
      <c r="AD602" s="1312">
        <v>0</v>
      </c>
      <c r="AE602" s="1349">
        <v>0</v>
      </c>
      <c r="AF602" s="1312">
        <v>0</v>
      </c>
      <c r="AG602" s="1368">
        <v>4</v>
      </c>
      <c r="AH602" s="1368">
        <v>4</v>
      </c>
      <c r="AI602" s="1385"/>
      <c r="AJ602" s="291"/>
    </row>
    <row r="603" spans="1:36" s="290" customFormat="1" ht="18" customHeight="1">
      <c r="A603" s="769">
        <v>24</v>
      </c>
      <c r="B603" s="785">
        <v>4</v>
      </c>
      <c r="C603" s="785">
        <v>5</v>
      </c>
      <c r="D603" s="883"/>
      <c r="E603" s="757"/>
      <c r="F603" s="1073"/>
      <c r="G603" s="1073"/>
      <c r="H603" s="900" t="s">
        <v>1267</v>
      </c>
      <c r="I603" s="1251"/>
      <c r="J603" s="1316">
        <v>0</v>
      </c>
      <c r="K603" s="1312">
        <v>0</v>
      </c>
      <c r="L603" s="1316">
        <v>0</v>
      </c>
      <c r="M603" s="1312">
        <v>0</v>
      </c>
      <c r="N603" s="1312">
        <v>0</v>
      </c>
      <c r="O603" s="1312">
        <v>0</v>
      </c>
      <c r="P603" s="1312">
        <v>0</v>
      </c>
      <c r="Q603" s="1312">
        <v>0</v>
      </c>
      <c r="R603" s="1312">
        <v>0</v>
      </c>
      <c r="S603" s="1312">
        <v>0</v>
      </c>
      <c r="T603" s="1312">
        <v>0</v>
      </c>
      <c r="U603" s="1312">
        <v>0</v>
      </c>
      <c r="V603" s="1312">
        <v>0</v>
      </c>
      <c r="W603" s="1312">
        <v>0</v>
      </c>
      <c r="X603" s="1312">
        <v>0</v>
      </c>
      <c r="Y603" s="1312">
        <v>0</v>
      </c>
      <c r="Z603" s="1312">
        <v>0</v>
      </c>
      <c r="AA603" s="1312">
        <v>0</v>
      </c>
      <c r="AB603" s="1316">
        <v>0</v>
      </c>
      <c r="AC603" s="1312">
        <v>0</v>
      </c>
      <c r="AD603" s="1312">
        <v>0</v>
      </c>
      <c r="AE603" s="1349">
        <v>0</v>
      </c>
      <c r="AF603" s="1312">
        <v>0</v>
      </c>
      <c r="AG603" s="1368">
        <v>4</v>
      </c>
      <c r="AH603" s="1368">
        <v>5</v>
      </c>
      <c r="AI603" s="1385"/>
      <c r="AJ603" s="291"/>
    </row>
    <row r="604" spans="1:36" s="290" customFormat="1" ht="18" customHeight="1">
      <c r="A604" s="769">
        <v>24</v>
      </c>
      <c r="B604" s="785">
        <v>4</v>
      </c>
      <c r="C604" s="785">
        <v>6</v>
      </c>
      <c r="D604" s="883"/>
      <c r="E604" s="757"/>
      <c r="F604" s="1072"/>
      <c r="G604" s="1072"/>
      <c r="H604" s="900" t="s">
        <v>922</v>
      </c>
      <c r="I604" s="1251"/>
      <c r="J604" s="1316">
        <v>0</v>
      </c>
      <c r="K604" s="1312">
        <v>0</v>
      </c>
      <c r="L604" s="1316">
        <v>0</v>
      </c>
      <c r="M604" s="1312">
        <v>0</v>
      </c>
      <c r="N604" s="1312">
        <v>0</v>
      </c>
      <c r="O604" s="1312">
        <v>0</v>
      </c>
      <c r="P604" s="1312">
        <v>0</v>
      </c>
      <c r="Q604" s="1312">
        <v>0</v>
      </c>
      <c r="R604" s="1312">
        <v>0</v>
      </c>
      <c r="S604" s="1312">
        <v>0</v>
      </c>
      <c r="T604" s="1312">
        <v>0</v>
      </c>
      <c r="U604" s="1312">
        <v>0</v>
      </c>
      <c r="V604" s="1312">
        <v>0</v>
      </c>
      <c r="W604" s="1312">
        <v>0</v>
      </c>
      <c r="X604" s="1312">
        <v>0</v>
      </c>
      <c r="Y604" s="1312">
        <v>0</v>
      </c>
      <c r="Z604" s="1312">
        <v>0</v>
      </c>
      <c r="AA604" s="1312">
        <v>0</v>
      </c>
      <c r="AB604" s="1316">
        <v>0</v>
      </c>
      <c r="AC604" s="1312">
        <v>0</v>
      </c>
      <c r="AD604" s="1312">
        <v>0</v>
      </c>
      <c r="AE604" s="1349">
        <v>0</v>
      </c>
      <c r="AF604" s="1312">
        <v>0</v>
      </c>
      <c r="AG604" s="1368">
        <v>4</v>
      </c>
      <c r="AH604" s="1368">
        <v>6</v>
      </c>
      <c r="AI604" s="1385"/>
      <c r="AJ604" s="291"/>
    </row>
    <row r="605" spans="1:36" s="290" customFormat="1" ht="18" customHeight="1">
      <c r="A605" s="769">
        <v>24</v>
      </c>
      <c r="B605" s="785">
        <v>4</v>
      </c>
      <c r="C605" s="785">
        <v>7</v>
      </c>
      <c r="D605" s="883"/>
      <c r="E605" s="757"/>
      <c r="F605" s="1073"/>
      <c r="G605" s="1073"/>
      <c r="H605" s="900" t="s">
        <v>1268</v>
      </c>
      <c r="I605" s="1251"/>
      <c r="J605" s="1316">
        <v>0</v>
      </c>
      <c r="K605" s="1312">
        <v>0</v>
      </c>
      <c r="L605" s="1316">
        <v>0</v>
      </c>
      <c r="M605" s="1312">
        <v>0</v>
      </c>
      <c r="N605" s="1312">
        <v>0</v>
      </c>
      <c r="O605" s="1312">
        <v>0</v>
      </c>
      <c r="P605" s="1312">
        <v>0</v>
      </c>
      <c r="Q605" s="1312">
        <v>0</v>
      </c>
      <c r="R605" s="1312">
        <v>0</v>
      </c>
      <c r="S605" s="1312">
        <v>0</v>
      </c>
      <c r="T605" s="1312">
        <v>0</v>
      </c>
      <c r="U605" s="1312">
        <v>0</v>
      </c>
      <c r="V605" s="1312">
        <v>0</v>
      </c>
      <c r="W605" s="1312">
        <v>0</v>
      </c>
      <c r="X605" s="1312">
        <v>0</v>
      </c>
      <c r="Y605" s="1312">
        <v>0</v>
      </c>
      <c r="Z605" s="1312">
        <v>0</v>
      </c>
      <c r="AA605" s="1312">
        <v>0</v>
      </c>
      <c r="AB605" s="1316">
        <v>0</v>
      </c>
      <c r="AC605" s="1312">
        <v>0</v>
      </c>
      <c r="AD605" s="1312">
        <v>0</v>
      </c>
      <c r="AE605" s="1349">
        <v>0</v>
      </c>
      <c r="AF605" s="1312">
        <v>0</v>
      </c>
      <c r="AG605" s="1368">
        <v>4</v>
      </c>
      <c r="AH605" s="1368">
        <v>7</v>
      </c>
      <c r="AI605" s="1385"/>
      <c r="AJ605" s="291"/>
    </row>
    <row r="606" spans="1:36" s="290" customFormat="1" ht="18" customHeight="1">
      <c r="A606" s="769">
        <v>24</v>
      </c>
      <c r="B606" s="785">
        <v>4</v>
      </c>
      <c r="C606" s="785">
        <v>8</v>
      </c>
      <c r="D606" s="883"/>
      <c r="E606" s="757"/>
      <c r="F606" s="1073"/>
      <c r="G606" s="1073"/>
      <c r="H606" s="900" t="s">
        <v>910</v>
      </c>
      <c r="I606" s="1251"/>
      <c r="J606" s="1316">
        <v>0</v>
      </c>
      <c r="K606" s="1312">
        <v>0</v>
      </c>
      <c r="L606" s="1316">
        <v>0</v>
      </c>
      <c r="M606" s="1312">
        <v>0</v>
      </c>
      <c r="N606" s="1312">
        <v>0</v>
      </c>
      <c r="O606" s="1312">
        <v>0</v>
      </c>
      <c r="P606" s="1312">
        <v>0</v>
      </c>
      <c r="Q606" s="1312">
        <v>0</v>
      </c>
      <c r="R606" s="1312">
        <v>0</v>
      </c>
      <c r="S606" s="1312">
        <v>0</v>
      </c>
      <c r="T606" s="1312">
        <v>0</v>
      </c>
      <c r="U606" s="1312">
        <v>0</v>
      </c>
      <c r="V606" s="1312">
        <v>0</v>
      </c>
      <c r="W606" s="1312">
        <v>0</v>
      </c>
      <c r="X606" s="1312">
        <v>0</v>
      </c>
      <c r="Y606" s="1312">
        <v>0</v>
      </c>
      <c r="Z606" s="1312">
        <v>0</v>
      </c>
      <c r="AA606" s="1312">
        <v>0</v>
      </c>
      <c r="AB606" s="1316">
        <v>0</v>
      </c>
      <c r="AC606" s="1312">
        <v>0</v>
      </c>
      <c r="AD606" s="1312">
        <v>0</v>
      </c>
      <c r="AE606" s="1349">
        <v>0</v>
      </c>
      <c r="AF606" s="1312">
        <v>0</v>
      </c>
      <c r="AG606" s="1368">
        <v>4</v>
      </c>
      <c r="AH606" s="1368">
        <v>8</v>
      </c>
      <c r="AI606" s="1385"/>
      <c r="AJ606" s="291"/>
    </row>
    <row r="607" spans="1:36" s="290" customFormat="1" ht="18" customHeight="1">
      <c r="A607" s="769">
        <v>24</v>
      </c>
      <c r="B607" s="785">
        <v>4</v>
      </c>
      <c r="C607" s="785">
        <v>9</v>
      </c>
      <c r="D607" s="883"/>
      <c r="E607" s="757"/>
      <c r="F607" s="1073"/>
      <c r="G607" s="1073"/>
      <c r="H607" s="900" t="s">
        <v>1269</v>
      </c>
      <c r="I607" s="1251"/>
      <c r="J607" s="1316">
        <v>0</v>
      </c>
      <c r="K607" s="1312">
        <v>0</v>
      </c>
      <c r="L607" s="1316">
        <v>0</v>
      </c>
      <c r="M607" s="1312">
        <v>0</v>
      </c>
      <c r="N607" s="1312">
        <v>0</v>
      </c>
      <c r="O607" s="1312">
        <v>0</v>
      </c>
      <c r="P607" s="1312">
        <v>0</v>
      </c>
      <c r="Q607" s="1312">
        <v>0</v>
      </c>
      <c r="R607" s="1312">
        <v>0</v>
      </c>
      <c r="S607" s="1312">
        <v>0</v>
      </c>
      <c r="T607" s="1312">
        <v>0</v>
      </c>
      <c r="U607" s="1312">
        <v>0</v>
      </c>
      <c r="V607" s="1312">
        <v>0</v>
      </c>
      <c r="W607" s="1312">
        <v>0</v>
      </c>
      <c r="X607" s="1312">
        <v>0</v>
      </c>
      <c r="Y607" s="1312">
        <v>0</v>
      </c>
      <c r="Z607" s="1312">
        <v>0</v>
      </c>
      <c r="AA607" s="1312">
        <v>0</v>
      </c>
      <c r="AB607" s="1316">
        <v>0</v>
      </c>
      <c r="AC607" s="1312">
        <v>0</v>
      </c>
      <c r="AD607" s="1312">
        <v>0</v>
      </c>
      <c r="AE607" s="1349">
        <v>0</v>
      </c>
      <c r="AF607" s="1312">
        <v>0</v>
      </c>
      <c r="AG607" s="1368">
        <v>4</v>
      </c>
      <c r="AH607" s="1368">
        <v>9</v>
      </c>
      <c r="AI607" s="1385"/>
      <c r="AJ607" s="291"/>
    </row>
    <row r="608" spans="1:36" s="290" customFormat="1" ht="18" customHeight="1">
      <c r="A608" s="769">
        <v>24</v>
      </c>
      <c r="B608" s="785">
        <v>4</v>
      </c>
      <c r="C608" s="785">
        <v>10</v>
      </c>
      <c r="D608" s="883"/>
      <c r="E608" s="757"/>
      <c r="F608" s="1073"/>
      <c r="G608" s="1073"/>
      <c r="H608" s="900" t="s">
        <v>1270</v>
      </c>
      <c r="I608" s="1251"/>
      <c r="J608" s="1316">
        <v>0</v>
      </c>
      <c r="K608" s="1312">
        <v>0</v>
      </c>
      <c r="L608" s="1316">
        <v>0</v>
      </c>
      <c r="M608" s="1312">
        <v>0</v>
      </c>
      <c r="N608" s="1312">
        <v>0</v>
      </c>
      <c r="O608" s="1312">
        <v>0</v>
      </c>
      <c r="P608" s="1312">
        <v>0</v>
      </c>
      <c r="Q608" s="1312">
        <v>0</v>
      </c>
      <c r="R608" s="1312">
        <v>0</v>
      </c>
      <c r="S608" s="1312">
        <v>0</v>
      </c>
      <c r="T608" s="1312">
        <v>0</v>
      </c>
      <c r="U608" s="1312">
        <v>0</v>
      </c>
      <c r="V608" s="1312">
        <v>0</v>
      </c>
      <c r="W608" s="1312">
        <v>0</v>
      </c>
      <c r="X608" s="1312">
        <v>0</v>
      </c>
      <c r="Y608" s="1312">
        <v>0</v>
      </c>
      <c r="Z608" s="1312">
        <v>0</v>
      </c>
      <c r="AA608" s="1312">
        <v>0</v>
      </c>
      <c r="AB608" s="1316">
        <v>0</v>
      </c>
      <c r="AC608" s="1312">
        <v>0</v>
      </c>
      <c r="AD608" s="1312">
        <v>0</v>
      </c>
      <c r="AE608" s="1349">
        <v>0</v>
      </c>
      <c r="AF608" s="1312">
        <v>0</v>
      </c>
      <c r="AG608" s="1368">
        <v>4</v>
      </c>
      <c r="AH608" s="1368">
        <v>10</v>
      </c>
      <c r="AI608" s="1385"/>
      <c r="AJ608" s="291"/>
    </row>
    <row r="609" spans="1:36" s="290" customFormat="1" ht="18" customHeight="1">
      <c r="A609" s="769">
        <v>24</v>
      </c>
      <c r="B609" s="785">
        <v>4</v>
      </c>
      <c r="C609" s="785">
        <v>11</v>
      </c>
      <c r="D609" s="883"/>
      <c r="E609" s="757"/>
      <c r="F609" s="1073"/>
      <c r="G609" s="1073"/>
      <c r="H609" s="900" t="s">
        <v>136</v>
      </c>
      <c r="I609" s="1251"/>
      <c r="J609" s="1316">
        <v>0</v>
      </c>
      <c r="K609" s="1312">
        <v>0</v>
      </c>
      <c r="L609" s="1316">
        <v>0</v>
      </c>
      <c r="M609" s="1312">
        <v>0</v>
      </c>
      <c r="N609" s="1312">
        <v>0</v>
      </c>
      <c r="O609" s="1312">
        <v>0</v>
      </c>
      <c r="P609" s="1312">
        <v>0</v>
      </c>
      <c r="Q609" s="1312">
        <v>0</v>
      </c>
      <c r="R609" s="1312">
        <v>0</v>
      </c>
      <c r="S609" s="1312">
        <v>0</v>
      </c>
      <c r="T609" s="1312">
        <v>0</v>
      </c>
      <c r="U609" s="1312">
        <v>0</v>
      </c>
      <c r="V609" s="1312">
        <v>0</v>
      </c>
      <c r="W609" s="1312">
        <v>0</v>
      </c>
      <c r="X609" s="1312">
        <v>0</v>
      </c>
      <c r="Y609" s="1312">
        <v>0</v>
      </c>
      <c r="Z609" s="1312">
        <v>0</v>
      </c>
      <c r="AA609" s="1312">
        <v>0</v>
      </c>
      <c r="AB609" s="1316">
        <v>0</v>
      </c>
      <c r="AC609" s="1312">
        <v>0</v>
      </c>
      <c r="AD609" s="1312">
        <v>0</v>
      </c>
      <c r="AE609" s="1349">
        <v>0</v>
      </c>
      <c r="AF609" s="1312">
        <v>0</v>
      </c>
      <c r="AG609" s="1368">
        <v>4</v>
      </c>
      <c r="AH609" s="1368">
        <v>11</v>
      </c>
      <c r="AI609" s="1385"/>
      <c r="AJ609" s="291"/>
    </row>
    <row r="610" spans="1:36" s="290" customFormat="1" ht="18" customHeight="1">
      <c r="A610" s="769">
        <v>24</v>
      </c>
      <c r="B610" s="785">
        <v>4</v>
      </c>
      <c r="C610" s="785">
        <v>12</v>
      </c>
      <c r="D610" s="883"/>
      <c r="E610" s="757"/>
      <c r="F610" s="1073"/>
      <c r="G610" s="1073"/>
      <c r="H610" s="900" t="s">
        <v>1110</v>
      </c>
      <c r="I610" s="1251"/>
      <c r="J610" s="1316">
        <v>0</v>
      </c>
      <c r="K610" s="1312">
        <v>0</v>
      </c>
      <c r="L610" s="1316">
        <v>0</v>
      </c>
      <c r="M610" s="1312">
        <v>0</v>
      </c>
      <c r="N610" s="1312">
        <v>0</v>
      </c>
      <c r="O610" s="1312">
        <v>0</v>
      </c>
      <c r="P610" s="1312">
        <v>0</v>
      </c>
      <c r="Q610" s="1312">
        <v>0</v>
      </c>
      <c r="R610" s="1312">
        <v>0</v>
      </c>
      <c r="S610" s="1312">
        <v>0</v>
      </c>
      <c r="T610" s="1312">
        <v>0</v>
      </c>
      <c r="U610" s="1312">
        <v>0</v>
      </c>
      <c r="V610" s="1312">
        <v>0</v>
      </c>
      <c r="W610" s="1312">
        <v>0</v>
      </c>
      <c r="X610" s="1312">
        <v>0</v>
      </c>
      <c r="Y610" s="1312">
        <v>0</v>
      </c>
      <c r="Z610" s="1312">
        <v>0</v>
      </c>
      <c r="AA610" s="1312">
        <v>0</v>
      </c>
      <c r="AB610" s="1316">
        <v>0</v>
      </c>
      <c r="AC610" s="1312">
        <v>0</v>
      </c>
      <c r="AD610" s="1312">
        <v>0</v>
      </c>
      <c r="AE610" s="1349">
        <v>0</v>
      </c>
      <c r="AF610" s="1312">
        <v>0</v>
      </c>
      <c r="AG610" s="1368">
        <v>4</v>
      </c>
      <c r="AH610" s="1368">
        <v>12</v>
      </c>
      <c r="AI610" s="1385"/>
      <c r="AJ610" s="291"/>
    </row>
    <row r="611" spans="1:36" s="290" customFormat="1" ht="18" customHeight="1">
      <c r="A611" s="769">
        <v>24</v>
      </c>
      <c r="B611" s="785">
        <v>4</v>
      </c>
      <c r="C611" s="405">
        <v>13</v>
      </c>
      <c r="D611" s="884"/>
      <c r="E611" s="988"/>
      <c r="F611" s="1074"/>
      <c r="G611" s="1078"/>
      <c r="H611" s="1165" t="s">
        <v>1113</v>
      </c>
      <c r="I611" s="1251"/>
      <c r="J611" s="1290">
        <v>0</v>
      </c>
      <c r="K611" s="1290">
        <v>0</v>
      </c>
      <c r="L611" s="1290">
        <v>0</v>
      </c>
      <c r="M611" s="1290">
        <v>0</v>
      </c>
      <c r="N611" s="1290">
        <v>0</v>
      </c>
      <c r="O611" s="1290">
        <v>0</v>
      </c>
      <c r="P611" s="1290">
        <v>0</v>
      </c>
      <c r="Q611" s="1290">
        <v>0</v>
      </c>
      <c r="R611" s="1290">
        <v>0</v>
      </c>
      <c r="S611" s="1290">
        <v>0</v>
      </c>
      <c r="T611" s="1290">
        <v>0</v>
      </c>
      <c r="U611" s="1290">
        <v>0</v>
      </c>
      <c r="V611" s="1290">
        <v>0</v>
      </c>
      <c r="W611" s="1290">
        <v>0</v>
      </c>
      <c r="X611" s="1290">
        <v>0</v>
      </c>
      <c r="Y611" s="1290">
        <v>0</v>
      </c>
      <c r="Z611" s="1312">
        <v>0</v>
      </c>
      <c r="AA611" s="1312">
        <v>0</v>
      </c>
      <c r="AB611" s="1312">
        <v>0</v>
      </c>
      <c r="AC611" s="1312">
        <v>0</v>
      </c>
      <c r="AD611" s="1312">
        <v>0</v>
      </c>
      <c r="AE611" s="1349">
        <v>0</v>
      </c>
      <c r="AF611" s="1312">
        <v>0</v>
      </c>
      <c r="AG611" s="1368">
        <v>4</v>
      </c>
      <c r="AH611" s="1368">
        <v>13</v>
      </c>
      <c r="AI611" s="1385"/>
      <c r="AJ611" s="291"/>
    </row>
    <row r="612" spans="1:36" s="290" customFormat="1" ht="18" customHeight="1">
      <c r="A612" s="769">
        <v>24</v>
      </c>
      <c r="B612" s="802">
        <v>4</v>
      </c>
      <c r="C612" s="814">
        <v>14</v>
      </c>
      <c r="D612" s="2435" t="s">
        <v>572</v>
      </c>
      <c r="E612" s="2436"/>
      <c r="F612" s="2437"/>
      <c r="G612" s="777"/>
      <c r="H612" s="900" t="s">
        <v>1083</v>
      </c>
      <c r="I612" s="1251"/>
      <c r="J612" s="1290">
        <v>0</v>
      </c>
      <c r="K612" s="1290">
        <v>0</v>
      </c>
      <c r="L612" s="1290">
        <v>0</v>
      </c>
      <c r="M612" s="1290">
        <v>0</v>
      </c>
      <c r="N612" s="1290">
        <v>0</v>
      </c>
      <c r="O612" s="1290">
        <v>0</v>
      </c>
      <c r="P612" s="1290">
        <v>0</v>
      </c>
      <c r="Q612" s="1290">
        <v>0</v>
      </c>
      <c r="R612" s="1290">
        <v>0</v>
      </c>
      <c r="S612" s="1290">
        <v>0</v>
      </c>
      <c r="T612" s="1290">
        <v>0</v>
      </c>
      <c r="U612" s="1290">
        <v>0</v>
      </c>
      <c r="V612" s="1290">
        <v>0</v>
      </c>
      <c r="W612" s="1290">
        <v>0</v>
      </c>
      <c r="X612" s="1290">
        <v>0</v>
      </c>
      <c r="Y612" s="1290">
        <v>0</v>
      </c>
      <c r="Z612" s="1312">
        <v>0</v>
      </c>
      <c r="AA612" s="1312">
        <v>0</v>
      </c>
      <c r="AB612" s="1312">
        <v>0</v>
      </c>
      <c r="AC612" s="1312">
        <v>0</v>
      </c>
      <c r="AD612" s="1312">
        <v>0</v>
      </c>
      <c r="AE612" s="1349">
        <v>0</v>
      </c>
      <c r="AF612" s="1312">
        <v>0</v>
      </c>
      <c r="AG612" s="1368">
        <v>4</v>
      </c>
      <c r="AH612" s="1368">
        <v>14</v>
      </c>
      <c r="AI612" s="1385"/>
      <c r="AJ612" s="291"/>
    </row>
    <row r="613" spans="1:36" s="290" customFormat="1" ht="18" customHeight="1">
      <c r="A613" s="769">
        <v>24</v>
      </c>
      <c r="B613" s="802">
        <v>4</v>
      </c>
      <c r="C613" s="814">
        <v>15</v>
      </c>
      <c r="D613" s="2438"/>
      <c r="E613" s="2439"/>
      <c r="F613" s="2440"/>
      <c r="G613" s="777"/>
      <c r="H613" s="1168" t="s">
        <v>1018</v>
      </c>
      <c r="I613" s="1255"/>
      <c r="J613" s="1300">
        <v>0</v>
      </c>
      <c r="K613" s="1300">
        <v>0</v>
      </c>
      <c r="L613" s="1300">
        <v>0</v>
      </c>
      <c r="M613" s="1300">
        <v>0</v>
      </c>
      <c r="N613" s="1300">
        <v>0</v>
      </c>
      <c r="O613" s="1300">
        <v>0</v>
      </c>
      <c r="P613" s="1300">
        <v>0</v>
      </c>
      <c r="Q613" s="1300">
        <v>0</v>
      </c>
      <c r="R613" s="1300">
        <v>0</v>
      </c>
      <c r="S613" s="1300">
        <v>0</v>
      </c>
      <c r="T613" s="1300">
        <v>0</v>
      </c>
      <c r="U613" s="1300">
        <v>0</v>
      </c>
      <c r="V613" s="1300">
        <v>0</v>
      </c>
      <c r="W613" s="1300">
        <v>0</v>
      </c>
      <c r="X613" s="1300">
        <v>0</v>
      </c>
      <c r="Y613" s="1300">
        <v>0</v>
      </c>
      <c r="Z613" s="1313">
        <v>0</v>
      </c>
      <c r="AA613" s="1313">
        <v>0</v>
      </c>
      <c r="AB613" s="1313">
        <v>0</v>
      </c>
      <c r="AC613" s="1313">
        <v>0</v>
      </c>
      <c r="AD613" s="1313">
        <v>0</v>
      </c>
      <c r="AE613" s="1353">
        <v>0</v>
      </c>
      <c r="AF613" s="1320">
        <v>0</v>
      </c>
      <c r="AG613" s="1368">
        <v>4</v>
      </c>
      <c r="AH613" s="1368">
        <v>15</v>
      </c>
      <c r="AI613" s="1385"/>
      <c r="AJ613" s="291"/>
    </row>
    <row r="614" spans="1:36" s="290" customFormat="1" ht="18" customHeight="1">
      <c r="A614" s="769">
        <v>24</v>
      </c>
      <c r="B614" s="785">
        <v>5</v>
      </c>
      <c r="C614" s="785">
        <v>1</v>
      </c>
      <c r="D614" s="880" t="s">
        <v>287</v>
      </c>
      <c r="E614" s="986"/>
      <c r="F614" s="986"/>
      <c r="G614" s="986"/>
      <c r="H614" s="1017" t="s">
        <v>411</v>
      </c>
      <c r="I614" s="973"/>
      <c r="J614" s="1315">
        <v>0</v>
      </c>
      <c r="K614" s="1315">
        <v>0</v>
      </c>
      <c r="L614" s="1315">
        <v>0</v>
      </c>
      <c r="M614" s="1315">
        <v>0</v>
      </c>
      <c r="N614" s="1315">
        <v>0</v>
      </c>
      <c r="O614" s="1315">
        <v>0</v>
      </c>
      <c r="P614" s="1315">
        <v>0</v>
      </c>
      <c r="Q614" s="1315">
        <v>0</v>
      </c>
      <c r="R614" s="1315">
        <v>0</v>
      </c>
      <c r="S614" s="1315">
        <v>0</v>
      </c>
      <c r="T614" s="1315">
        <v>0</v>
      </c>
      <c r="U614" s="1315">
        <v>0</v>
      </c>
      <c r="V614" s="1315">
        <v>0</v>
      </c>
      <c r="W614" s="1315">
        <v>0</v>
      </c>
      <c r="X614" s="1315">
        <v>0</v>
      </c>
      <c r="Y614" s="1315">
        <v>0</v>
      </c>
      <c r="Z614" s="1315">
        <v>0</v>
      </c>
      <c r="AA614" s="1315">
        <v>0</v>
      </c>
      <c r="AB614" s="1315">
        <v>0</v>
      </c>
      <c r="AC614" s="1315">
        <v>0</v>
      </c>
      <c r="AD614" s="1315">
        <v>0</v>
      </c>
      <c r="AE614" s="1351">
        <v>0</v>
      </c>
      <c r="AF614" s="1318">
        <v>0</v>
      </c>
      <c r="AG614" s="1368">
        <v>5</v>
      </c>
      <c r="AH614" s="1368">
        <v>1</v>
      </c>
      <c r="AI614" s="1389"/>
      <c r="AJ614" s="291"/>
    </row>
    <row r="615" spans="1:36" s="290" customFormat="1" ht="18" customHeight="1">
      <c r="A615" s="769">
        <v>24</v>
      </c>
      <c r="B615" s="785">
        <v>5</v>
      </c>
      <c r="C615" s="785">
        <v>2</v>
      </c>
      <c r="D615" s="881"/>
      <c r="E615" s="757"/>
      <c r="F615" s="1072"/>
      <c r="G615" s="1072"/>
      <c r="H615" s="900" t="s">
        <v>1121</v>
      </c>
      <c r="I615" s="1251"/>
      <c r="J615" s="1316">
        <v>7849046</v>
      </c>
      <c r="K615" s="1312">
        <v>1112100</v>
      </c>
      <c r="L615" s="1316">
        <v>2246508</v>
      </c>
      <c r="M615" s="1326">
        <v>1892101</v>
      </c>
      <c r="N615" s="1312">
        <v>138600</v>
      </c>
      <c r="O615" s="1312">
        <v>538323</v>
      </c>
      <c r="P615" s="1312">
        <v>688130</v>
      </c>
      <c r="Q615" s="1316">
        <v>3805622</v>
      </c>
      <c r="R615" s="1312">
        <v>0</v>
      </c>
      <c r="S615" s="1316">
        <v>157730</v>
      </c>
      <c r="T615" s="1316">
        <v>112656</v>
      </c>
      <c r="U615" s="1312">
        <v>1225976</v>
      </c>
      <c r="V615" s="1312">
        <v>0</v>
      </c>
      <c r="W615" s="1312">
        <v>0</v>
      </c>
      <c r="X615" s="1312">
        <v>0</v>
      </c>
      <c r="Y615" s="1312">
        <v>0</v>
      </c>
      <c r="Z615" s="1312">
        <v>0</v>
      </c>
      <c r="AA615" s="1312">
        <v>35200</v>
      </c>
      <c r="AB615" s="1312">
        <v>0</v>
      </c>
      <c r="AC615" s="1312">
        <v>0</v>
      </c>
      <c r="AD615" s="1316">
        <v>0</v>
      </c>
      <c r="AE615" s="1349">
        <v>0</v>
      </c>
      <c r="AF615" s="1312">
        <v>0</v>
      </c>
      <c r="AG615" s="1368">
        <v>5</v>
      </c>
      <c r="AH615" s="1368">
        <v>2</v>
      </c>
      <c r="AI615" s="1389"/>
      <c r="AJ615" s="291">
        <v>5</v>
      </c>
    </row>
    <row r="616" spans="1:36" s="290" customFormat="1" ht="18" customHeight="1">
      <c r="A616" s="769">
        <v>24</v>
      </c>
      <c r="B616" s="785">
        <v>5</v>
      </c>
      <c r="C616" s="785">
        <v>3</v>
      </c>
      <c r="D616" s="882"/>
      <c r="E616" s="757"/>
      <c r="F616" s="1073"/>
      <c r="G616" s="1073"/>
      <c r="H616" s="900" t="s">
        <v>1048</v>
      </c>
      <c r="I616" s="1251"/>
      <c r="J616" s="1316">
        <v>5490443</v>
      </c>
      <c r="K616" s="1316">
        <v>922922</v>
      </c>
      <c r="L616" s="1316">
        <v>4668312</v>
      </c>
      <c r="M616" s="1326">
        <v>315602</v>
      </c>
      <c r="N616" s="1316">
        <v>106296</v>
      </c>
      <c r="O616" s="1316">
        <v>1004282</v>
      </c>
      <c r="P616" s="1316">
        <v>216556</v>
      </c>
      <c r="Q616" s="1316">
        <v>1826970</v>
      </c>
      <c r="R616" s="1316">
        <v>9975</v>
      </c>
      <c r="S616" s="1316">
        <v>38622</v>
      </c>
      <c r="T616" s="1316">
        <v>139983</v>
      </c>
      <c r="U616" s="1312">
        <v>76690</v>
      </c>
      <c r="V616" s="1316">
        <v>18311</v>
      </c>
      <c r="W616" s="1316">
        <v>64569</v>
      </c>
      <c r="X616" s="1316">
        <v>92032</v>
      </c>
      <c r="Y616" s="1316">
        <v>130745</v>
      </c>
      <c r="Z616" s="1312">
        <v>2190</v>
      </c>
      <c r="AA616" s="1312">
        <v>22470</v>
      </c>
      <c r="AB616" s="1316">
        <v>44607</v>
      </c>
      <c r="AC616" s="1312">
        <v>0</v>
      </c>
      <c r="AD616" s="1316">
        <v>45389</v>
      </c>
      <c r="AE616" s="1349">
        <v>21728</v>
      </c>
      <c r="AF616" s="1312">
        <v>0</v>
      </c>
      <c r="AG616" s="1368">
        <v>5</v>
      </c>
      <c r="AH616" s="1368">
        <v>3</v>
      </c>
      <c r="AI616" s="1389"/>
      <c r="AJ616" s="291"/>
    </row>
    <row r="617" spans="1:36" s="290" customFormat="1" ht="18" customHeight="1">
      <c r="A617" s="769">
        <v>24</v>
      </c>
      <c r="B617" s="785">
        <v>5</v>
      </c>
      <c r="C617" s="785">
        <v>4</v>
      </c>
      <c r="D617" s="882"/>
      <c r="E617" s="987"/>
      <c r="F617" s="987"/>
      <c r="G617" s="987"/>
      <c r="H617" s="900" t="s">
        <v>1266</v>
      </c>
      <c r="I617" s="1251"/>
      <c r="J617" s="1316">
        <v>1560808</v>
      </c>
      <c r="K617" s="1316">
        <v>1200174</v>
      </c>
      <c r="L617" s="1316">
        <v>930584</v>
      </c>
      <c r="M617" s="1326">
        <v>969653</v>
      </c>
      <c r="N617" s="1316">
        <v>195677</v>
      </c>
      <c r="O617" s="1316">
        <v>991546</v>
      </c>
      <c r="P617" s="1316">
        <v>527529</v>
      </c>
      <c r="Q617" s="1316">
        <v>1569598</v>
      </c>
      <c r="R617" s="1316">
        <v>458097</v>
      </c>
      <c r="S617" s="1316">
        <v>295555</v>
      </c>
      <c r="T617" s="1316">
        <v>1412151</v>
      </c>
      <c r="U617" s="1316">
        <v>140354</v>
      </c>
      <c r="V617" s="1316">
        <v>124350</v>
      </c>
      <c r="W617" s="1316">
        <v>268619</v>
      </c>
      <c r="X617" s="1316">
        <v>471946</v>
      </c>
      <c r="Y617" s="1316">
        <v>5766</v>
      </c>
      <c r="Z617" s="1312">
        <v>29624</v>
      </c>
      <c r="AA617" s="1312">
        <v>62547</v>
      </c>
      <c r="AB617" s="1316">
        <v>292959</v>
      </c>
      <c r="AC617" s="1316">
        <v>148437</v>
      </c>
      <c r="AD617" s="1316">
        <v>122144</v>
      </c>
      <c r="AE617" s="1358">
        <v>257559</v>
      </c>
      <c r="AF617" s="1312">
        <v>58459</v>
      </c>
      <c r="AG617" s="1368">
        <v>5</v>
      </c>
      <c r="AH617" s="1368">
        <v>4</v>
      </c>
      <c r="AI617" s="1389"/>
      <c r="AJ617" s="291"/>
    </row>
    <row r="618" spans="1:36" s="290" customFormat="1" ht="18" customHeight="1">
      <c r="A618" s="769">
        <v>24</v>
      </c>
      <c r="B618" s="785">
        <v>5</v>
      </c>
      <c r="C618" s="785">
        <v>5</v>
      </c>
      <c r="D618" s="883"/>
      <c r="E618" s="757"/>
      <c r="F618" s="1073"/>
      <c r="G618" s="1073"/>
      <c r="H618" s="900" t="s">
        <v>1267</v>
      </c>
      <c r="I618" s="1251"/>
      <c r="J618" s="1316">
        <v>85458</v>
      </c>
      <c r="K618" s="1316">
        <v>58900</v>
      </c>
      <c r="L618" s="1316">
        <v>126276</v>
      </c>
      <c r="M618" s="1326">
        <v>13940</v>
      </c>
      <c r="N618" s="1316">
        <v>8391</v>
      </c>
      <c r="O618" s="1316">
        <v>18689</v>
      </c>
      <c r="P618" s="1316">
        <v>9826</v>
      </c>
      <c r="Q618" s="1316">
        <v>30871</v>
      </c>
      <c r="R618" s="1316">
        <v>4803</v>
      </c>
      <c r="S618" s="1316">
        <v>15223</v>
      </c>
      <c r="T618" s="1316">
        <v>0</v>
      </c>
      <c r="U618" s="1316">
        <v>0</v>
      </c>
      <c r="V618" s="1316">
        <v>758</v>
      </c>
      <c r="W618" s="1316">
        <v>1194</v>
      </c>
      <c r="X618" s="1316">
        <v>7384</v>
      </c>
      <c r="Y618" s="1316">
        <v>0</v>
      </c>
      <c r="Z618" s="1312">
        <v>0</v>
      </c>
      <c r="AA618" s="1312">
        <v>0</v>
      </c>
      <c r="AB618" s="1316">
        <v>8583</v>
      </c>
      <c r="AC618" s="1316">
        <v>0</v>
      </c>
      <c r="AD618" s="1316">
        <v>4497</v>
      </c>
      <c r="AE618" s="1358">
        <v>0</v>
      </c>
      <c r="AF618" s="1312">
        <v>0</v>
      </c>
      <c r="AG618" s="1368">
        <v>5</v>
      </c>
      <c r="AH618" s="1368">
        <v>5</v>
      </c>
      <c r="AI618" s="1389"/>
      <c r="AJ618" s="291"/>
    </row>
    <row r="619" spans="1:36" s="290" customFormat="1" ht="18" customHeight="1">
      <c r="A619" s="769">
        <v>24</v>
      </c>
      <c r="B619" s="785">
        <v>5</v>
      </c>
      <c r="C619" s="785">
        <v>6</v>
      </c>
      <c r="D619" s="883"/>
      <c r="E619" s="757"/>
      <c r="F619" s="1072"/>
      <c r="G619" s="1072"/>
      <c r="H619" s="900" t="s">
        <v>922</v>
      </c>
      <c r="I619" s="1251"/>
      <c r="J619" s="1316">
        <v>124199</v>
      </c>
      <c r="K619" s="1316">
        <v>19940</v>
      </c>
      <c r="L619" s="1316">
        <v>183312</v>
      </c>
      <c r="M619" s="1326">
        <v>4064</v>
      </c>
      <c r="N619" s="1316">
        <v>3826</v>
      </c>
      <c r="O619" s="1316">
        <v>6181</v>
      </c>
      <c r="P619" s="1316">
        <v>4758</v>
      </c>
      <c r="Q619" s="1316">
        <v>16026</v>
      </c>
      <c r="R619" s="1316">
        <v>3491</v>
      </c>
      <c r="S619" s="1316">
        <v>7291</v>
      </c>
      <c r="T619" s="1316">
        <v>0</v>
      </c>
      <c r="U619" s="1316">
        <v>0</v>
      </c>
      <c r="V619" s="1316">
        <v>0</v>
      </c>
      <c r="W619" s="1316">
        <v>0</v>
      </c>
      <c r="X619" s="1316">
        <v>623</v>
      </c>
      <c r="Y619" s="1316">
        <v>0</v>
      </c>
      <c r="Z619" s="1312">
        <v>0</v>
      </c>
      <c r="AA619" s="1312">
        <v>0</v>
      </c>
      <c r="AB619" s="1316">
        <v>8247</v>
      </c>
      <c r="AC619" s="1316">
        <v>0</v>
      </c>
      <c r="AD619" s="1316">
        <v>2919</v>
      </c>
      <c r="AE619" s="1358">
        <v>0</v>
      </c>
      <c r="AF619" s="1312">
        <v>0</v>
      </c>
      <c r="AG619" s="1368">
        <v>5</v>
      </c>
      <c r="AH619" s="1368">
        <v>6</v>
      </c>
      <c r="AI619" s="1389"/>
      <c r="AJ619" s="291"/>
    </row>
    <row r="620" spans="1:36" s="290" customFormat="1" ht="18" customHeight="1">
      <c r="A620" s="769">
        <v>24</v>
      </c>
      <c r="B620" s="785">
        <v>5</v>
      </c>
      <c r="C620" s="785">
        <v>7</v>
      </c>
      <c r="D620" s="883"/>
      <c r="E620" s="757"/>
      <c r="F620" s="1073"/>
      <c r="G620" s="1073"/>
      <c r="H620" s="900" t="s">
        <v>1268</v>
      </c>
      <c r="I620" s="1251"/>
      <c r="J620" s="1316">
        <v>0</v>
      </c>
      <c r="K620" s="1316">
        <v>0</v>
      </c>
      <c r="L620" s="1316">
        <v>0</v>
      </c>
      <c r="M620" s="1326">
        <v>0</v>
      </c>
      <c r="N620" s="1316">
        <v>0</v>
      </c>
      <c r="O620" s="1316">
        <v>0</v>
      </c>
      <c r="P620" s="1316">
        <v>0</v>
      </c>
      <c r="Q620" s="1316">
        <v>0</v>
      </c>
      <c r="R620" s="1316">
        <v>0</v>
      </c>
      <c r="S620" s="1316">
        <v>0</v>
      </c>
      <c r="T620" s="1316">
        <v>0</v>
      </c>
      <c r="U620" s="1316">
        <v>0</v>
      </c>
      <c r="V620" s="1316">
        <v>0</v>
      </c>
      <c r="W620" s="1316">
        <v>0</v>
      </c>
      <c r="X620" s="1316">
        <v>0</v>
      </c>
      <c r="Y620" s="1316">
        <v>0</v>
      </c>
      <c r="Z620" s="1312">
        <v>0</v>
      </c>
      <c r="AA620" s="1312">
        <v>0</v>
      </c>
      <c r="AB620" s="1316">
        <v>0</v>
      </c>
      <c r="AC620" s="1316">
        <v>0</v>
      </c>
      <c r="AD620" s="1316">
        <v>0</v>
      </c>
      <c r="AE620" s="1358">
        <v>0</v>
      </c>
      <c r="AF620" s="1312">
        <v>0</v>
      </c>
      <c r="AG620" s="1368">
        <v>5</v>
      </c>
      <c r="AH620" s="1368">
        <v>7</v>
      </c>
      <c r="AI620" s="1389"/>
      <c r="AJ620" s="291"/>
    </row>
    <row r="621" spans="1:36" s="290" customFormat="1" ht="18" customHeight="1">
      <c r="A621" s="769">
        <v>24</v>
      </c>
      <c r="B621" s="785">
        <v>5</v>
      </c>
      <c r="C621" s="785">
        <v>8</v>
      </c>
      <c r="D621" s="883"/>
      <c r="E621" s="757"/>
      <c r="F621" s="1073"/>
      <c r="G621" s="1073"/>
      <c r="H621" s="900" t="s">
        <v>910</v>
      </c>
      <c r="I621" s="1251"/>
      <c r="J621" s="1316">
        <v>0</v>
      </c>
      <c r="K621" s="1316">
        <v>0</v>
      </c>
      <c r="L621" s="1316">
        <v>0</v>
      </c>
      <c r="M621" s="1326">
        <v>0</v>
      </c>
      <c r="N621" s="1316">
        <v>0</v>
      </c>
      <c r="O621" s="1316">
        <v>0</v>
      </c>
      <c r="P621" s="1316">
        <v>0</v>
      </c>
      <c r="Q621" s="1316">
        <v>0</v>
      </c>
      <c r="R621" s="1316">
        <v>0</v>
      </c>
      <c r="S621" s="1316">
        <v>0</v>
      </c>
      <c r="T621" s="1316">
        <v>0</v>
      </c>
      <c r="U621" s="1316">
        <v>0</v>
      </c>
      <c r="V621" s="1316">
        <v>0</v>
      </c>
      <c r="W621" s="1316">
        <v>0</v>
      </c>
      <c r="X621" s="1316">
        <v>0</v>
      </c>
      <c r="Y621" s="1316">
        <v>0</v>
      </c>
      <c r="Z621" s="1312">
        <v>0</v>
      </c>
      <c r="AA621" s="1312">
        <v>0</v>
      </c>
      <c r="AB621" s="1316">
        <v>0</v>
      </c>
      <c r="AC621" s="1316">
        <v>0</v>
      </c>
      <c r="AD621" s="1316">
        <v>0</v>
      </c>
      <c r="AE621" s="1358">
        <v>0</v>
      </c>
      <c r="AF621" s="1312">
        <v>0</v>
      </c>
      <c r="AG621" s="1368">
        <v>5</v>
      </c>
      <c r="AH621" s="1368">
        <v>8</v>
      </c>
      <c r="AI621" s="1389"/>
      <c r="AJ621" s="291"/>
    </row>
    <row r="622" spans="1:36" s="290" customFormat="1" ht="18" customHeight="1">
      <c r="A622" s="769">
        <v>24</v>
      </c>
      <c r="B622" s="785">
        <v>5</v>
      </c>
      <c r="C622" s="785">
        <v>9</v>
      </c>
      <c r="D622" s="883"/>
      <c r="E622" s="757"/>
      <c r="F622" s="1073"/>
      <c r="G622" s="1073"/>
      <c r="H622" s="900" t="s">
        <v>1269</v>
      </c>
      <c r="I622" s="1251"/>
      <c r="J622" s="1316">
        <v>0</v>
      </c>
      <c r="K622" s="1316">
        <v>0</v>
      </c>
      <c r="L622" s="1316">
        <v>0</v>
      </c>
      <c r="M622" s="1326">
        <v>0</v>
      </c>
      <c r="N622" s="1316">
        <v>0</v>
      </c>
      <c r="O622" s="1316">
        <v>0</v>
      </c>
      <c r="P622" s="1316">
        <v>0</v>
      </c>
      <c r="Q622" s="1316">
        <v>0</v>
      </c>
      <c r="R622" s="1316">
        <v>0</v>
      </c>
      <c r="S622" s="1316">
        <v>0</v>
      </c>
      <c r="T622" s="1316">
        <v>0</v>
      </c>
      <c r="U622" s="1316">
        <v>0</v>
      </c>
      <c r="V622" s="1316">
        <v>0</v>
      </c>
      <c r="W622" s="1316">
        <v>0</v>
      </c>
      <c r="X622" s="1316">
        <v>0</v>
      </c>
      <c r="Y622" s="1316">
        <v>0</v>
      </c>
      <c r="Z622" s="1312">
        <v>0</v>
      </c>
      <c r="AA622" s="1312">
        <v>0</v>
      </c>
      <c r="AB622" s="1316">
        <v>0</v>
      </c>
      <c r="AC622" s="1316">
        <v>0</v>
      </c>
      <c r="AD622" s="1316">
        <v>0</v>
      </c>
      <c r="AE622" s="1358">
        <v>0</v>
      </c>
      <c r="AF622" s="1312">
        <v>0</v>
      </c>
      <c r="AG622" s="1368">
        <v>5</v>
      </c>
      <c r="AH622" s="1368">
        <v>9</v>
      </c>
      <c r="AI622" s="1389"/>
      <c r="AJ622" s="291"/>
    </row>
    <row r="623" spans="1:36" s="290" customFormat="1" ht="18" customHeight="1">
      <c r="A623" s="769">
        <v>24</v>
      </c>
      <c r="B623" s="785">
        <v>5</v>
      </c>
      <c r="C623" s="785">
        <v>10</v>
      </c>
      <c r="D623" s="883"/>
      <c r="E623" s="757"/>
      <c r="F623" s="1073"/>
      <c r="G623" s="1073"/>
      <c r="H623" s="900" t="s">
        <v>1270</v>
      </c>
      <c r="I623" s="1251"/>
      <c r="J623" s="1316">
        <v>0</v>
      </c>
      <c r="K623" s="1316">
        <v>0</v>
      </c>
      <c r="L623" s="1316">
        <v>0</v>
      </c>
      <c r="M623" s="1326">
        <v>0</v>
      </c>
      <c r="N623" s="1316">
        <v>0</v>
      </c>
      <c r="O623" s="1316">
        <v>0</v>
      </c>
      <c r="P623" s="1316">
        <v>0</v>
      </c>
      <c r="Q623" s="1316">
        <v>0</v>
      </c>
      <c r="R623" s="1316">
        <v>0</v>
      </c>
      <c r="S623" s="1316">
        <v>0</v>
      </c>
      <c r="T623" s="1316">
        <v>0</v>
      </c>
      <c r="U623" s="1316">
        <v>0</v>
      </c>
      <c r="V623" s="1316">
        <v>0</v>
      </c>
      <c r="W623" s="1316">
        <v>0</v>
      </c>
      <c r="X623" s="1316">
        <v>0</v>
      </c>
      <c r="Y623" s="1316">
        <v>0</v>
      </c>
      <c r="Z623" s="1312">
        <v>0</v>
      </c>
      <c r="AA623" s="1312">
        <v>0</v>
      </c>
      <c r="AB623" s="1316">
        <v>0</v>
      </c>
      <c r="AC623" s="1316">
        <v>0</v>
      </c>
      <c r="AD623" s="1316">
        <v>0</v>
      </c>
      <c r="AE623" s="1358">
        <v>0</v>
      </c>
      <c r="AF623" s="1312">
        <v>0</v>
      </c>
      <c r="AG623" s="1368">
        <v>5</v>
      </c>
      <c r="AH623" s="1368">
        <v>10</v>
      </c>
      <c r="AI623" s="1389"/>
      <c r="AJ623" s="291"/>
    </row>
    <row r="624" spans="1:36" s="290" customFormat="1" ht="18" customHeight="1">
      <c r="A624" s="769">
        <v>24</v>
      </c>
      <c r="B624" s="785">
        <v>5</v>
      </c>
      <c r="C624" s="785">
        <v>11</v>
      </c>
      <c r="D624" s="883"/>
      <c r="E624" s="757"/>
      <c r="F624" s="1073"/>
      <c r="G624" s="1073"/>
      <c r="H624" s="900" t="s">
        <v>136</v>
      </c>
      <c r="I624" s="1251"/>
      <c r="J624" s="1316">
        <v>0</v>
      </c>
      <c r="K624" s="1316">
        <v>0</v>
      </c>
      <c r="L624" s="1316">
        <v>0</v>
      </c>
      <c r="M624" s="1326">
        <v>0</v>
      </c>
      <c r="N624" s="1316">
        <v>0</v>
      </c>
      <c r="O624" s="1316">
        <v>0</v>
      </c>
      <c r="P624" s="1316">
        <v>0</v>
      </c>
      <c r="Q624" s="1316">
        <v>0</v>
      </c>
      <c r="R624" s="1316">
        <v>0</v>
      </c>
      <c r="S624" s="1316">
        <v>0</v>
      </c>
      <c r="T624" s="1316">
        <v>0</v>
      </c>
      <c r="U624" s="1316">
        <v>0</v>
      </c>
      <c r="V624" s="1316">
        <v>0</v>
      </c>
      <c r="W624" s="1316">
        <v>0</v>
      </c>
      <c r="X624" s="1316">
        <v>0</v>
      </c>
      <c r="Y624" s="1316">
        <v>0</v>
      </c>
      <c r="Z624" s="1312">
        <v>0</v>
      </c>
      <c r="AA624" s="1312">
        <v>0</v>
      </c>
      <c r="AB624" s="1316">
        <v>0</v>
      </c>
      <c r="AC624" s="1316">
        <v>0</v>
      </c>
      <c r="AD624" s="1316">
        <v>0</v>
      </c>
      <c r="AE624" s="1358">
        <v>0</v>
      </c>
      <c r="AF624" s="1312">
        <v>0</v>
      </c>
      <c r="AG624" s="1368">
        <v>5</v>
      </c>
      <c r="AH624" s="1368">
        <v>11</v>
      </c>
      <c r="AI624" s="1389"/>
      <c r="AJ624" s="291"/>
    </row>
    <row r="625" spans="1:36" s="290" customFormat="1" ht="18" customHeight="1">
      <c r="A625" s="769">
        <v>24</v>
      </c>
      <c r="B625" s="785">
        <v>5</v>
      </c>
      <c r="C625" s="785">
        <v>12</v>
      </c>
      <c r="D625" s="883"/>
      <c r="E625" s="757"/>
      <c r="F625" s="1073"/>
      <c r="G625" s="1073"/>
      <c r="H625" s="900" t="s">
        <v>1110</v>
      </c>
      <c r="I625" s="1251"/>
      <c r="J625" s="1316">
        <v>15109954</v>
      </c>
      <c r="K625" s="1316">
        <v>3314036</v>
      </c>
      <c r="L625" s="1316">
        <v>8154992</v>
      </c>
      <c r="M625" s="1326">
        <v>3195360</v>
      </c>
      <c r="N625" s="1316">
        <v>452790</v>
      </c>
      <c r="O625" s="1316">
        <v>2559021</v>
      </c>
      <c r="P625" s="1316">
        <v>1446799</v>
      </c>
      <c r="Q625" s="1316">
        <v>7249087</v>
      </c>
      <c r="R625" s="1316">
        <v>476366</v>
      </c>
      <c r="S625" s="1316">
        <v>514421</v>
      </c>
      <c r="T625" s="1316">
        <v>1664790</v>
      </c>
      <c r="U625" s="1316">
        <v>1443020</v>
      </c>
      <c r="V625" s="1316">
        <v>143419</v>
      </c>
      <c r="W625" s="1316">
        <v>334382</v>
      </c>
      <c r="X625" s="1316">
        <v>571985</v>
      </c>
      <c r="Y625" s="1316">
        <v>136511</v>
      </c>
      <c r="Z625" s="1312">
        <v>31814</v>
      </c>
      <c r="AA625" s="1312">
        <v>120217</v>
      </c>
      <c r="AB625" s="1316">
        <v>354396</v>
      </c>
      <c r="AC625" s="1316">
        <v>148437</v>
      </c>
      <c r="AD625" s="1316">
        <v>174949</v>
      </c>
      <c r="AE625" s="1358">
        <v>279287</v>
      </c>
      <c r="AF625" s="1312">
        <v>58459</v>
      </c>
      <c r="AG625" s="1368">
        <v>5</v>
      </c>
      <c r="AH625" s="1368">
        <v>12</v>
      </c>
      <c r="AI625" s="1389"/>
      <c r="AJ625" s="291"/>
    </row>
    <row r="626" spans="1:36" s="290" customFormat="1" ht="18" customHeight="1">
      <c r="A626" s="769">
        <v>24</v>
      </c>
      <c r="B626" s="785">
        <v>5</v>
      </c>
      <c r="C626" s="405">
        <v>13</v>
      </c>
      <c r="D626" s="884"/>
      <c r="E626" s="988"/>
      <c r="F626" s="1074"/>
      <c r="G626" s="1078"/>
      <c r="H626" s="1165" t="s">
        <v>1113</v>
      </c>
      <c r="I626" s="1251"/>
      <c r="J626" s="1290">
        <v>0</v>
      </c>
      <c r="K626" s="1290">
        <v>0</v>
      </c>
      <c r="L626" s="1290">
        <v>0</v>
      </c>
      <c r="M626" s="1290">
        <v>0</v>
      </c>
      <c r="N626" s="1290">
        <v>0</v>
      </c>
      <c r="O626" s="1290">
        <v>0</v>
      </c>
      <c r="P626" s="1290">
        <v>0</v>
      </c>
      <c r="Q626" s="1290">
        <v>0</v>
      </c>
      <c r="R626" s="1290">
        <v>0</v>
      </c>
      <c r="S626" s="1290">
        <v>0</v>
      </c>
      <c r="T626" s="1290">
        <v>0</v>
      </c>
      <c r="U626" s="1290">
        <v>0</v>
      </c>
      <c r="V626" s="1290">
        <v>0</v>
      </c>
      <c r="W626" s="1290">
        <v>0</v>
      </c>
      <c r="X626" s="1290">
        <v>0</v>
      </c>
      <c r="Y626" s="1290">
        <v>0</v>
      </c>
      <c r="Z626" s="1312">
        <v>0</v>
      </c>
      <c r="AA626" s="1312">
        <v>0</v>
      </c>
      <c r="AB626" s="1312">
        <v>0</v>
      </c>
      <c r="AC626" s="1312">
        <v>0</v>
      </c>
      <c r="AD626" s="1312">
        <v>0</v>
      </c>
      <c r="AE626" s="1349">
        <v>0</v>
      </c>
      <c r="AF626" s="1312">
        <v>0</v>
      </c>
      <c r="AG626" s="1368">
        <v>5</v>
      </c>
      <c r="AH626" s="1368">
        <v>13</v>
      </c>
      <c r="AI626" s="1389"/>
      <c r="AJ626" s="291"/>
    </row>
    <row r="627" spans="1:36" s="290" customFormat="1" ht="18" customHeight="1">
      <c r="A627" s="769">
        <v>24</v>
      </c>
      <c r="B627" s="802">
        <v>5</v>
      </c>
      <c r="C627" s="814">
        <v>14</v>
      </c>
      <c r="D627" s="2435" t="s">
        <v>572</v>
      </c>
      <c r="E627" s="2436"/>
      <c r="F627" s="2437"/>
      <c r="G627" s="777"/>
      <c r="H627" s="900" t="s">
        <v>1083</v>
      </c>
      <c r="I627" s="1251"/>
      <c r="J627" s="1290">
        <v>15109954</v>
      </c>
      <c r="K627" s="1290">
        <v>3314036</v>
      </c>
      <c r="L627" s="1290">
        <v>8154992</v>
      </c>
      <c r="M627" s="1290">
        <v>3195360</v>
      </c>
      <c r="N627" s="1290">
        <v>452790</v>
      </c>
      <c r="O627" s="1290">
        <v>2559021</v>
      </c>
      <c r="P627" s="1290">
        <v>1446799</v>
      </c>
      <c r="Q627" s="1290">
        <v>7249087</v>
      </c>
      <c r="R627" s="1290">
        <v>476366</v>
      </c>
      <c r="S627" s="1290">
        <v>514421</v>
      </c>
      <c r="T627" s="1290">
        <v>1664790</v>
      </c>
      <c r="U627" s="1290">
        <v>1443020</v>
      </c>
      <c r="V627" s="1290">
        <v>143419</v>
      </c>
      <c r="W627" s="1290">
        <v>334382</v>
      </c>
      <c r="X627" s="1290">
        <v>571985</v>
      </c>
      <c r="Y627" s="1290">
        <v>136511</v>
      </c>
      <c r="Z627" s="1312">
        <v>31814</v>
      </c>
      <c r="AA627" s="1312">
        <v>120217</v>
      </c>
      <c r="AB627" s="1312">
        <v>354396</v>
      </c>
      <c r="AC627" s="1312">
        <v>148437</v>
      </c>
      <c r="AD627" s="1312">
        <v>174949</v>
      </c>
      <c r="AE627" s="1349">
        <v>279287</v>
      </c>
      <c r="AF627" s="1312">
        <v>58459</v>
      </c>
      <c r="AG627" s="1368">
        <v>5</v>
      </c>
      <c r="AH627" s="1368">
        <v>14</v>
      </c>
      <c r="AI627" s="1389"/>
      <c r="AJ627" s="291"/>
    </row>
    <row r="628" spans="1:36" s="290" customFormat="1" ht="18" customHeight="1">
      <c r="A628" s="769">
        <v>24</v>
      </c>
      <c r="B628" s="802">
        <v>5</v>
      </c>
      <c r="C628" s="814">
        <v>15</v>
      </c>
      <c r="D628" s="2438"/>
      <c r="E628" s="2439"/>
      <c r="F628" s="2440"/>
      <c r="G628" s="775"/>
      <c r="H628" s="1018" t="s">
        <v>1018</v>
      </c>
      <c r="I628" s="1255"/>
      <c r="J628" s="1300">
        <v>0</v>
      </c>
      <c r="K628" s="1309">
        <v>0</v>
      </c>
      <c r="L628" s="1309">
        <v>0</v>
      </c>
      <c r="M628" s="1309">
        <v>0</v>
      </c>
      <c r="N628" s="1309">
        <v>0</v>
      </c>
      <c r="O628" s="1309">
        <v>0</v>
      </c>
      <c r="P628" s="1309">
        <v>0</v>
      </c>
      <c r="Q628" s="1309">
        <v>0</v>
      </c>
      <c r="R628" s="1309">
        <v>0</v>
      </c>
      <c r="S628" s="1309">
        <v>0</v>
      </c>
      <c r="T628" s="1309">
        <v>0</v>
      </c>
      <c r="U628" s="1309">
        <v>0</v>
      </c>
      <c r="V628" s="1309">
        <v>0</v>
      </c>
      <c r="W628" s="1309">
        <v>0</v>
      </c>
      <c r="X628" s="1309">
        <v>0</v>
      </c>
      <c r="Y628" s="1309">
        <v>0</v>
      </c>
      <c r="Z628" s="1320">
        <v>0</v>
      </c>
      <c r="AA628" s="1320">
        <v>0</v>
      </c>
      <c r="AB628" s="1320">
        <v>0</v>
      </c>
      <c r="AC628" s="1320">
        <v>0</v>
      </c>
      <c r="AD628" s="1320">
        <v>0</v>
      </c>
      <c r="AE628" s="1354">
        <v>0</v>
      </c>
      <c r="AF628" s="1320">
        <v>0</v>
      </c>
      <c r="AG628" s="1368">
        <v>5</v>
      </c>
      <c r="AH628" s="1368">
        <v>15</v>
      </c>
      <c r="AI628" s="1389"/>
      <c r="AJ628" s="291"/>
    </row>
    <row r="629" spans="1:36" s="290" customFormat="1" ht="18" customHeight="1">
      <c r="A629" s="769">
        <v>24</v>
      </c>
      <c r="B629" s="785">
        <v>6</v>
      </c>
      <c r="C629" s="785">
        <v>1</v>
      </c>
      <c r="D629" s="880" t="s">
        <v>635</v>
      </c>
      <c r="E629" s="986"/>
      <c r="F629" s="986"/>
      <c r="G629" s="991"/>
      <c r="H629" s="1166" t="s">
        <v>411</v>
      </c>
      <c r="I629" s="973"/>
      <c r="J629" s="1319">
        <v>0</v>
      </c>
      <c r="K629" s="1318">
        <v>0</v>
      </c>
      <c r="L629" s="1318">
        <v>0</v>
      </c>
      <c r="M629" s="1318">
        <v>0</v>
      </c>
      <c r="N629" s="1318">
        <v>0</v>
      </c>
      <c r="O629" s="1318">
        <v>0</v>
      </c>
      <c r="P629" s="1318">
        <v>0</v>
      </c>
      <c r="Q629" s="1318">
        <v>0</v>
      </c>
      <c r="R629" s="1318">
        <v>0</v>
      </c>
      <c r="S629" s="1318">
        <v>0</v>
      </c>
      <c r="T629" s="1318">
        <v>0</v>
      </c>
      <c r="U629" s="1318">
        <v>0</v>
      </c>
      <c r="V629" s="1318">
        <v>0</v>
      </c>
      <c r="W629" s="1318">
        <v>0</v>
      </c>
      <c r="X629" s="1318">
        <v>0</v>
      </c>
      <c r="Y629" s="1318">
        <v>0</v>
      </c>
      <c r="Z629" s="1318">
        <v>0</v>
      </c>
      <c r="AA629" s="1318">
        <v>0</v>
      </c>
      <c r="AB629" s="1318">
        <v>0</v>
      </c>
      <c r="AC629" s="1318">
        <v>0</v>
      </c>
      <c r="AD629" s="1318">
        <v>0</v>
      </c>
      <c r="AE629" s="1350">
        <v>0</v>
      </c>
      <c r="AF629" s="1318">
        <v>0</v>
      </c>
      <c r="AG629" s="1368">
        <v>6</v>
      </c>
      <c r="AH629" s="1368">
        <v>1</v>
      </c>
      <c r="AI629" s="1389"/>
      <c r="AJ629" s="291"/>
    </row>
    <row r="630" spans="1:36" s="290" customFormat="1" ht="18" customHeight="1">
      <c r="A630" s="769">
        <v>24</v>
      </c>
      <c r="B630" s="785">
        <v>6</v>
      </c>
      <c r="C630" s="785">
        <v>2</v>
      </c>
      <c r="D630" s="881"/>
      <c r="E630" s="757"/>
      <c r="F630" s="1072"/>
      <c r="G630" s="1072"/>
      <c r="H630" s="900" t="s">
        <v>1121</v>
      </c>
      <c r="I630" s="1251"/>
      <c r="J630" s="1316">
        <v>0</v>
      </c>
      <c r="K630" s="1312">
        <v>46000</v>
      </c>
      <c r="L630" s="1312">
        <v>13560</v>
      </c>
      <c r="M630" s="1326">
        <v>0</v>
      </c>
      <c r="N630" s="1312">
        <v>0</v>
      </c>
      <c r="O630" s="1312">
        <v>36720</v>
      </c>
      <c r="P630" s="1312">
        <v>2350</v>
      </c>
      <c r="Q630" s="1312">
        <v>7679</v>
      </c>
      <c r="R630" s="1316">
        <v>0</v>
      </c>
      <c r="S630" s="1312">
        <v>0</v>
      </c>
      <c r="T630" s="1312">
        <v>13734</v>
      </c>
      <c r="U630" s="1312">
        <v>2700</v>
      </c>
      <c r="V630" s="1312">
        <v>653200</v>
      </c>
      <c r="W630" s="1312">
        <v>0</v>
      </c>
      <c r="X630" s="1312">
        <v>0</v>
      </c>
      <c r="Y630" s="1312">
        <v>4113</v>
      </c>
      <c r="Z630" s="1316">
        <v>126000</v>
      </c>
      <c r="AA630" s="1316">
        <v>53450</v>
      </c>
      <c r="AB630" s="1312">
        <v>5132</v>
      </c>
      <c r="AC630" s="1312">
        <v>2340</v>
      </c>
      <c r="AD630" s="1316">
        <v>0</v>
      </c>
      <c r="AE630" s="1349">
        <v>0</v>
      </c>
      <c r="AF630" s="1312">
        <v>0</v>
      </c>
      <c r="AG630" s="1368">
        <v>6</v>
      </c>
      <c r="AH630" s="1368">
        <v>2</v>
      </c>
      <c r="AI630" s="1389"/>
      <c r="AJ630" s="291">
        <v>6</v>
      </c>
    </row>
    <row r="631" spans="1:36" s="290" customFormat="1" ht="18" customHeight="1">
      <c r="A631" s="769">
        <v>24</v>
      </c>
      <c r="B631" s="785">
        <v>6</v>
      </c>
      <c r="C631" s="785">
        <v>3</v>
      </c>
      <c r="D631" s="882"/>
      <c r="E631" s="757"/>
      <c r="F631" s="1073"/>
      <c r="G631" s="1073"/>
      <c r="H631" s="900" t="s">
        <v>1048</v>
      </c>
      <c r="I631" s="1251"/>
      <c r="J631" s="1316">
        <v>0</v>
      </c>
      <c r="K631" s="1316">
        <v>0</v>
      </c>
      <c r="L631" s="1316">
        <v>0</v>
      </c>
      <c r="M631" s="1326">
        <v>0</v>
      </c>
      <c r="N631" s="1316">
        <v>0</v>
      </c>
      <c r="O631" s="1312">
        <v>0</v>
      </c>
      <c r="P631" s="1312">
        <v>0</v>
      </c>
      <c r="Q631" s="1316">
        <v>0</v>
      </c>
      <c r="R631" s="1316">
        <v>0</v>
      </c>
      <c r="S631" s="1312">
        <v>0</v>
      </c>
      <c r="T631" s="1312">
        <v>0</v>
      </c>
      <c r="U631" s="1312">
        <v>0</v>
      </c>
      <c r="V631" s="1312">
        <v>0</v>
      </c>
      <c r="W631" s="1312">
        <v>0</v>
      </c>
      <c r="X631" s="1312">
        <v>0</v>
      </c>
      <c r="Y631" s="1312">
        <v>0</v>
      </c>
      <c r="Z631" s="1316">
        <v>0</v>
      </c>
      <c r="AA631" s="1316">
        <v>0</v>
      </c>
      <c r="AB631" s="1312">
        <v>0</v>
      </c>
      <c r="AC631" s="1316">
        <v>5760</v>
      </c>
      <c r="AD631" s="1316">
        <v>0</v>
      </c>
      <c r="AE631" s="1349">
        <v>0</v>
      </c>
      <c r="AF631" s="1312">
        <v>0</v>
      </c>
      <c r="AG631" s="1368">
        <v>6</v>
      </c>
      <c r="AH631" s="1368">
        <v>3</v>
      </c>
      <c r="AI631" s="1389"/>
      <c r="AJ631" s="291"/>
    </row>
    <row r="632" spans="1:36" s="290" customFormat="1" ht="18" customHeight="1">
      <c r="A632" s="769">
        <v>24</v>
      </c>
      <c r="B632" s="785">
        <v>6</v>
      </c>
      <c r="C632" s="785">
        <v>4</v>
      </c>
      <c r="D632" s="882"/>
      <c r="E632" s="987"/>
      <c r="F632" s="987"/>
      <c r="G632" s="987"/>
      <c r="H632" s="900" t="s">
        <v>1266</v>
      </c>
      <c r="I632" s="1251"/>
      <c r="J632" s="1316">
        <v>0</v>
      </c>
      <c r="K632" s="1316">
        <v>0</v>
      </c>
      <c r="L632" s="1316">
        <v>0</v>
      </c>
      <c r="M632" s="1326">
        <v>0</v>
      </c>
      <c r="N632" s="1316">
        <v>0</v>
      </c>
      <c r="O632" s="1312">
        <v>0</v>
      </c>
      <c r="P632" s="1312">
        <v>0</v>
      </c>
      <c r="Q632" s="1316">
        <v>0</v>
      </c>
      <c r="R632" s="1316">
        <v>0</v>
      </c>
      <c r="S632" s="1312">
        <v>0</v>
      </c>
      <c r="T632" s="1312">
        <v>0</v>
      </c>
      <c r="U632" s="1312">
        <v>0</v>
      </c>
      <c r="V632" s="1312">
        <v>0</v>
      </c>
      <c r="W632" s="1312">
        <v>0</v>
      </c>
      <c r="X632" s="1312">
        <v>0</v>
      </c>
      <c r="Y632" s="1312">
        <v>0</v>
      </c>
      <c r="Z632" s="1316">
        <v>0</v>
      </c>
      <c r="AA632" s="1316">
        <v>0</v>
      </c>
      <c r="AB632" s="1312">
        <v>0</v>
      </c>
      <c r="AC632" s="1316">
        <v>0</v>
      </c>
      <c r="AD632" s="1316">
        <v>0</v>
      </c>
      <c r="AE632" s="1349">
        <v>0</v>
      </c>
      <c r="AF632" s="1312">
        <v>0</v>
      </c>
      <c r="AG632" s="1368">
        <v>6</v>
      </c>
      <c r="AH632" s="1368">
        <v>4</v>
      </c>
      <c r="AI632" s="1389"/>
      <c r="AJ632" s="291"/>
    </row>
    <row r="633" spans="1:36" s="290" customFormat="1" ht="18" customHeight="1">
      <c r="A633" s="769">
        <v>24</v>
      </c>
      <c r="B633" s="785">
        <v>6</v>
      </c>
      <c r="C633" s="785">
        <v>5</v>
      </c>
      <c r="D633" s="883"/>
      <c r="E633" s="757"/>
      <c r="F633" s="1073"/>
      <c r="G633" s="1073"/>
      <c r="H633" s="900" t="s">
        <v>1267</v>
      </c>
      <c r="I633" s="1251"/>
      <c r="J633" s="1316">
        <v>0</v>
      </c>
      <c r="K633" s="1316">
        <v>0</v>
      </c>
      <c r="L633" s="1316">
        <v>0</v>
      </c>
      <c r="M633" s="1326">
        <v>0</v>
      </c>
      <c r="N633" s="1316">
        <v>0</v>
      </c>
      <c r="O633" s="1312">
        <v>0</v>
      </c>
      <c r="P633" s="1312">
        <v>0</v>
      </c>
      <c r="Q633" s="1316">
        <v>0</v>
      </c>
      <c r="R633" s="1316">
        <v>0</v>
      </c>
      <c r="S633" s="1312">
        <v>0</v>
      </c>
      <c r="T633" s="1312">
        <v>0</v>
      </c>
      <c r="U633" s="1312">
        <v>0</v>
      </c>
      <c r="V633" s="1312">
        <v>0</v>
      </c>
      <c r="W633" s="1312">
        <v>0</v>
      </c>
      <c r="X633" s="1312">
        <v>0</v>
      </c>
      <c r="Y633" s="1312">
        <v>0</v>
      </c>
      <c r="Z633" s="1316">
        <v>0</v>
      </c>
      <c r="AA633" s="1316">
        <v>0</v>
      </c>
      <c r="AB633" s="1312">
        <v>0</v>
      </c>
      <c r="AC633" s="1316">
        <v>0</v>
      </c>
      <c r="AD633" s="1316">
        <v>0</v>
      </c>
      <c r="AE633" s="1349">
        <v>0</v>
      </c>
      <c r="AF633" s="1312">
        <v>0</v>
      </c>
      <c r="AG633" s="1368">
        <v>6</v>
      </c>
      <c r="AH633" s="1368">
        <v>5</v>
      </c>
      <c r="AI633" s="1389"/>
      <c r="AJ633" s="291"/>
    </row>
    <row r="634" spans="1:36" s="290" customFormat="1" ht="18" customHeight="1">
      <c r="A634" s="769">
        <v>24</v>
      </c>
      <c r="B634" s="785">
        <v>6</v>
      </c>
      <c r="C634" s="785">
        <v>6</v>
      </c>
      <c r="D634" s="883"/>
      <c r="E634" s="757"/>
      <c r="F634" s="1072"/>
      <c r="G634" s="1072"/>
      <c r="H634" s="900" t="s">
        <v>922</v>
      </c>
      <c r="I634" s="1251"/>
      <c r="J634" s="1316">
        <v>0</v>
      </c>
      <c r="K634" s="1316">
        <v>0</v>
      </c>
      <c r="L634" s="1316">
        <v>0</v>
      </c>
      <c r="M634" s="1326">
        <v>0</v>
      </c>
      <c r="N634" s="1316">
        <v>0</v>
      </c>
      <c r="O634" s="1312">
        <v>0</v>
      </c>
      <c r="P634" s="1312">
        <v>0</v>
      </c>
      <c r="Q634" s="1316">
        <v>0</v>
      </c>
      <c r="R634" s="1316">
        <v>0</v>
      </c>
      <c r="S634" s="1312">
        <v>0</v>
      </c>
      <c r="T634" s="1312">
        <v>0</v>
      </c>
      <c r="U634" s="1312">
        <v>0</v>
      </c>
      <c r="V634" s="1312">
        <v>0</v>
      </c>
      <c r="W634" s="1312">
        <v>0</v>
      </c>
      <c r="X634" s="1312">
        <v>0</v>
      </c>
      <c r="Y634" s="1312">
        <v>0</v>
      </c>
      <c r="Z634" s="1316">
        <v>0</v>
      </c>
      <c r="AA634" s="1316">
        <v>0</v>
      </c>
      <c r="AB634" s="1312">
        <v>0</v>
      </c>
      <c r="AC634" s="1316">
        <v>0</v>
      </c>
      <c r="AD634" s="1316">
        <v>0</v>
      </c>
      <c r="AE634" s="1349">
        <v>0</v>
      </c>
      <c r="AF634" s="1312">
        <v>0</v>
      </c>
      <c r="AG634" s="1368">
        <v>6</v>
      </c>
      <c r="AH634" s="1368">
        <v>6</v>
      </c>
      <c r="AI634" s="1389"/>
      <c r="AJ634" s="291"/>
    </row>
    <row r="635" spans="1:36" s="290" customFormat="1" ht="18" customHeight="1">
      <c r="A635" s="769">
        <v>24</v>
      </c>
      <c r="B635" s="785">
        <v>6</v>
      </c>
      <c r="C635" s="785">
        <v>7</v>
      </c>
      <c r="D635" s="883"/>
      <c r="E635" s="757"/>
      <c r="F635" s="1073"/>
      <c r="G635" s="1073"/>
      <c r="H635" s="900" t="s">
        <v>1268</v>
      </c>
      <c r="I635" s="1251"/>
      <c r="J635" s="1316">
        <v>0</v>
      </c>
      <c r="K635" s="1316">
        <v>0</v>
      </c>
      <c r="L635" s="1316">
        <v>0</v>
      </c>
      <c r="M635" s="1326">
        <v>0</v>
      </c>
      <c r="N635" s="1316">
        <v>0</v>
      </c>
      <c r="O635" s="1312">
        <v>0</v>
      </c>
      <c r="P635" s="1312">
        <v>0</v>
      </c>
      <c r="Q635" s="1316">
        <v>0</v>
      </c>
      <c r="R635" s="1316">
        <v>0</v>
      </c>
      <c r="S635" s="1312">
        <v>0</v>
      </c>
      <c r="T635" s="1312">
        <v>0</v>
      </c>
      <c r="U635" s="1312">
        <v>0</v>
      </c>
      <c r="V635" s="1312">
        <v>0</v>
      </c>
      <c r="W635" s="1312">
        <v>0</v>
      </c>
      <c r="X635" s="1312">
        <v>0</v>
      </c>
      <c r="Y635" s="1312">
        <v>0</v>
      </c>
      <c r="Z635" s="1316">
        <v>0</v>
      </c>
      <c r="AA635" s="1316">
        <v>0</v>
      </c>
      <c r="AB635" s="1312">
        <v>0</v>
      </c>
      <c r="AC635" s="1316">
        <v>0</v>
      </c>
      <c r="AD635" s="1316">
        <v>0</v>
      </c>
      <c r="AE635" s="1349">
        <v>0</v>
      </c>
      <c r="AF635" s="1312">
        <v>0</v>
      </c>
      <c r="AG635" s="1368">
        <v>6</v>
      </c>
      <c r="AH635" s="1368">
        <v>7</v>
      </c>
      <c r="AI635" s="1389"/>
      <c r="AJ635" s="291"/>
    </row>
    <row r="636" spans="1:36" s="290" customFormat="1" ht="18" customHeight="1">
      <c r="A636" s="769">
        <v>24</v>
      </c>
      <c r="B636" s="785">
        <v>6</v>
      </c>
      <c r="C636" s="785">
        <v>8</v>
      </c>
      <c r="D636" s="883"/>
      <c r="E636" s="757"/>
      <c r="F636" s="1073"/>
      <c r="G636" s="1073"/>
      <c r="H636" s="900" t="s">
        <v>910</v>
      </c>
      <c r="I636" s="1251"/>
      <c r="J636" s="1316">
        <v>0</v>
      </c>
      <c r="K636" s="1316">
        <v>0</v>
      </c>
      <c r="L636" s="1316">
        <v>0</v>
      </c>
      <c r="M636" s="1326">
        <v>0</v>
      </c>
      <c r="N636" s="1316">
        <v>0</v>
      </c>
      <c r="O636" s="1312">
        <v>0</v>
      </c>
      <c r="P636" s="1312">
        <v>0</v>
      </c>
      <c r="Q636" s="1316">
        <v>0</v>
      </c>
      <c r="R636" s="1316">
        <v>0</v>
      </c>
      <c r="S636" s="1312">
        <v>0</v>
      </c>
      <c r="T636" s="1312">
        <v>0</v>
      </c>
      <c r="U636" s="1312">
        <v>0</v>
      </c>
      <c r="V636" s="1312">
        <v>0</v>
      </c>
      <c r="W636" s="1312">
        <v>0</v>
      </c>
      <c r="X636" s="1312">
        <v>0</v>
      </c>
      <c r="Y636" s="1312">
        <v>0</v>
      </c>
      <c r="Z636" s="1316">
        <v>0</v>
      </c>
      <c r="AA636" s="1316">
        <v>0</v>
      </c>
      <c r="AB636" s="1312">
        <v>0</v>
      </c>
      <c r="AC636" s="1316">
        <v>0</v>
      </c>
      <c r="AD636" s="1316">
        <v>0</v>
      </c>
      <c r="AE636" s="1349">
        <v>0</v>
      </c>
      <c r="AF636" s="1312">
        <v>0</v>
      </c>
      <c r="AG636" s="1368">
        <v>6</v>
      </c>
      <c r="AH636" s="1368">
        <v>8</v>
      </c>
      <c r="AI636" s="1389"/>
      <c r="AJ636" s="291"/>
    </row>
    <row r="637" spans="1:36" s="290" customFormat="1" ht="18" customHeight="1">
      <c r="A637" s="769">
        <v>24</v>
      </c>
      <c r="B637" s="785">
        <v>6</v>
      </c>
      <c r="C637" s="785">
        <v>9</v>
      </c>
      <c r="D637" s="883"/>
      <c r="E637" s="757"/>
      <c r="F637" s="1073"/>
      <c r="G637" s="1073"/>
      <c r="H637" s="900" t="s">
        <v>1269</v>
      </c>
      <c r="I637" s="1251"/>
      <c r="J637" s="1316">
        <v>0</v>
      </c>
      <c r="K637" s="1316">
        <v>0</v>
      </c>
      <c r="L637" s="1316">
        <v>0</v>
      </c>
      <c r="M637" s="1326">
        <v>0</v>
      </c>
      <c r="N637" s="1316">
        <v>0</v>
      </c>
      <c r="O637" s="1312">
        <v>0</v>
      </c>
      <c r="P637" s="1312">
        <v>0</v>
      </c>
      <c r="Q637" s="1316">
        <v>0</v>
      </c>
      <c r="R637" s="1316">
        <v>0</v>
      </c>
      <c r="S637" s="1312">
        <v>0</v>
      </c>
      <c r="T637" s="1312">
        <v>0</v>
      </c>
      <c r="U637" s="1312">
        <v>0</v>
      </c>
      <c r="V637" s="1312">
        <v>0</v>
      </c>
      <c r="W637" s="1312">
        <v>0</v>
      </c>
      <c r="X637" s="1312">
        <v>0</v>
      </c>
      <c r="Y637" s="1312">
        <v>0</v>
      </c>
      <c r="Z637" s="1316">
        <v>0</v>
      </c>
      <c r="AA637" s="1316">
        <v>0</v>
      </c>
      <c r="AB637" s="1312">
        <v>0</v>
      </c>
      <c r="AC637" s="1316">
        <v>0</v>
      </c>
      <c r="AD637" s="1316">
        <v>0</v>
      </c>
      <c r="AE637" s="1349">
        <v>0</v>
      </c>
      <c r="AF637" s="1312">
        <v>0</v>
      </c>
      <c r="AG637" s="1368">
        <v>6</v>
      </c>
      <c r="AH637" s="1368">
        <v>9</v>
      </c>
      <c r="AI637" s="1389"/>
      <c r="AJ637" s="291"/>
    </row>
    <row r="638" spans="1:36" s="290" customFormat="1" ht="18" customHeight="1">
      <c r="A638" s="769">
        <v>24</v>
      </c>
      <c r="B638" s="785">
        <v>6</v>
      </c>
      <c r="C638" s="785">
        <v>10</v>
      </c>
      <c r="D638" s="883"/>
      <c r="E638" s="757"/>
      <c r="F638" s="1073"/>
      <c r="G638" s="1073"/>
      <c r="H638" s="900" t="s">
        <v>1270</v>
      </c>
      <c r="I638" s="1251"/>
      <c r="J638" s="1316">
        <v>0</v>
      </c>
      <c r="K638" s="1316">
        <v>0</v>
      </c>
      <c r="L638" s="1316">
        <v>0</v>
      </c>
      <c r="M638" s="1326">
        <v>0</v>
      </c>
      <c r="N638" s="1316">
        <v>0</v>
      </c>
      <c r="O638" s="1312">
        <v>0</v>
      </c>
      <c r="P638" s="1312">
        <v>0</v>
      </c>
      <c r="Q638" s="1316">
        <v>0</v>
      </c>
      <c r="R638" s="1316">
        <v>0</v>
      </c>
      <c r="S638" s="1312">
        <v>0</v>
      </c>
      <c r="T638" s="1312">
        <v>0</v>
      </c>
      <c r="U638" s="1312">
        <v>0</v>
      </c>
      <c r="V638" s="1312">
        <v>0</v>
      </c>
      <c r="W638" s="1312">
        <v>0</v>
      </c>
      <c r="X638" s="1312">
        <v>0</v>
      </c>
      <c r="Y638" s="1312">
        <v>0</v>
      </c>
      <c r="Z638" s="1316">
        <v>0</v>
      </c>
      <c r="AA638" s="1316">
        <v>0</v>
      </c>
      <c r="AB638" s="1312">
        <v>0</v>
      </c>
      <c r="AC638" s="1316">
        <v>0</v>
      </c>
      <c r="AD638" s="1316">
        <v>0</v>
      </c>
      <c r="AE638" s="1349">
        <v>0</v>
      </c>
      <c r="AF638" s="1312">
        <v>0</v>
      </c>
      <c r="AG638" s="1368">
        <v>6</v>
      </c>
      <c r="AH638" s="1368">
        <v>10</v>
      </c>
      <c r="AI638" s="1389"/>
      <c r="AJ638" s="291"/>
    </row>
    <row r="639" spans="1:36" s="290" customFormat="1" ht="18" customHeight="1">
      <c r="A639" s="769">
        <v>24</v>
      </c>
      <c r="B639" s="785">
        <v>6</v>
      </c>
      <c r="C639" s="785">
        <v>11</v>
      </c>
      <c r="D639" s="883"/>
      <c r="E639" s="757"/>
      <c r="F639" s="1073"/>
      <c r="G639" s="1073"/>
      <c r="H639" s="900" t="s">
        <v>136</v>
      </c>
      <c r="I639" s="1251"/>
      <c r="J639" s="1316">
        <v>0</v>
      </c>
      <c r="K639" s="1316">
        <v>0</v>
      </c>
      <c r="L639" s="1316">
        <v>0</v>
      </c>
      <c r="M639" s="1326">
        <v>0</v>
      </c>
      <c r="N639" s="1316">
        <v>0</v>
      </c>
      <c r="O639" s="1312">
        <v>0</v>
      </c>
      <c r="P639" s="1312">
        <v>0</v>
      </c>
      <c r="Q639" s="1316">
        <v>0</v>
      </c>
      <c r="R639" s="1316">
        <v>0</v>
      </c>
      <c r="S639" s="1312">
        <v>0</v>
      </c>
      <c r="T639" s="1312">
        <v>0</v>
      </c>
      <c r="U639" s="1312">
        <v>0</v>
      </c>
      <c r="V639" s="1312">
        <v>0</v>
      </c>
      <c r="W639" s="1312">
        <v>0</v>
      </c>
      <c r="X639" s="1312">
        <v>0</v>
      </c>
      <c r="Y639" s="1312">
        <v>0</v>
      </c>
      <c r="Z639" s="1316">
        <v>0</v>
      </c>
      <c r="AA639" s="1316">
        <v>0</v>
      </c>
      <c r="AB639" s="1312">
        <v>0</v>
      </c>
      <c r="AC639" s="1316">
        <v>0</v>
      </c>
      <c r="AD639" s="1316">
        <v>0</v>
      </c>
      <c r="AE639" s="1349">
        <v>0</v>
      </c>
      <c r="AF639" s="1312">
        <v>0</v>
      </c>
      <c r="AG639" s="1368">
        <v>6</v>
      </c>
      <c r="AH639" s="1368">
        <v>11</v>
      </c>
      <c r="AI639" s="1389"/>
      <c r="AJ639" s="291"/>
    </row>
    <row r="640" spans="1:36" s="290" customFormat="1" ht="18" customHeight="1">
      <c r="A640" s="769">
        <v>24</v>
      </c>
      <c r="B640" s="785">
        <v>6</v>
      </c>
      <c r="C640" s="785">
        <v>12</v>
      </c>
      <c r="D640" s="883"/>
      <c r="E640" s="757"/>
      <c r="F640" s="1073"/>
      <c r="G640" s="1073"/>
      <c r="H640" s="900" t="s">
        <v>1110</v>
      </c>
      <c r="I640" s="1251"/>
      <c r="J640" s="1316">
        <v>0</v>
      </c>
      <c r="K640" s="1316">
        <v>46000</v>
      </c>
      <c r="L640" s="1316">
        <v>13560</v>
      </c>
      <c r="M640" s="1326">
        <v>0</v>
      </c>
      <c r="N640" s="1316">
        <v>0</v>
      </c>
      <c r="O640" s="1312">
        <v>36720</v>
      </c>
      <c r="P640" s="1312">
        <v>2350</v>
      </c>
      <c r="Q640" s="1316">
        <v>7679</v>
      </c>
      <c r="R640" s="1316">
        <v>0</v>
      </c>
      <c r="S640" s="1312">
        <v>0</v>
      </c>
      <c r="T640" s="1312">
        <v>13734</v>
      </c>
      <c r="U640" s="1312">
        <v>2700</v>
      </c>
      <c r="V640" s="1312">
        <v>653200</v>
      </c>
      <c r="W640" s="1312">
        <v>0</v>
      </c>
      <c r="X640" s="1312">
        <v>0</v>
      </c>
      <c r="Y640" s="1312">
        <v>4113</v>
      </c>
      <c r="Z640" s="1316">
        <v>126000</v>
      </c>
      <c r="AA640" s="1316">
        <v>53450</v>
      </c>
      <c r="AB640" s="1312">
        <v>5132</v>
      </c>
      <c r="AC640" s="1316">
        <v>8100</v>
      </c>
      <c r="AD640" s="1316">
        <v>0</v>
      </c>
      <c r="AE640" s="1349">
        <v>0</v>
      </c>
      <c r="AF640" s="1312">
        <v>0</v>
      </c>
      <c r="AG640" s="1368">
        <v>6</v>
      </c>
      <c r="AH640" s="1368">
        <v>12</v>
      </c>
      <c r="AI640" s="1389"/>
      <c r="AJ640" s="291"/>
    </row>
    <row r="641" spans="1:36" s="290" customFormat="1" ht="18" customHeight="1">
      <c r="A641" s="769">
        <v>24</v>
      </c>
      <c r="B641" s="785">
        <v>6</v>
      </c>
      <c r="C641" s="405">
        <v>13</v>
      </c>
      <c r="D641" s="884"/>
      <c r="E641" s="988"/>
      <c r="F641" s="1074"/>
      <c r="G641" s="1078"/>
      <c r="H641" s="1165" t="s">
        <v>1113</v>
      </c>
      <c r="I641" s="1251"/>
      <c r="J641" s="1290">
        <v>0</v>
      </c>
      <c r="K641" s="1290">
        <v>0</v>
      </c>
      <c r="L641" s="1290">
        <v>0</v>
      </c>
      <c r="M641" s="1290">
        <v>0</v>
      </c>
      <c r="N641" s="1290">
        <v>0</v>
      </c>
      <c r="O641" s="1290">
        <v>0</v>
      </c>
      <c r="P641" s="1290">
        <v>0</v>
      </c>
      <c r="Q641" s="1290">
        <v>0</v>
      </c>
      <c r="R641" s="1290">
        <v>0</v>
      </c>
      <c r="S641" s="1290">
        <v>0</v>
      </c>
      <c r="T641" s="1290">
        <v>0</v>
      </c>
      <c r="U641" s="1290">
        <v>2700</v>
      </c>
      <c r="V641" s="1290">
        <v>0</v>
      </c>
      <c r="W641" s="1290">
        <v>0</v>
      </c>
      <c r="X641" s="1290">
        <v>0</v>
      </c>
      <c r="Y641" s="1290">
        <v>0</v>
      </c>
      <c r="Z641" s="1312">
        <v>0</v>
      </c>
      <c r="AA641" s="1312">
        <v>0</v>
      </c>
      <c r="AB641" s="1312">
        <v>0</v>
      </c>
      <c r="AC641" s="1312">
        <v>0</v>
      </c>
      <c r="AD641" s="1312">
        <v>0</v>
      </c>
      <c r="AE641" s="1349">
        <v>0</v>
      </c>
      <c r="AF641" s="1312">
        <v>0</v>
      </c>
      <c r="AG641" s="1368">
        <v>6</v>
      </c>
      <c r="AH641" s="1368">
        <v>13</v>
      </c>
      <c r="AI641" s="1389"/>
      <c r="AJ641" s="291"/>
    </row>
    <row r="642" spans="1:36" s="290" customFormat="1" ht="18" customHeight="1">
      <c r="A642" s="769">
        <v>24</v>
      </c>
      <c r="B642" s="802">
        <v>6</v>
      </c>
      <c r="C642" s="814">
        <v>14</v>
      </c>
      <c r="D642" s="2429" t="s">
        <v>572</v>
      </c>
      <c r="E642" s="2430"/>
      <c r="F642" s="2431"/>
      <c r="G642" s="989"/>
      <c r="H642" s="900" t="s">
        <v>1083</v>
      </c>
      <c r="I642" s="1251"/>
      <c r="J642" s="1290">
        <v>0</v>
      </c>
      <c r="K642" s="1290">
        <v>46000</v>
      </c>
      <c r="L642" s="1290">
        <v>13560</v>
      </c>
      <c r="M642" s="1290">
        <v>0</v>
      </c>
      <c r="N642" s="1290">
        <v>0</v>
      </c>
      <c r="O642" s="1290">
        <v>36720</v>
      </c>
      <c r="P642" s="1290">
        <v>2350</v>
      </c>
      <c r="Q642" s="1290">
        <v>7679</v>
      </c>
      <c r="R642" s="1290">
        <v>0</v>
      </c>
      <c r="S642" s="1290">
        <v>0</v>
      </c>
      <c r="T642" s="1290">
        <v>13734</v>
      </c>
      <c r="U642" s="1290">
        <v>2700</v>
      </c>
      <c r="V642" s="1290">
        <v>653200</v>
      </c>
      <c r="W642" s="1290">
        <v>0</v>
      </c>
      <c r="X642" s="1290">
        <v>0</v>
      </c>
      <c r="Y642" s="1290">
        <v>4113</v>
      </c>
      <c r="Z642" s="1312">
        <v>126000</v>
      </c>
      <c r="AA642" s="1312">
        <v>53450</v>
      </c>
      <c r="AB642" s="1312">
        <v>5132</v>
      </c>
      <c r="AC642" s="1312">
        <v>8100</v>
      </c>
      <c r="AD642" s="1312">
        <v>0</v>
      </c>
      <c r="AE642" s="1349">
        <v>0</v>
      </c>
      <c r="AF642" s="1312">
        <v>0</v>
      </c>
      <c r="AG642" s="1368">
        <v>6</v>
      </c>
      <c r="AH642" s="1368">
        <v>14</v>
      </c>
      <c r="AI642" s="1389"/>
      <c r="AJ642" s="291"/>
    </row>
    <row r="643" spans="1:36" s="290" customFormat="1" ht="18" customHeight="1">
      <c r="A643" s="769">
        <v>24</v>
      </c>
      <c r="B643" s="802">
        <v>6</v>
      </c>
      <c r="C643" s="814">
        <v>15</v>
      </c>
      <c r="D643" s="2438"/>
      <c r="E643" s="2439"/>
      <c r="F643" s="2440"/>
      <c r="G643" s="777"/>
      <c r="H643" s="1168" t="s">
        <v>1018</v>
      </c>
      <c r="I643" s="1255"/>
      <c r="J643" s="1300">
        <v>0</v>
      </c>
      <c r="K643" s="1300">
        <v>0</v>
      </c>
      <c r="L643" s="1300">
        <v>0</v>
      </c>
      <c r="M643" s="1300">
        <v>0</v>
      </c>
      <c r="N643" s="1300">
        <v>0</v>
      </c>
      <c r="O643" s="1300">
        <v>0</v>
      </c>
      <c r="P643" s="1300">
        <v>0</v>
      </c>
      <c r="Q643" s="1300">
        <v>0</v>
      </c>
      <c r="R643" s="1300">
        <v>0</v>
      </c>
      <c r="S643" s="1300">
        <v>0</v>
      </c>
      <c r="T643" s="1300">
        <v>0</v>
      </c>
      <c r="U643" s="1300">
        <v>0</v>
      </c>
      <c r="V643" s="1300">
        <v>0</v>
      </c>
      <c r="W643" s="1300">
        <v>0</v>
      </c>
      <c r="X643" s="1300">
        <v>0</v>
      </c>
      <c r="Y643" s="1300">
        <v>0</v>
      </c>
      <c r="Z643" s="1313">
        <v>0</v>
      </c>
      <c r="AA643" s="1313">
        <v>0</v>
      </c>
      <c r="AB643" s="1313">
        <v>0</v>
      </c>
      <c r="AC643" s="1313">
        <v>0</v>
      </c>
      <c r="AD643" s="1313">
        <v>0</v>
      </c>
      <c r="AE643" s="1353">
        <v>0</v>
      </c>
      <c r="AF643" s="1320">
        <v>0</v>
      </c>
      <c r="AG643" s="1368">
        <v>6</v>
      </c>
      <c r="AH643" s="1368">
        <v>15</v>
      </c>
      <c r="AI643" s="1389"/>
      <c r="AJ643" s="291"/>
    </row>
    <row r="644" spans="1:36" s="290" customFormat="1" ht="18" customHeight="1">
      <c r="A644" s="769">
        <v>24</v>
      </c>
      <c r="B644" s="785">
        <v>7</v>
      </c>
      <c r="C644" s="785">
        <v>1</v>
      </c>
      <c r="D644" s="886" t="s">
        <v>253</v>
      </c>
      <c r="E644" s="986"/>
      <c r="F644" s="986"/>
      <c r="G644" s="986"/>
      <c r="H644" s="1017" t="s">
        <v>411</v>
      </c>
      <c r="I644" s="973"/>
      <c r="J644" s="1315">
        <v>0</v>
      </c>
      <c r="K644" s="1315">
        <v>0</v>
      </c>
      <c r="L644" s="1315">
        <v>0</v>
      </c>
      <c r="M644" s="1315">
        <v>0</v>
      </c>
      <c r="N644" s="1315">
        <v>0</v>
      </c>
      <c r="O644" s="1315">
        <v>0</v>
      </c>
      <c r="P644" s="1315">
        <v>0</v>
      </c>
      <c r="Q644" s="1315">
        <v>0</v>
      </c>
      <c r="R644" s="1315">
        <v>0</v>
      </c>
      <c r="S644" s="1315">
        <v>0</v>
      </c>
      <c r="T644" s="1315">
        <v>0</v>
      </c>
      <c r="U644" s="1315">
        <v>0</v>
      </c>
      <c r="V644" s="1315">
        <v>0</v>
      </c>
      <c r="W644" s="1315">
        <v>0</v>
      </c>
      <c r="X644" s="1315">
        <v>0</v>
      </c>
      <c r="Y644" s="1315">
        <v>0</v>
      </c>
      <c r="Z644" s="1315">
        <v>0</v>
      </c>
      <c r="AA644" s="1315">
        <v>0</v>
      </c>
      <c r="AB644" s="1315">
        <v>0</v>
      </c>
      <c r="AC644" s="1315">
        <v>0</v>
      </c>
      <c r="AD644" s="1315">
        <v>0</v>
      </c>
      <c r="AE644" s="1351">
        <v>0</v>
      </c>
      <c r="AF644" s="1318">
        <v>0</v>
      </c>
      <c r="AG644" s="1368">
        <v>7</v>
      </c>
      <c r="AH644" s="1368">
        <v>1</v>
      </c>
      <c r="AI644" s="1389"/>
      <c r="AJ644" s="291"/>
    </row>
    <row r="645" spans="1:36" s="290" customFormat="1" ht="18" customHeight="1">
      <c r="A645" s="769">
        <v>24</v>
      </c>
      <c r="B645" s="785">
        <v>7</v>
      </c>
      <c r="C645" s="785">
        <v>2</v>
      </c>
      <c r="D645" s="881"/>
      <c r="E645" s="757"/>
      <c r="F645" s="1072"/>
      <c r="G645" s="1072"/>
      <c r="H645" s="900" t="s">
        <v>1121</v>
      </c>
      <c r="I645" s="1251"/>
      <c r="J645" s="1312">
        <v>0</v>
      </c>
      <c r="K645" s="1312">
        <v>0</v>
      </c>
      <c r="L645" s="1312">
        <v>0</v>
      </c>
      <c r="M645" s="1312">
        <v>0</v>
      </c>
      <c r="N645" s="1312">
        <v>0</v>
      </c>
      <c r="O645" s="1312">
        <v>0</v>
      </c>
      <c r="P645" s="1312">
        <v>0</v>
      </c>
      <c r="Q645" s="1312">
        <v>18050</v>
      </c>
      <c r="R645" s="1312">
        <v>0</v>
      </c>
      <c r="S645" s="1312">
        <v>0</v>
      </c>
      <c r="T645" s="1312">
        <v>0</v>
      </c>
      <c r="U645" s="1312">
        <v>0</v>
      </c>
      <c r="V645" s="1312">
        <v>0</v>
      </c>
      <c r="W645" s="1312">
        <v>0</v>
      </c>
      <c r="X645" s="1312">
        <v>0</v>
      </c>
      <c r="Y645" s="1312">
        <v>0</v>
      </c>
      <c r="Z645" s="1312">
        <v>0</v>
      </c>
      <c r="AA645" s="1312">
        <v>0</v>
      </c>
      <c r="AB645" s="1312">
        <v>0</v>
      </c>
      <c r="AC645" s="1312">
        <v>0</v>
      </c>
      <c r="AD645" s="1312">
        <v>0</v>
      </c>
      <c r="AE645" s="1349">
        <v>0</v>
      </c>
      <c r="AF645" s="1312">
        <v>0</v>
      </c>
      <c r="AG645" s="1368">
        <v>7</v>
      </c>
      <c r="AH645" s="1368">
        <v>2</v>
      </c>
      <c r="AI645" s="1389"/>
      <c r="AJ645" s="291">
        <v>7</v>
      </c>
    </row>
    <row r="646" spans="1:36" s="290" customFormat="1" ht="18" customHeight="1">
      <c r="A646" s="769">
        <v>24</v>
      </c>
      <c r="B646" s="785">
        <v>7</v>
      </c>
      <c r="C646" s="785">
        <v>3</v>
      </c>
      <c r="D646" s="882"/>
      <c r="E646" s="757"/>
      <c r="F646" s="1073"/>
      <c r="G646" s="1073"/>
      <c r="H646" s="900" t="s">
        <v>1048</v>
      </c>
      <c r="I646" s="1251"/>
      <c r="J646" s="1316">
        <v>31942</v>
      </c>
      <c r="K646" s="1316">
        <v>4610</v>
      </c>
      <c r="L646" s="1312">
        <v>0</v>
      </c>
      <c r="M646" s="1312">
        <v>0</v>
      </c>
      <c r="N646" s="1312">
        <v>0</v>
      </c>
      <c r="O646" s="1312">
        <v>0</v>
      </c>
      <c r="P646" s="1312">
        <v>0</v>
      </c>
      <c r="Q646" s="1316">
        <v>0</v>
      </c>
      <c r="R646" s="1312">
        <v>0</v>
      </c>
      <c r="S646" s="1312">
        <v>0</v>
      </c>
      <c r="T646" s="1312">
        <v>0</v>
      </c>
      <c r="U646" s="1312">
        <v>0</v>
      </c>
      <c r="V646" s="1316">
        <v>0</v>
      </c>
      <c r="W646" s="1316">
        <v>0</v>
      </c>
      <c r="X646" s="1312">
        <v>0</v>
      </c>
      <c r="Y646" s="1312">
        <v>0</v>
      </c>
      <c r="Z646" s="1312">
        <v>0</v>
      </c>
      <c r="AA646" s="1312">
        <v>0</v>
      </c>
      <c r="AB646" s="1312">
        <v>0</v>
      </c>
      <c r="AC646" s="1312">
        <v>0</v>
      </c>
      <c r="AD646" s="1312">
        <v>0</v>
      </c>
      <c r="AE646" s="1349">
        <v>3550</v>
      </c>
      <c r="AF646" s="1312">
        <v>0</v>
      </c>
      <c r="AG646" s="1368">
        <v>7</v>
      </c>
      <c r="AH646" s="1368">
        <v>3</v>
      </c>
      <c r="AI646" s="1385"/>
      <c r="AJ646" s="291"/>
    </row>
    <row r="647" spans="1:36" s="290" customFormat="1" ht="18" customHeight="1">
      <c r="A647" s="769">
        <v>24</v>
      </c>
      <c r="B647" s="785">
        <v>7</v>
      </c>
      <c r="C647" s="785">
        <v>4</v>
      </c>
      <c r="D647" s="882"/>
      <c r="E647" s="987"/>
      <c r="F647" s="987"/>
      <c r="G647" s="987"/>
      <c r="H647" s="900" t="s">
        <v>1266</v>
      </c>
      <c r="I647" s="1251"/>
      <c r="J647" s="1316">
        <v>0</v>
      </c>
      <c r="K647" s="1316">
        <v>0</v>
      </c>
      <c r="L647" s="1312">
        <v>0</v>
      </c>
      <c r="M647" s="1312">
        <v>0</v>
      </c>
      <c r="N647" s="1312">
        <v>0</v>
      </c>
      <c r="O647" s="1312">
        <v>0</v>
      </c>
      <c r="P647" s="1312">
        <v>0</v>
      </c>
      <c r="Q647" s="1316">
        <v>0</v>
      </c>
      <c r="R647" s="1312">
        <v>0</v>
      </c>
      <c r="S647" s="1312">
        <v>0</v>
      </c>
      <c r="T647" s="1312">
        <v>0</v>
      </c>
      <c r="U647" s="1312">
        <v>0</v>
      </c>
      <c r="V647" s="1316">
        <v>0</v>
      </c>
      <c r="W647" s="1316">
        <v>0</v>
      </c>
      <c r="X647" s="1312">
        <v>0</v>
      </c>
      <c r="Y647" s="1312">
        <v>0</v>
      </c>
      <c r="Z647" s="1312">
        <v>0</v>
      </c>
      <c r="AA647" s="1312">
        <v>0</v>
      </c>
      <c r="AB647" s="1312">
        <v>0</v>
      </c>
      <c r="AC647" s="1312">
        <v>0</v>
      </c>
      <c r="AD647" s="1312">
        <v>0</v>
      </c>
      <c r="AE647" s="1349">
        <v>0</v>
      </c>
      <c r="AF647" s="1312">
        <v>0</v>
      </c>
      <c r="AG647" s="1368">
        <v>7</v>
      </c>
      <c r="AH647" s="1368">
        <v>4</v>
      </c>
      <c r="AI647" s="1385"/>
      <c r="AJ647" s="291"/>
    </row>
    <row r="648" spans="1:36" s="290" customFormat="1" ht="18" customHeight="1">
      <c r="A648" s="769">
        <v>24</v>
      </c>
      <c r="B648" s="785">
        <v>7</v>
      </c>
      <c r="C648" s="785">
        <v>5</v>
      </c>
      <c r="D648" s="883"/>
      <c r="E648" s="757"/>
      <c r="F648" s="1073"/>
      <c r="G648" s="1073"/>
      <c r="H648" s="900" t="s">
        <v>1267</v>
      </c>
      <c r="I648" s="1251"/>
      <c r="J648" s="1316">
        <v>0</v>
      </c>
      <c r="K648" s="1316">
        <v>0</v>
      </c>
      <c r="L648" s="1312">
        <v>0</v>
      </c>
      <c r="M648" s="1312">
        <v>0</v>
      </c>
      <c r="N648" s="1312">
        <v>0</v>
      </c>
      <c r="O648" s="1312">
        <v>0</v>
      </c>
      <c r="P648" s="1312">
        <v>0</v>
      </c>
      <c r="Q648" s="1316">
        <v>0</v>
      </c>
      <c r="R648" s="1312">
        <v>0</v>
      </c>
      <c r="S648" s="1312">
        <v>0</v>
      </c>
      <c r="T648" s="1312">
        <v>0</v>
      </c>
      <c r="U648" s="1312">
        <v>0</v>
      </c>
      <c r="V648" s="1316">
        <v>0</v>
      </c>
      <c r="W648" s="1316">
        <v>0</v>
      </c>
      <c r="X648" s="1312">
        <v>0</v>
      </c>
      <c r="Y648" s="1312">
        <v>0</v>
      </c>
      <c r="Z648" s="1312">
        <v>0</v>
      </c>
      <c r="AA648" s="1312">
        <v>0</v>
      </c>
      <c r="AB648" s="1312">
        <v>0</v>
      </c>
      <c r="AC648" s="1312">
        <v>0</v>
      </c>
      <c r="AD648" s="1312">
        <v>0</v>
      </c>
      <c r="AE648" s="1349">
        <v>0</v>
      </c>
      <c r="AF648" s="1312">
        <v>0</v>
      </c>
      <c r="AG648" s="1368">
        <v>7</v>
      </c>
      <c r="AH648" s="1368">
        <v>5</v>
      </c>
      <c r="AI648" s="1385"/>
      <c r="AJ648" s="291"/>
    </row>
    <row r="649" spans="1:36" s="290" customFormat="1" ht="18" customHeight="1">
      <c r="A649" s="769">
        <v>24</v>
      </c>
      <c r="B649" s="785">
        <v>7</v>
      </c>
      <c r="C649" s="785">
        <v>6</v>
      </c>
      <c r="D649" s="883"/>
      <c r="E649" s="757"/>
      <c r="F649" s="1072"/>
      <c r="G649" s="1072"/>
      <c r="H649" s="900" t="s">
        <v>922</v>
      </c>
      <c r="I649" s="1251"/>
      <c r="J649" s="1316">
        <v>0</v>
      </c>
      <c r="K649" s="1316">
        <v>0</v>
      </c>
      <c r="L649" s="1312">
        <v>0</v>
      </c>
      <c r="M649" s="1312">
        <v>0</v>
      </c>
      <c r="N649" s="1312">
        <v>0</v>
      </c>
      <c r="O649" s="1312">
        <v>0</v>
      </c>
      <c r="P649" s="1312">
        <v>0</v>
      </c>
      <c r="Q649" s="1316">
        <v>0</v>
      </c>
      <c r="R649" s="1312">
        <v>0</v>
      </c>
      <c r="S649" s="1312">
        <v>0</v>
      </c>
      <c r="T649" s="1312">
        <v>0</v>
      </c>
      <c r="U649" s="1312">
        <v>0</v>
      </c>
      <c r="V649" s="1316">
        <v>0</v>
      </c>
      <c r="W649" s="1316">
        <v>0</v>
      </c>
      <c r="X649" s="1312">
        <v>0</v>
      </c>
      <c r="Y649" s="1312">
        <v>0</v>
      </c>
      <c r="Z649" s="1312">
        <v>0</v>
      </c>
      <c r="AA649" s="1312">
        <v>0</v>
      </c>
      <c r="AB649" s="1312">
        <v>0</v>
      </c>
      <c r="AC649" s="1312">
        <v>0</v>
      </c>
      <c r="AD649" s="1312">
        <v>0</v>
      </c>
      <c r="AE649" s="1349">
        <v>0</v>
      </c>
      <c r="AF649" s="1312">
        <v>0</v>
      </c>
      <c r="AG649" s="1368">
        <v>7</v>
      </c>
      <c r="AH649" s="1368">
        <v>6</v>
      </c>
      <c r="AI649" s="1385"/>
      <c r="AJ649" s="291"/>
    </row>
    <row r="650" spans="1:36" s="290" customFormat="1" ht="18" customHeight="1">
      <c r="A650" s="769">
        <v>24</v>
      </c>
      <c r="B650" s="785">
        <v>7</v>
      </c>
      <c r="C650" s="785">
        <v>7</v>
      </c>
      <c r="D650" s="883"/>
      <c r="E650" s="757"/>
      <c r="F650" s="1073"/>
      <c r="G650" s="1073"/>
      <c r="H650" s="900" t="s">
        <v>1268</v>
      </c>
      <c r="I650" s="1251"/>
      <c r="J650" s="1316">
        <v>0</v>
      </c>
      <c r="K650" s="1316">
        <v>0</v>
      </c>
      <c r="L650" s="1312">
        <v>0</v>
      </c>
      <c r="M650" s="1312">
        <v>0</v>
      </c>
      <c r="N650" s="1312">
        <v>0</v>
      </c>
      <c r="O650" s="1312">
        <v>0</v>
      </c>
      <c r="P650" s="1312">
        <v>0</v>
      </c>
      <c r="Q650" s="1316">
        <v>0</v>
      </c>
      <c r="R650" s="1312">
        <v>0</v>
      </c>
      <c r="S650" s="1312">
        <v>0</v>
      </c>
      <c r="T650" s="1312">
        <v>0</v>
      </c>
      <c r="U650" s="1312">
        <v>0</v>
      </c>
      <c r="V650" s="1316">
        <v>0</v>
      </c>
      <c r="W650" s="1316">
        <v>0</v>
      </c>
      <c r="X650" s="1312">
        <v>0</v>
      </c>
      <c r="Y650" s="1312">
        <v>0</v>
      </c>
      <c r="Z650" s="1312">
        <v>0</v>
      </c>
      <c r="AA650" s="1312">
        <v>0</v>
      </c>
      <c r="AB650" s="1312">
        <v>0</v>
      </c>
      <c r="AC650" s="1312">
        <v>0</v>
      </c>
      <c r="AD650" s="1312">
        <v>0</v>
      </c>
      <c r="AE650" s="1349">
        <v>0</v>
      </c>
      <c r="AF650" s="1312">
        <v>0</v>
      </c>
      <c r="AG650" s="1368">
        <v>7</v>
      </c>
      <c r="AH650" s="1368">
        <v>7</v>
      </c>
      <c r="AI650" s="1385"/>
      <c r="AJ650" s="291"/>
    </row>
    <row r="651" spans="1:36" s="290" customFormat="1" ht="18" customHeight="1">
      <c r="A651" s="769">
        <v>24</v>
      </c>
      <c r="B651" s="785">
        <v>7</v>
      </c>
      <c r="C651" s="785">
        <v>8</v>
      </c>
      <c r="D651" s="883"/>
      <c r="E651" s="757"/>
      <c r="F651" s="1073"/>
      <c r="G651" s="1073"/>
      <c r="H651" s="900" t="s">
        <v>910</v>
      </c>
      <c r="I651" s="1251"/>
      <c r="J651" s="1316">
        <v>0</v>
      </c>
      <c r="K651" s="1316">
        <v>0</v>
      </c>
      <c r="L651" s="1312">
        <v>0</v>
      </c>
      <c r="M651" s="1312">
        <v>0</v>
      </c>
      <c r="N651" s="1312">
        <v>0</v>
      </c>
      <c r="O651" s="1312">
        <v>0</v>
      </c>
      <c r="P651" s="1312">
        <v>0</v>
      </c>
      <c r="Q651" s="1316">
        <v>0</v>
      </c>
      <c r="R651" s="1312">
        <v>0</v>
      </c>
      <c r="S651" s="1312">
        <v>0</v>
      </c>
      <c r="T651" s="1312">
        <v>0</v>
      </c>
      <c r="U651" s="1312">
        <v>0</v>
      </c>
      <c r="V651" s="1316">
        <v>0</v>
      </c>
      <c r="W651" s="1316">
        <v>0</v>
      </c>
      <c r="X651" s="1312">
        <v>0</v>
      </c>
      <c r="Y651" s="1312">
        <v>0</v>
      </c>
      <c r="Z651" s="1312">
        <v>0</v>
      </c>
      <c r="AA651" s="1312">
        <v>0</v>
      </c>
      <c r="AB651" s="1312">
        <v>0</v>
      </c>
      <c r="AC651" s="1312">
        <v>0</v>
      </c>
      <c r="AD651" s="1312">
        <v>0</v>
      </c>
      <c r="AE651" s="1349">
        <v>0</v>
      </c>
      <c r="AF651" s="1312">
        <v>0</v>
      </c>
      <c r="AG651" s="1368">
        <v>7</v>
      </c>
      <c r="AH651" s="1368">
        <v>8</v>
      </c>
      <c r="AI651" s="1385"/>
      <c r="AJ651" s="291"/>
    </row>
    <row r="652" spans="1:36" s="290" customFormat="1" ht="18" customHeight="1">
      <c r="A652" s="769">
        <v>24</v>
      </c>
      <c r="B652" s="785">
        <v>7</v>
      </c>
      <c r="C652" s="785">
        <v>9</v>
      </c>
      <c r="D652" s="883"/>
      <c r="E652" s="757"/>
      <c r="F652" s="1073"/>
      <c r="G652" s="1073"/>
      <c r="H652" s="900" t="s">
        <v>1269</v>
      </c>
      <c r="I652" s="1251"/>
      <c r="J652" s="1316">
        <v>0</v>
      </c>
      <c r="K652" s="1316">
        <v>0</v>
      </c>
      <c r="L652" s="1312">
        <v>0</v>
      </c>
      <c r="M652" s="1312">
        <v>0</v>
      </c>
      <c r="N652" s="1312">
        <v>0</v>
      </c>
      <c r="O652" s="1312">
        <v>0</v>
      </c>
      <c r="P652" s="1312">
        <v>0</v>
      </c>
      <c r="Q652" s="1316">
        <v>0</v>
      </c>
      <c r="R652" s="1312">
        <v>0</v>
      </c>
      <c r="S652" s="1312">
        <v>0</v>
      </c>
      <c r="T652" s="1312">
        <v>0</v>
      </c>
      <c r="U652" s="1312">
        <v>0</v>
      </c>
      <c r="V652" s="1316">
        <v>0</v>
      </c>
      <c r="W652" s="1316">
        <v>0</v>
      </c>
      <c r="X652" s="1312">
        <v>0</v>
      </c>
      <c r="Y652" s="1312">
        <v>0</v>
      </c>
      <c r="Z652" s="1312">
        <v>0</v>
      </c>
      <c r="AA652" s="1312">
        <v>0</v>
      </c>
      <c r="AB652" s="1312">
        <v>0</v>
      </c>
      <c r="AC652" s="1312">
        <v>0</v>
      </c>
      <c r="AD652" s="1312">
        <v>0</v>
      </c>
      <c r="AE652" s="1349">
        <v>0</v>
      </c>
      <c r="AF652" s="1312">
        <v>0</v>
      </c>
      <c r="AG652" s="1368">
        <v>7</v>
      </c>
      <c r="AH652" s="1368">
        <v>9</v>
      </c>
      <c r="AI652" s="1385"/>
      <c r="AJ652" s="291"/>
    </row>
    <row r="653" spans="1:36" s="290" customFormat="1" ht="18" customHeight="1">
      <c r="A653" s="769">
        <v>24</v>
      </c>
      <c r="B653" s="785">
        <v>7</v>
      </c>
      <c r="C653" s="785">
        <v>10</v>
      </c>
      <c r="D653" s="883"/>
      <c r="E653" s="757"/>
      <c r="F653" s="1073"/>
      <c r="G653" s="1073"/>
      <c r="H653" s="900" t="s">
        <v>1270</v>
      </c>
      <c r="I653" s="1251"/>
      <c r="J653" s="1316">
        <v>0</v>
      </c>
      <c r="K653" s="1316">
        <v>0</v>
      </c>
      <c r="L653" s="1312">
        <v>0</v>
      </c>
      <c r="M653" s="1312">
        <v>0</v>
      </c>
      <c r="N653" s="1312">
        <v>0</v>
      </c>
      <c r="O653" s="1312">
        <v>0</v>
      </c>
      <c r="P653" s="1312">
        <v>0</v>
      </c>
      <c r="Q653" s="1316">
        <v>0</v>
      </c>
      <c r="R653" s="1312">
        <v>0</v>
      </c>
      <c r="S653" s="1312">
        <v>0</v>
      </c>
      <c r="T653" s="1312">
        <v>0</v>
      </c>
      <c r="U653" s="1312">
        <v>0</v>
      </c>
      <c r="V653" s="1316">
        <v>0</v>
      </c>
      <c r="W653" s="1316">
        <v>0</v>
      </c>
      <c r="X653" s="1312">
        <v>0</v>
      </c>
      <c r="Y653" s="1312">
        <v>0</v>
      </c>
      <c r="Z653" s="1312">
        <v>0</v>
      </c>
      <c r="AA653" s="1312">
        <v>0</v>
      </c>
      <c r="AB653" s="1312">
        <v>0</v>
      </c>
      <c r="AC653" s="1312">
        <v>0</v>
      </c>
      <c r="AD653" s="1312">
        <v>0</v>
      </c>
      <c r="AE653" s="1349">
        <v>0</v>
      </c>
      <c r="AF653" s="1312">
        <v>0</v>
      </c>
      <c r="AG653" s="1368">
        <v>7</v>
      </c>
      <c r="AH653" s="1368">
        <v>10</v>
      </c>
      <c r="AI653" s="1385"/>
      <c r="AJ653" s="291"/>
    </row>
    <row r="654" spans="1:36" s="290" customFormat="1" ht="18" customHeight="1">
      <c r="A654" s="769">
        <v>24</v>
      </c>
      <c r="B654" s="785">
        <v>7</v>
      </c>
      <c r="C654" s="785">
        <v>11</v>
      </c>
      <c r="D654" s="883"/>
      <c r="E654" s="757"/>
      <c r="F654" s="1073"/>
      <c r="G654" s="1073"/>
      <c r="H654" s="900" t="s">
        <v>136</v>
      </c>
      <c r="I654" s="1251"/>
      <c r="J654" s="1316">
        <v>0</v>
      </c>
      <c r="K654" s="1316">
        <v>0</v>
      </c>
      <c r="L654" s="1312">
        <v>0</v>
      </c>
      <c r="M654" s="1312">
        <v>0</v>
      </c>
      <c r="N654" s="1312">
        <v>0</v>
      </c>
      <c r="O654" s="1312">
        <v>0</v>
      </c>
      <c r="P654" s="1312">
        <v>0</v>
      </c>
      <c r="Q654" s="1316">
        <v>0</v>
      </c>
      <c r="R654" s="1312">
        <v>0</v>
      </c>
      <c r="S654" s="1312">
        <v>0</v>
      </c>
      <c r="T654" s="1312">
        <v>0</v>
      </c>
      <c r="U654" s="1312">
        <v>0</v>
      </c>
      <c r="V654" s="1316">
        <v>0</v>
      </c>
      <c r="W654" s="1316">
        <v>0</v>
      </c>
      <c r="X654" s="1312">
        <v>0</v>
      </c>
      <c r="Y654" s="1312">
        <v>0</v>
      </c>
      <c r="Z654" s="1312">
        <v>0</v>
      </c>
      <c r="AA654" s="1312">
        <v>0</v>
      </c>
      <c r="AB654" s="1312">
        <v>0</v>
      </c>
      <c r="AC654" s="1312">
        <v>0</v>
      </c>
      <c r="AD654" s="1312">
        <v>0</v>
      </c>
      <c r="AE654" s="1349">
        <v>0</v>
      </c>
      <c r="AF654" s="1312">
        <v>0</v>
      </c>
      <c r="AG654" s="1368">
        <v>7</v>
      </c>
      <c r="AH654" s="1368">
        <v>11</v>
      </c>
      <c r="AI654" s="1385"/>
      <c r="AJ654" s="291"/>
    </row>
    <row r="655" spans="1:36" s="290" customFormat="1" ht="18" customHeight="1">
      <c r="A655" s="769">
        <v>24</v>
      </c>
      <c r="B655" s="785">
        <v>7</v>
      </c>
      <c r="C655" s="785">
        <v>12</v>
      </c>
      <c r="D655" s="883"/>
      <c r="E655" s="757"/>
      <c r="F655" s="1073"/>
      <c r="G655" s="1073"/>
      <c r="H655" s="900" t="s">
        <v>1110</v>
      </c>
      <c r="I655" s="1251"/>
      <c r="J655" s="1316">
        <v>31942</v>
      </c>
      <c r="K655" s="1316">
        <v>4610</v>
      </c>
      <c r="L655" s="1312">
        <v>0</v>
      </c>
      <c r="M655" s="1312">
        <v>0</v>
      </c>
      <c r="N655" s="1312">
        <v>0</v>
      </c>
      <c r="O655" s="1312">
        <v>0</v>
      </c>
      <c r="P655" s="1312">
        <v>0</v>
      </c>
      <c r="Q655" s="1316">
        <v>18050</v>
      </c>
      <c r="R655" s="1312">
        <v>0</v>
      </c>
      <c r="S655" s="1312">
        <v>0</v>
      </c>
      <c r="T655" s="1312">
        <v>0</v>
      </c>
      <c r="U655" s="1312">
        <v>0</v>
      </c>
      <c r="V655" s="1316">
        <v>0</v>
      </c>
      <c r="W655" s="1316">
        <v>0</v>
      </c>
      <c r="X655" s="1312">
        <v>0</v>
      </c>
      <c r="Y655" s="1312">
        <v>0</v>
      </c>
      <c r="Z655" s="1312">
        <v>0</v>
      </c>
      <c r="AA655" s="1312">
        <v>0</v>
      </c>
      <c r="AB655" s="1312">
        <v>0</v>
      </c>
      <c r="AC655" s="1312">
        <v>0</v>
      </c>
      <c r="AD655" s="1312">
        <v>0</v>
      </c>
      <c r="AE655" s="1349">
        <v>3550</v>
      </c>
      <c r="AF655" s="1312">
        <v>0</v>
      </c>
      <c r="AG655" s="1368">
        <v>7</v>
      </c>
      <c r="AH655" s="1368">
        <v>12</v>
      </c>
      <c r="AI655" s="1385"/>
      <c r="AJ655" s="291"/>
    </row>
    <row r="656" spans="1:36" s="290" customFormat="1" ht="18" customHeight="1">
      <c r="A656" s="769">
        <v>24</v>
      </c>
      <c r="B656" s="785">
        <v>7</v>
      </c>
      <c r="C656" s="405">
        <v>13</v>
      </c>
      <c r="D656" s="884"/>
      <c r="E656" s="988"/>
      <c r="F656" s="1074"/>
      <c r="G656" s="1078"/>
      <c r="H656" s="1165" t="s">
        <v>1113</v>
      </c>
      <c r="I656" s="1251"/>
      <c r="J656" s="1290">
        <v>0</v>
      </c>
      <c r="K656" s="1290">
        <v>0</v>
      </c>
      <c r="L656" s="1290">
        <v>0</v>
      </c>
      <c r="M656" s="1290">
        <v>0</v>
      </c>
      <c r="N656" s="1290">
        <v>0</v>
      </c>
      <c r="O656" s="1290">
        <v>0</v>
      </c>
      <c r="P656" s="1290">
        <v>0</v>
      </c>
      <c r="Q656" s="1290">
        <v>0</v>
      </c>
      <c r="R656" s="1290">
        <v>0</v>
      </c>
      <c r="S656" s="1290">
        <v>0</v>
      </c>
      <c r="T656" s="1290">
        <v>0</v>
      </c>
      <c r="U656" s="1290">
        <v>0</v>
      </c>
      <c r="V656" s="1290">
        <v>0</v>
      </c>
      <c r="W656" s="1290">
        <v>0</v>
      </c>
      <c r="X656" s="1290">
        <v>0</v>
      </c>
      <c r="Y656" s="1290">
        <v>0</v>
      </c>
      <c r="Z656" s="1312">
        <v>0</v>
      </c>
      <c r="AA656" s="1312">
        <v>0</v>
      </c>
      <c r="AB656" s="1312">
        <v>0</v>
      </c>
      <c r="AC656" s="1312">
        <v>0</v>
      </c>
      <c r="AD656" s="1312">
        <v>0</v>
      </c>
      <c r="AE656" s="1349">
        <v>0</v>
      </c>
      <c r="AF656" s="1312">
        <v>0</v>
      </c>
      <c r="AG656" s="1368">
        <v>7</v>
      </c>
      <c r="AH656" s="1368">
        <v>13</v>
      </c>
      <c r="AI656" s="1385"/>
      <c r="AJ656" s="291"/>
    </row>
    <row r="657" spans="1:36" s="290" customFormat="1" ht="18" customHeight="1">
      <c r="A657" s="769">
        <v>24</v>
      </c>
      <c r="B657" s="802">
        <v>7</v>
      </c>
      <c r="C657" s="814">
        <v>14</v>
      </c>
      <c r="D657" s="2429" t="s">
        <v>572</v>
      </c>
      <c r="E657" s="2430"/>
      <c r="F657" s="2431"/>
      <c r="G657" s="989"/>
      <c r="H657" s="900" t="s">
        <v>1083</v>
      </c>
      <c r="I657" s="973"/>
      <c r="J657" s="1290">
        <v>31942</v>
      </c>
      <c r="K657" s="1290">
        <v>4610</v>
      </c>
      <c r="L657" s="1290">
        <v>0</v>
      </c>
      <c r="M657" s="1290">
        <v>0</v>
      </c>
      <c r="N657" s="1290">
        <v>0</v>
      </c>
      <c r="O657" s="1290">
        <v>0</v>
      </c>
      <c r="P657" s="1290">
        <v>0</v>
      </c>
      <c r="Q657" s="1290">
        <v>18050</v>
      </c>
      <c r="R657" s="1290">
        <v>0</v>
      </c>
      <c r="S657" s="1290">
        <v>0</v>
      </c>
      <c r="T657" s="1290">
        <v>0</v>
      </c>
      <c r="U657" s="1290">
        <v>0</v>
      </c>
      <c r="V657" s="1290">
        <v>0</v>
      </c>
      <c r="W657" s="1290">
        <v>0</v>
      </c>
      <c r="X657" s="1290">
        <v>0</v>
      </c>
      <c r="Y657" s="1290">
        <v>0</v>
      </c>
      <c r="Z657" s="1312">
        <v>0</v>
      </c>
      <c r="AA657" s="1312">
        <v>0</v>
      </c>
      <c r="AB657" s="1312">
        <v>0</v>
      </c>
      <c r="AC657" s="1312">
        <v>0</v>
      </c>
      <c r="AD657" s="1312">
        <v>0</v>
      </c>
      <c r="AE657" s="1349">
        <v>3550</v>
      </c>
      <c r="AF657" s="1312">
        <v>0</v>
      </c>
      <c r="AG657" s="1368">
        <v>7</v>
      </c>
      <c r="AH657" s="1368">
        <v>14</v>
      </c>
      <c r="AI657" s="1385"/>
      <c r="AJ657" s="291"/>
    </row>
    <row r="658" spans="1:36" s="290" customFormat="1" ht="18" customHeight="1">
      <c r="A658" s="769">
        <v>24</v>
      </c>
      <c r="B658" s="802">
        <v>7</v>
      </c>
      <c r="C658" s="814">
        <v>15</v>
      </c>
      <c r="D658" s="2438"/>
      <c r="E658" s="2439"/>
      <c r="F658" s="2440"/>
      <c r="G658" s="775"/>
      <c r="H658" s="1018" t="s">
        <v>1018</v>
      </c>
      <c r="I658" s="1255"/>
      <c r="J658" s="1309">
        <v>0</v>
      </c>
      <c r="K658" s="1309">
        <v>0</v>
      </c>
      <c r="L658" s="1309">
        <v>0</v>
      </c>
      <c r="M658" s="1309">
        <v>0</v>
      </c>
      <c r="N658" s="1309">
        <v>0</v>
      </c>
      <c r="O658" s="1309">
        <v>0</v>
      </c>
      <c r="P658" s="1309">
        <v>0</v>
      </c>
      <c r="Q658" s="1309">
        <v>0</v>
      </c>
      <c r="R658" s="1309">
        <v>0</v>
      </c>
      <c r="S658" s="1309">
        <v>0</v>
      </c>
      <c r="T658" s="1309">
        <v>0</v>
      </c>
      <c r="U658" s="1309">
        <v>0</v>
      </c>
      <c r="V658" s="1309">
        <v>0</v>
      </c>
      <c r="W658" s="1309">
        <v>0</v>
      </c>
      <c r="X658" s="1309">
        <v>0</v>
      </c>
      <c r="Y658" s="1309">
        <v>0</v>
      </c>
      <c r="Z658" s="1320">
        <v>0</v>
      </c>
      <c r="AA658" s="1320">
        <v>0</v>
      </c>
      <c r="AB658" s="1320">
        <v>0</v>
      </c>
      <c r="AC658" s="1320">
        <v>0</v>
      </c>
      <c r="AD658" s="1320">
        <v>0</v>
      </c>
      <c r="AE658" s="1354">
        <v>0</v>
      </c>
      <c r="AF658" s="1320">
        <v>0</v>
      </c>
      <c r="AG658" s="1368">
        <v>7</v>
      </c>
      <c r="AH658" s="1368">
        <v>15</v>
      </c>
      <c r="AI658" s="1385"/>
      <c r="AJ658" s="291"/>
    </row>
    <row r="659" spans="1:36" s="290" customFormat="1" ht="18" customHeight="1">
      <c r="A659" s="769">
        <v>24</v>
      </c>
      <c r="B659" s="785">
        <v>8</v>
      </c>
      <c r="C659" s="785">
        <v>1</v>
      </c>
      <c r="D659" s="880" t="s">
        <v>275</v>
      </c>
      <c r="E659" s="986"/>
      <c r="F659" s="986"/>
      <c r="G659" s="991"/>
      <c r="H659" s="1166" t="s">
        <v>411</v>
      </c>
      <c r="I659" s="973"/>
      <c r="J659" s="1318">
        <v>0</v>
      </c>
      <c r="K659" s="1318">
        <v>0</v>
      </c>
      <c r="L659" s="1318">
        <v>0</v>
      </c>
      <c r="M659" s="1318">
        <v>0</v>
      </c>
      <c r="N659" s="1318">
        <v>0</v>
      </c>
      <c r="O659" s="1318">
        <v>0</v>
      </c>
      <c r="P659" s="1318">
        <v>0</v>
      </c>
      <c r="Q659" s="1318">
        <v>0</v>
      </c>
      <c r="R659" s="1318">
        <v>0</v>
      </c>
      <c r="S659" s="1318">
        <v>0</v>
      </c>
      <c r="T659" s="1318">
        <v>0</v>
      </c>
      <c r="U659" s="1318">
        <v>0</v>
      </c>
      <c r="V659" s="1318">
        <v>0</v>
      </c>
      <c r="W659" s="1318">
        <v>0</v>
      </c>
      <c r="X659" s="1318">
        <v>0</v>
      </c>
      <c r="Y659" s="1318">
        <v>0</v>
      </c>
      <c r="Z659" s="1318">
        <v>0</v>
      </c>
      <c r="AA659" s="1318">
        <v>0</v>
      </c>
      <c r="AB659" s="1318">
        <v>0</v>
      </c>
      <c r="AC659" s="1318">
        <v>0</v>
      </c>
      <c r="AD659" s="1318">
        <v>0</v>
      </c>
      <c r="AE659" s="1350">
        <v>0</v>
      </c>
      <c r="AF659" s="1318">
        <v>0</v>
      </c>
      <c r="AG659" s="1368">
        <v>8</v>
      </c>
      <c r="AH659" s="1368">
        <v>1</v>
      </c>
      <c r="AI659" s="1385"/>
      <c r="AJ659" s="291"/>
    </row>
    <row r="660" spans="1:36" s="290" customFormat="1" ht="18" customHeight="1">
      <c r="A660" s="769">
        <v>24</v>
      </c>
      <c r="B660" s="785">
        <v>8</v>
      </c>
      <c r="C660" s="785">
        <v>2</v>
      </c>
      <c r="D660" s="881"/>
      <c r="E660" s="757"/>
      <c r="F660" s="1072"/>
      <c r="G660" s="1072"/>
      <c r="H660" s="900" t="s">
        <v>1121</v>
      </c>
      <c r="I660" s="1251"/>
      <c r="J660" s="1312">
        <v>0</v>
      </c>
      <c r="K660" s="1312">
        <v>0</v>
      </c>
      <c r="L660" s="1312">
        <v>0</v>
      </c>
      <c r="M660" s="1312">
        <v>0</v>
      </c>
      <c r="N660" s="1312">
        <v>0</v>
      </c>
      <c r="O660" s="1312">
        <v>0</v>
      </c>
      <c r="P660" s="1312">
        <v>0</v>
      </c>
      <c r="Q660" s="1312">
        <v>0</v>
      </c>
      <c r="R660" s="1312">
        <v>0</v>
      </c>
      <c r="S660" s="1312">
        <v>0</v>
      </c>
      <c r="T660" s="1312">
        <v>0</v>
      </c>
      <c r="U660" s="1312">
        <v>0</v>
      </c>
      <c r="V660" s="1312">
        <v>0</v>
      </c>
      <c r="W660" s="1312">
        <v>0</v>
      </c>
      <c r="X660" s="1312">
        <v>0</v>
      </c>
      <c r="Y660" s="1312">
        <v>0</v>
      </c>
      <c r="Z660" s="1312">
        <v>0</v>
      </c>
      <c r="AA660" s="1312">
        <v>0</v>
      </c>
      <c r="AB660" s="1312">
        <v>0</v>
      </c>
      <c r="AC660" s="1312">
        <v>0</v>
      </c>
      <c r="AD660" s="1312">
        <v>0</v>
      </c>
      <c r="AE660" s="1349">
        <v>0</v>
      </c>
      <c r="AF660" s="1312">
        <v>0</v>
      </c>
      <c r="AG660" s="1368">
        <v>8</v>
      </c>
      <c r="AH660" s="1368">
        <v>2</v>
      </c>
      <c r="AI660" s="1385"/>
      <c r="AJ660" s="291">
        <v>8</v>
      </c>
    </row>
    <row r="661" spans="1:36" s="290" customFormat="1" ht="18" customHeight="1">
      <c r="A661" s="769">
        <v>24</v>
      </c>
      <c r="B661" s="785">
        <v>8</v>
      </c>
      <c r="C661" s="785">
        <v>3</v>
      </c>
      <c r="D661" s="882"/>
      <c r="E661" s="757"/>
      <c r="F661" s="1073"/>
      <c r="G661" s="1073"/>
      <c r="H661" s="900" t="s">
        <v>1048</v>
      </c>
      <c r="I661" s="1251"/>
      <c r="J661" s="1312">
        <v>0</v>
      </c>
      <c r="K661" s="1312">
        <v>0</v>
      </c>
      <c r="L661" s="1312">
        <v>0</v>
      </c>
      <c r="M661" s="1312">
        <v>0</v>
      </c>
      <c r="N661" s="1312">
        <v>0</v>
      </c>
      <c r="O661" s="1312">
        <v>0</v>
      </c>
      <c r="P661" s="1312">
        <v>0</v>
      </c>
      <c r="Q661" s="1312">
        <v>0</v>
      </c>
      <c r="R661" s="1312">
        <v>0</v>
      </c>
      <c r="S661" s="1312">
        <v>0</v>
      </c>
      <c r="T661" s="1312">
        <v>0</v>
      </c>
      <c r="U661" s="1312">
        <v>0</v>
      </c>
      <c r="V661" s="1312">
        <v>0</v>
      </c>
      <c r="W661" s="1312">
        <v>0</v>
      </c>
      <c r="X661" s="1312">
        <v>0</v>
      </c>
      <c r="Y661" s="1312">
        <v>0</v>
      </c>
      <c r="Z661" s="1312">
        <v>0</v>
      </c>
      <c r="AA661" s="1312">
        <v>0</v>
      </c>
      <c r="AB661" s="1312">
        <v>0</v>
      </c>
      <c r="AC661" s="1312">
        <v>0</v>
      </c>
      <c r="AD661" s="1312">
        <v>0</v>
      </c>
      <c r="AE661" s="1349">
        <v>0</v>
      </c>
      <c r="AF661" s="1312">
        <v>0</v>
      </c>
      <c r="AG661" s="1368">
        <v>8</v>
      </c>
      <c r="AH661" s="1368">
        <v>3</v>
      </c>
      <c r="AI661" s="1389"/>
      <c r="AJ661" s="291"/>
    </row>
    <row r="662" spans="1:36" s="290" customFormat="1" ht="18" customHeight="1">
      <c r="A662" s="769">
        <v>24</v>
      </c>
      <c r="B662" s="785">
        <v>8</v>
      </c>
      <c r="C662" s="785">
        <v>4</v>
      </c>
      <c r="D662" s="882"/>
      <c r="E662" s="987"/>
      <c r="F662" s="987"/>
      <c r="G662" s="987"/>
      <c r="H662" s="900" t="s">
        <v>1266</v>
      </c>
      <c r="I662" s="1251"/>
      <c r="J662" s="1312">
        <v>0</v>
      </c>
      <c r="K662" s="1312">
        <v>0</v>
      </c>
      <c r="L662" s="1312">
        <v>0</v>
      </c>
      <c r="M662" s="1312">
        <v>0</v>
      </c>
      <c r="N662" s="1312">
        <v>0</v>
      </c>
      <c r="O662" s="1312">
        <v>0</v>
      </c>
      <c r="P662" s="1312">
        <v>0</v>
      </c>
      <c r="Q662" s="1312">
        <v>0</v>
      </c>
      <c r="R662" s="1312">
        <v>0</v>
      </c>
      <c r="S662" s="1312">
        <v>0</v>
      </c>
      <c r="T662" s="1312">
        <v>0</v>
      </c>
      <c r="U662" s="1312">
        <v>0</v>
      </c>
      <c r="V662" s="1312">
        <v>0</v>
      </c>
      <c r="W662" s="1312">
        <v>0</v>
      </c>
      <c r="X662" s="1312">
        <v>0</v>
      </c>
      <c r="Y662" s="1312">
        <v>0</v>
      </c>
      <c r="Z662" s="1312">
        <v>0</v>
      </c>
      <c r="AA662" s="1312">
        <v>0</v>
      </c>
      <c r="AB662" s="1312">
        <v>0</v>
      </c>
      <c r="AC662" s="1312">
        <v>0</v>
      </c>
      <c r="AD662" s="1312">
        <v>0</v>
      </c>
      <c r="AE662" s="1349">
        <v>0</v>
      </c>
      <c r="AF662" s="1312">
        <v>0</v>
      </c>
      <c r="AG662" s="1368">
        <v>8</v>
      </c>
      <c r="AH662" s="1368">
        <v>4</v>
      </c>
      <c r="AI662" s="1389"/>
      <c r="AJ662" s="291"/>
    </row>
    <row r="663" spans="1:36" s="290" customFormat="1" ht="18" customHeight="1">
      <c r="A663" s="769">
        <v>24</v>
      </c>
      <c r="B663" s="785">
        <v>8</v>
      </c>
      <c r="C663" s="785">
        <v>5</v>
      </c>
      <c r="D663" s="883"/>
      <c r="E663" s="757"/>
      <c r="F663" s="1073"/>
      <c r="G663" s="1073"/>
      <c r="H663" s="900" t="s">
        <v>1267</v>
      </c>
      <c r="I663" s="1251"/>
      <c r="J663" s="1312">
        <v>0</v>
      </c>
      <c r="K663" s="1312">
        <v>0</v>
      </c>
      <c r="L663" s="1312">
        <v>0</v>
      </c>
      <c r="M663" s="1312">
        <v>0</v>
      </c>
      <c r="N663" s="1312">
        <v>0</v>
      </c>
      <c r="O663" s="1312">
        <v>0</v>
      </c>
      <c r="P663" s="1312">
        <v>0</v>
      </c>
      <c r="Q663" s="1312">
        <v>0</v>
      </c>
      <c r="R663" s="1312">
        <v>0</v>
      </c>
      <c r="S663" s="1312">
        <v>0</v>
      </c>
      <c r="T663" s="1312">
        <v>0</v>
      </c>
      <c r="U663" s="1312">
        <v>0</v>
      </c>
      <c r="V663" s="1312">
        <v>0</v>
      </c>
      <c r="W663" s="1312">
        <v>0</v>
      </c>
      <c r="X663" s="1312">
        <v>0</v>
      </c>
      <c r="Y663" s="1312">
        <v>0</v>
      </c>
      <c r="Z663" s="1312">
        <v>0</v>
      </c>
      <c r="AA663" s="1312">
        <v>0</v>
      </c>
      <c r="AB663" s="1312">
        <v>0</v>
      </c>
      <c r="AC663" s="1312">
        <v>0</v>
      </c>
      <c r="AD663" s="1312">
        <v>0</v>
      </c>
      <c r="AE663" s="1349">
        <v>0</v>
      </c>
      <c r="AF663" s="1312">
        <v>0</v>
      </c>
      <c r="AG663" s="1368">
        <v>8</v>
      </c>
      <c r="AH663" s="1368">
        <v>5</v>
      </c>
      <c r="AI663" s="1389"/>
      <c r="AJ663" s="291"/>
    </row>
    <row r="664" spans="1:36" s="290" customFormat="1" ht="18" customHeight="1">
      <c r="A664" s="769">
        <v>24</v>
      </c>
      <c r="B664" s="785">
        <v>8</v>
      </c>
      <c r="C664" s="785">
        <v>6</v>
      </c>
      <c r="D664" s="883"/>
      <c r="E664" s="757"/>
      <c r="F664" s="1072"/>
      <c r="G664" s="1072"/>
      <c r="H664" s="900" t="s">
        <v>922</v>
      </c>
      <c r="I664" s="1251"/>
      <c r="J664" s="1312">
        <v>0</v>
      </c>
      <c r="K664" s="1312">
        <v>0</v>
      </c>
      <c r="L664" s="1312">
        <v>0</v>
      </c>
      <c r="M664" s="1312">
        <v>0</v>
      </c>
      <c r="N664" s="1312">
        <v>0</v>
      </c>
      <c r="O664" s="1312">
        <v>0</v>
      </c>
      <c r="P664" s="1312">
        <v>0</v>
      </c>
      <c r="Q664" s="1312">
        <v>0</v>
      </c>
      <c r="R664" s="1312">
        <v>0</v>
      </c>
      <c r="S664" s="1312">
        <v>0</v>
      </c>
      <c r="T664" s="1312">
        <v>0</v>
      </c>
      <c r="U664" s="1312">
        <v>0</v>
      </c>
      <c r="V664" s="1312">
        <v>0</v>
      </c>
      <c r="W664" s="1312">
        <v>0</v>
      </c>
      <c r="X664" s="1312">
        <v>0</v>
      </c>
      <c r="Y664" s="1312">
        <v>0</v>
      </c>
      <c r="Z664" s="1312">
        <v>0</v>
      </c>
      <c r="AA664" s="1312">
        <v>0</v>
      </c>
      <c r="AB664" s="1312">
        <v>0</v>
      </c>
      <c r="AC664" s="1312">
        <v>0</v>
      </c>
      <c r="AD664" s="1312">
        <v>0</v>
      </c>
      <c r="AE664" s="1349">
        <v>0</v>
      </c>
      <c r="AF664" s="1312">
        <v>0</v>
      </c>
      <c r="AG664" s="1368">
        <v>8</v>
      </c>
      <c r="AH664" s="1368">
        <v>6</v>
      </c>
      <c r="AI664" s="1389"/>
      <c r="AJ664" s="291"/>
    </row>
    <row r="665" spans="1:36" s="290" customFormat="1" ht="18" customHeight="1">
      <c r="A665" s="769">
        <v>24</v>
      </c>
      <c r="B665" s="785">
        <v>8</v>
      </c>
      <c r="C665" s="785">
        <v>7</v>
      </c>
      <c r="D665" s="883"/>
      <c r="E665" s="757"/>
      <c r="F665" s="1073"/>
      <c r="G665" s="1073"/>
      <c r="H665" s="900" t="s">
        <v>1268</v>
      </c>
      <c r="I665" s="1251"/>
      <c r="J665" s="1312">
        <v>0</v>
      </c>
      <c r="K665" s="1312">
        <v>0</v>
      </c>
      <c r="L665" s="1312">
        <v>0</v>
      </c>
      <c r="M665" s="1312">
        <v>0</v>
      </c>
      <c r="N665" s="1312">
        <v>0</v>
      </c>
      <c r="O665" s="1312">
        <v>0</v>
      </c>
      <c r="P665" s="1312">
        <v>0</v>
      </c>
      <c r="Q665" s="1312">
        <v>0</v>
      </c>
      <c r="R665" s="1312">
        <v>0</v>
      </c>
      <c r="S665" s="1312">
        <v>0</v>
      </c>
      <c r="T665" s="1312">
        <v>0</v>
      </c>
      <c r="U665" s="1312">
        <v>0</v>
      </c>
      <c r="V665" s="1312">
        <v>0</v>
      </c>
      <c r="W665" s="1312">
        <v>0</v>
      </c>
      <c r="X665" s="1312">
        <v>0</v>
      </c>
      <c r="Y665" s="1312">
        <v>0</v>
      </c>
      <c r="Z665" s="1312">
        <v>0</v>
      </c>
      <c r="AA665" s="1312">
        <v>0</v>
      </c>
      <c r="AB665" s="1312">
        <v>0</v>
      </c>
      <c r="AC665" s="1312">
        <v>0</v>
      </c>
      <c r="AD665" s="1312">
        <v>0</v>
      </c>
      <c r="AE665" s="1349">
        <v>0</v>
      </c>
      <c r="AF665" s="1312">
        <v>0</v>
      </c>
      <c r="AG665" s="1368">
        <v>8</v>
      </c>
      <c r="AH665" s="1368">
        <v>7</v>
      </c>
      <c r="AI665" s="1389"/>
      <c r="AJ665" s="291"/>
    </row>
    <row r="666" spans="1:36" s="290" customFormat="1" ht="18" customHeight="1">
      <c r="A666" s="769">
        <v>24</v>
      </c>
      <c r="B666" s="785">
        <v>8</v>
      </c>
      <c r="C666" s="785">
        <v>8</v>
      </c>
      <c r="D666" s="883"/>
      <c r="E666" s="757"/>
      <c r="F666" s="1073"/>
      <c r="G666" s="1073"/>
      <c r="H666" s="900" t="s">
        <v>910</v>
      </c>
      <c r="I666" s="1251"/>
      <c r="J666" s="1312">
        <v>0</v>
      </c>
      <c r="K666" s="1312">
        <v>0</v>
      </c>
      <c r="L666" s="1312">
        <v>0</v>
      </c>
      <c r="M666" s="1312">
        <v>0</v>
      </c>
      <c r="N666" s="1312">
        <v>0</v>
      </c>
      <c r="O666" s="1312">
        <v>0</v>
      </c>
      <c r="P666" s="1312">
        <v>0</v>
      </c>
      <c r="Q666" s="1312">
        <v>0</v>
      </c>
      <c r="R666" s="1312">
        <v>0</v>
      </c>
      <c r="S666" s="1312">
        <v>0</v>
      </c>
      <c r="T666" s="1312">
        <v>0</v>
      </c>
      <c r="U666" s="1312">
        <v>0</v>
      </c>
      <c r="V666" s="1312">
        <v>0</v>
      </c>
      <c r="W666" s="1312">
        <v>0</v>
      </c>
      <c r="X666" s="1312">
        <v>0</v>
      </c>
      <c r="Y666" s="1312">
        <v>0</v>
      </c>
      <c r="Z666" s="1312">
        <v>0</v>
      </c>
      <c r="AA666" s="1312">
        <v>0</v>
      </c>
      <c r="AB666" s="1312">
        <v>0</v>
      </c>
      <c r="AC666" s="1312">
        <v>0</v>
      </c>
      <c r="AD666" s="1312">
        <v>0</v>
      </c>
      <c r="AE666" s="1349">
        <v>0</v>
      </c>
      <c r="AF666" s="1312">
        <v>0</v>
      </c>
      <c r="AG666" s="1368">
        <v>8</v>
      </c>
      <c r="AH666" s="1368">
        <v>8</v>
      </c>
      <c r="AI666" s="1389"/>
      <c r="AJ666" s="291"/>
    </row>
    <row r="667" spans="1:36" s="290" customFormat="1" ht="18" customHeight="1">
      <c r="A667" s="769">
        <v>24</v>
      </c>
      <c r="B667" s="785">
        <v>8</v>
      </c>
      <c r="C667" s="785">
        <v>9</v>
      </c>
      <c r="D667" s="883"/>
      <c r="E667" s="757"/>
      <c r="F667" s="1073"/>
      <c r="G667" s="1073"/>
      <c r="H667" s="900" t="s">
        <v>1269</v>
      </c>
      <c r="I667" s="1251"/>
      <c r="J667" s="1312">
        <v>0</v>
      </c>
      <c r="K667" s="1312">
        <v>0</v>
      </c>
      <c r="L667" s="1312">
        <v>0</v>
      </c>
      <c r="M667" s="1312">
        <v>0</v>
      </c>
      <c r="N667" s="1312">
        <v>0</v>
      </c>
      <c r="O667" s="1312">
        <v>0</v>
      </c>
      <c r="P667" s="1312">
        <v>0</v>
      </c>
      <c r="Q667" s="1312">
        <v>0</v>
      </c>
      <c r="R667" s="1312">
        <v>0</v>
      </c>
      <c r="S667" s="1312">
        <v>0</v>
      </c>
      <c r="T667" s="1312">
        <v>0</v>
      </c>
      <c r="U667" s="1312">
        <v>0</v>
      </c>
      <c r="V667" s="1312">
        <v>0</v>
      </c>
      <c r="W667" s="1312">
        <v>0</v>
      </c>
      <c r="X667" s="1312">
        <v>0</v>
      </c>
      <c r="Y667" s="1312">
        <v>0</v>
      </c>
      <c r="Z667" s="1312">
        <v>0</v>
      </c>
      <c r="AA667" s="1312">
        <v>0</v>
      </c>
      <c r="AB667" s="1312">
        <v>0</v>
      </c>
      <c r="AC667" s="1312">
        <v>0</v>
      </c>
      <c r="AD667" s="1312">
        <v>0</v>
      </c>
      <c r="AE667" s="1349">
        <v>0</v>
      </c>
      <c r="AF667" s="1312">
        <v>0</v>
      </c>
      <c r="AG667" s="1368">
        <v>8</v>
      </c>
      <c r="AH667" s="1368">
        <v>9</v>
      </c>
      <c r="AI667" s="1389"/>
      <c r="AJ667" s="291"/>
    </row>
    <row r="668" spans="1:36" s="290" customFormat="1" ht="18" customHeight="1">
      <c r="A668" s="769">
        <v>24</v>
      </c>
      <c r="B668" s="785">
        <v>8</v>
      </c>
      <c r="C668" s="785">
        <v>10</v>
      </c>
      <c r="D668" s="883"/>
      <c r="E668" s="757"/>
      <c r="F668" s="1073"/>
      <c r="G668" s="1073"/>
      <c r="H668" s="900" t="s">
        <v>1270</v>
      </c>
      <c r="I668" s="1251"/>
      <c r="J668" s="1312">
        <v>0</v>
      </c>
      <c r="K668" s="1312">
        <v>0</v>
      </c>
      <c r="L668" s="1312">
        <v>0</v>
      </c>
      <c r="M668" s="1312">
        <v>0</v>
      </c>
      <c r="N668" s="1312">
        <v>0</v>
      </c>
      <c r="O668" s="1312">
        <v>0</v>
      </c>
      <c r="P668" s="1312">
        <v>0</v>
      </c>
      <c r="Q668" s="1312">
        <v>0</v>
      </c>
      <c r="R668" s="1312">
        <v>0</v>
      </c>
      <c r="S668" s="1312">
        <v>0</v>
      </c>
      <c r="T668" s="1312">
        <v>0</v>
      </c>
      <c r="U668" s="1312">
        <v>0</v>
      </c>
      <c r="V668" s="1312">
        <v>0</v>
      </c>
      <c r="W668" s="1312">
        <v>0</v>
      </c>
      <c r="X668" s="1312">
        <v>0</v>
      </c>
      <c r="Y668" s="1312">
        <v>0</v>
      </c>
      <c r="Z668" s="1312">
        <v>0</v>
      </c>
      <c r="AA668" s="1312">
        <v>0</v>
      </c>
      <c r="AB668" s="1312">
        <v>0</v>
      </c>
      <c r="AC668" s="1312">
        <v>0</v>
      </c>
      <c r="AD668" s="1312">
        <v>0</v>
      </c>
      <c r="AE668" s="1349">
        <v>0</v>
      </c>
      <c r="AF668" s="1312">
        <v>0</v>
      </c>
      <c r="AG668" s="1368">
        <v>8</v>
      </c>
      <c r="AH668" s="1368">
        <v>10</v>
      </c>
      <c r="AI668" s="1389"/>
      <c r="AJ668" s="291"/>
    </row>
    <row r="669" spans="1:36" s="290" customFormat="1" ht="18" customHeight="1">
      <c r="A669" s="769">
        <v>24</v>
      </c>
      <c r="B669" s="785">
        <v>8</v>
      </c>
      <c r="C669" s="785">
        <v>11</v>
      </c>
      <c r="D669" s="883"/>
      <c r="E669" s="757"/>
      <c r="F669" s="1073"/>
      <c r="G669" s="1073"/>
      <c r="H669" s="900" t="s">
        <v>136</v>
      </c>
      <c r="I669" s="1251"/>
      <c r="J669" s="1312">
        <v>0</v>
      </c>
      <c r="K669" s="1312">
        <v>0</v>
      </c>
      <c r="L669" s="1312">
        <v>0</v>
      </c>
      <c r="M669" s="1312">
        <v>0</v>
      </c>
      <c r="N669" s="1312">
        <v>0</v>
      </c>
      <c r="O669" s="1312">
        <v>0</v>
      </c>
      <c r="P669" s="1312">
        <v>0</v>
      </c>
      <c r="Q669" s="1312">
        <v>0</v>
      </c>
      <c r="R669" s="1312">
        <v>0</v>
      </c>
      <c r="S669" s="1312">
        <v>0</v>
      </c>
      <c r="T669" s="1312">
        <v>0</v>
      </c>
      <c r="U669" s="1312">
        <v>0</v>
      </c>
      <c r="V669" s="1312">
        <v>0</v>
      </c>
      <c r="W669" s="1312">
        <v>0</v>
      </c>
      <c r="X669" s="1312">
        <v>0</v>
      </c>
      <c r="Y669" s="1312">
        <v>0</v>
      </c>
      <c r="Z669" s="1312">
        <v>0</v>
      </c>
      <c r="AA669" s="1312">
        <v>0</v>
      </c>
      <c r="AB669" s="1312">
        <v>0</v>
      </c>
      <c r="AC669" s="1312">
        <v>0</v>
      </c>
      <c r="AD669" s="1312">
        <v>0</v>
      </c>
      <c r="AE669" s="1349">
        <v>0</v>
      </c>
      <c r="AF669" s="1312">
        <v>0</v>
      </c>
      <c r="AG669" s="1368">
        <v>8</v>
      </c>
      <c r="AH669" s="1368">
        <v>11</v>
      </c>
      <c r="AI669" s="1389"/>
      <c r="AJ669" s="291"/>
    </row>
    <row r="670" spans="1:36" s="290" customFormat="1" ht="18" customHeight="1">
      <c r="A670" s="769">
        <v>24</v>
      </c>
      <c r="B670" s="785">
        <v>8</v>
      </c>
      <c r="C670" s="785">
        <v>12</v>
      </c>
      <c r="D670" s="883"/>
      <c r="E670" s="757"/>
      <c r="F670" s="1073"/>
      <c r="G670" s="1073"/>
      <c r="H670" s="900" t="s">
        <v>1110</v>
      </c>
      <c r="I670" s="1251"/>
      <c r="J670" s="1312">
        <v>0</v>
      </c>
      <c r="K670" s="1312">
        <v>0</v>
      </c>
      <c r="L670" s="1312">
        <v>0</v>
      </c>
      <c r="M670" s="1312">
        <v>0</v>
      </c>
      <c r="N670" s="1312">
        <v>0</v>
      </c>
      <c r="O670" s="1312">
        <v>0</v>
      </c>
      <c r="P670" s="1312">
        <v>0</v>
      </c>
      <c r="Q670" s="1312">
        <v>0</v>
      </c>
      <c r="R670" s="1312">
        <v>0</v>
      </c>
      <c r="S670" s="1312">
        <v>0</v>
      </c>
      <c r="T670" s="1312">
        <v>0</v>
      </c>
      <c r="U670" s="1312">
        <v>0</v>
      </c>
      <c r="V670" s="1312">
        <v>0</v>
      </c>
      <c r="W670" s="1312">
        <v>0</v>
      </c>
      <c r="X670" s="1312">
        <v>0</v>
      </c>
      <c r="Y670" s="1312">
        <v>0</v>
      </c>
      <c r="Z670" s="1312">
        <v>0</v>
      </c>
      <c r="AA670" s="1312">
        <v>0</v>
      </c>
      <c r="AB670" s="1312">
        <v>0</v>
      </c>
      <c r="AC670" s="1312">
        <v>0</v>
      </c>
      <c r="AD670" s="1312">
        <v>0</v>
      </c>
      <c r="AE670" s="1349">
        <v>0</v>
      </c>
      <c r="AF670" s="1312">
        <v>0</v>
      </c>
      <c r="AG670" s="1368">
        <v>8</v>
      </c>
      <c r="AH670" s="1368">
        <v>12</v>
      </c>
      <c r="AI670" s="1389"/>
      <c r="AJ670" s="291"/>
    </row>
    <row r="671" spans="1:36" s="290" customFormat="1" ht="18" customHeight="1">
      <c r="A671" s="769">
        <v>24</v>
      </c>
      <c r="B671" s="785">
        <v>8</v>
      </c>
      <c r="C671" s="785">
        <v>13</v>
      </c>
      <c r="D671" s="884"/>
      <c r="E671" s="988"/>
      <c r="F671" s="1074"/>
      <c r="G671" s="1078"/>
      <c r="H671" s="1165" t="s">
        <v>1113</v>
      </c>
      <c r="I671" s="1251"/>
      <c r="J671" s="1312">
        <v>0</v>
      </c>
      <c r="K671" s="1312">
        <v>0</v>
      </c>
      <c r="L671" s="1312">
        <v>0</v>
      </c>
      <c r="M671" s="1312">
        <v>0</v>
      </c>
      <c r="N671" s="1312">
        <v>0</v>
      </c>
      <c r="O671" s="1312">
        <v>0</v>
      </c>
      <c r="P671" s="1312">
        <v>0</v>
      </c>
      <c r="Q671" s="1312">
        <v>0</v>
      </c>
      <c r="R671" s="1312">
        <v>0</v>
      </c>
      <c r="S671" s="1312">
        <v>0</v>
      </c>
      <c r="T671" s="1312">
        <v>0</v>
      </c>
      <c r="U671" s="1312">
        <v>0</v>
      </c>
      <c r="V671" s="1312">
        <v>0</v>
      </c>
      <c r="W671" s="1312">
        <v>0</v>
      </c>
      <c r="X671" s="1312">
        <v>0</v>
      </c>
      <c r="Y671" s="1312">
        <v>0</v>
      </c>
      <c r="Z671" s="1312">
        <v>0</v>
      </c>
      <c r="AA671" s="1312">
        <v>0</v>
      </c>
      <c r="AB671" s="1312">
        <v>0</v>
      </c>
      <c r="AC671" s="1312">
        <v>0</v>
      </c>
      <c r="AD671" s="1312">
        <v>0</v>
      </c>
      <c r="AE671" s="1349">
        <v>0</v>
      </c>
      <c r="AF671" s="1312">
        <v>0</v>
      </c>
      <c r="AG671" s="1368">
        <v>8</v>
      </c>
      <c r="AH671" s="1368">
        <v>13</v>
      </c>
      <c r="AI671" s="1389"/>
      <c r="AJ671" s="291"/>
    </row>
    <row r="672" spans="1:36" s="290" customFormat="1" ht="18" customHeight="1">
      <c r="A672" s="769">
        <v>24</v>
      </c>
      <c r="B672" s="802">
        <v>8</v>
      </c>
      <c r="C672" s="802">
        <v>14</v>
      </c>
      <c r="D672" s="2429" t="s">
        <v>572</v>
      </c>
      <c r="E672" s="2430"/>
      <c r="F672" s="2431"/>
      <c r="G672" s="989"/>
      <c r="H672" s="900" t="s">
        <v>1083</v>
      </c>
      <c r="I672" s="1251"/>
      <c r="J672" s="1312">
        <v>0</v>
      </c>
      <c r="K672" s="1312">
        <v>0</v>
      </c>
      <c r="L672" s="1312">
        <v>0</v>
      </c>
      <c r="M672" s="1312">
        <v>0</v>
      </c>
      <c r="N672" s="1312">
        <v>0</v>
      </c>
      <c r="O672" s="1312">
        <v>0</v>
      </c>
      <c r="P672" s="1312">
        <v>0</v>
      </c>
      <c r="Q672" s="1312">
        <v>0</v>
      </c>
      <c r="R672" s="1312">
        <v>0</v>
      </c>
      <c r="S672" s="1312">
        <v>0</v>
      </c>
      <c r="T672" s="1312">
        <v>0</v>
      </c>
      <c r="U672" s="1312">
        <v>0</v>
      </c>
      <c r="V672" s="1312">
        <v>0</v>
      </c>
      <c r="W672" s="1312">
        <v>0</v>
      </c>
      <c r="X672" s="1312">
        <v>0</v>
      </c>
      <c r="Y672" s="1312">
        <v>0</v>
      </c>
      <c r="Z672" s="1312">
        <v>0</v>
      </c>
      <c r="AA672" s="1312">
        <v>0</v>
      </c>
      <c r="AB672" s="1312">
        <v>0</v>
      </c>
      <c r="AC672" s="1312">
        <v>0</v>
      </c>
      <c r="AD672" s="1312">
        <v>0</v>
      </c>
      <c r="AE672" s="1349">
        <v>0</v>
      </c>
      <c r="AF672" s="1312">
        <v>0</v>
      </c>
      <c r="AG672" s="1368">
        <v>8</v>
      </c>
      <c r="AH672" s="1368">
        <v>14</v>
      </c>
      <c r="AI672" s="1389"/>
      <c r="AJ672" s="291"/>
    </row>
    <row r="673" spans="1:36" s="290" customFormat="1" ht="18" customHeight="1">
      <c r="A673" s="769">
        <v>24</v>
      </c>
      <c r="B673" s="802">
        <v>8</v>
      </c>
      <c r="C673" s="802">
        <v>15</v>
      </c>
      <c r="D673" s="2438"/>
      <c r="E673" s="2439"/>
      <c r="F673" s="2440"/>
      <c r="G673" s="777"/>
      <c r="H673" s="1168" t="s">
        <v>1018</v>
      </c>
      <c r="I673" s="1255"/>
      <c r="J673" s="1313">
        <v>0</v>
      </c>
      <c r="K673" s="1313">
        <v>0</v>
      </c>
      <c r="L673" s="1313">
        <v>0</v>
      </c>
      <c r="M673" s="1313">
        <v>0</v>
      </c>
      <c r="N673" s="1313">
        <v>0</v>
      </c>
      <c r="O673" s="1313">
        <v>0</v>
      </c>
      <c r="P673" s="1313">
        <v>0</v>
      </c>
      <c r="Q673" s="1313">
        <v>0</v>
      </c>
      <c r="R673" s="1313">
        <v>0</v>
      </c>
      <c r="S673" s="1313">
        <v>0</v>
      </c>
      <c r="T673" s="1313">
        <v>0</v>
      </c>
      <c r="U673" s="1313">
        <v>0</v>
      </c>
      <c r="V673" s="1313">
        <v>0</v>
      </c>
      <c r="W673" s="1313">
        <v>0</v>
      </c>
      <c r="X673" s="1313">
        <v>0</v>
      </c>
      <c r="Y673" s="1313">
        <v>0</v>
      </c>
      <c r="Z673" s="1313">
        <v>0</v>
      </c>
      <c r="AA673" s="1313">
        <v>0</v>
      </c>
      <c r="AB673" s="1313">
        <v>0</v>
      </c>
      <c r="AC673" s="1313">
        <v>0</v>
      </c>
      <c r="AD673" s="1313">
        <v>0</v>
      </c>
      <c r="AE673" s="1353">
        <v>0</v>
      </c>
      <c r="AF673" s="1320">
        <v>0</v>
      </c>
      <c r="AG673" s="1368">
        <v>8</v>
      </c>
      <c r="AH673" s="1368">
        <v>15</v>
      </c>
      <c r="AI673" s="1389"/>
      <c r="AJ673" s="291"/>
    </row>
    <row r="674" spans="1:36" s="290" customFormat="1" ht="18" customHeight="1">
      <c r="A674" s="769">
        <v>24</v>
      </c>
      <c r="B674" s="785">
        <v>9</v>
      </c>
      <c r="C674" s="785">
        <v>1</v>
      </c>
      <c r="D674" s="880" t="s">
        <v>815</v>
      </c>
      <c r="E674" s="986"/>
      <c r="F674" s="986"/>
      <c r="G674" s="986"/>
      <c r="H674" s="1017" t="s">
        <v>411</v>
      </c>
      <c r="I674" s="973"/>
      <c r="J674" s="1315">
        <v>0</v>
      </c>
      <c r="K674" s="1315">
        <v>0</v>
      </c>
      <c r="L674" s="1315">
        <v>0</v>
      </c>
      <c r="M674" s="1315">
        <v>0</v>
      </c>
      <c r="N674" s="1315">
        <v>0</v>
      </c>
      <c r="O674" s="1315">
        <v>0</v>
      </c>
      <c r="P674" s="1315">
        <v>0</v>
      </c>
      <c r="Q674" s="1315">
        <v>0</v>
      </c>
      <c r="R674" s="1315">
        <v>0</v>
      </c>
      <c r="S674" s="1315">
        <v>0</v>
      </c>
      <c r="T674" s="1315">
        <v>0</v>
      </c>
      <c r="U674" s="1315">
        <v>0</v>
      </c>
      <c r="V674" s="1315">
        <v>0</v>
      </c>
      <c r="W674" s="1315">
        <v>0</v>
      </c>
      <c r="X674" s="1315">
        <v>0</v>
      </c>
      <c r="Y674" s="1315">
        <v>0</v>
      </c>
      <c r="Z674" s="1315">
        <v>0</v>
      </c>
      <c r="AA674" s="1315">
        <v>0</v>
      </c>
      <c r="AB674" s="1315">
        <v>0</v>
      </c>
      <c r="AC674" s="1315">
        <v>0</v>
      </c>
      <c r="AD674" s="1315">
        <v>0</v>
      </c>
      <c r="AE674" s="1351">
        <v>0</v>
      </c>
      <c r="AF674" s="1318">
        <v>0</v>
      </c>
      <c r="AG674" s="1368">
        <v>9</v>
      </c>
      <c r="AH674" s="1368">
        <v>1</v>
      </c>
      <c r="AI674" s="1389"/>
      <c r="AJ674" s="291"/>
    </row>
    <row r="675" spans="1:36" s="290" customFormat="1" ht="18" customHeight="1">
      <c r="A675" s="769">
        <v>24</v>
      </c>
      <c r="B675" s="785">
        <v>9</v>
      </c>
      <c r="C675" s="785">
        <v>2</v>
      </c>
      <c r="D675" s="881"/>
      <c r="E675" s="757"/>
      <c r="F675" s="1072"/>
      <c r="G675" s="1072"/>
      <c r="H675" s="900" t="s">
        <v>1121</v>
      </c>
      <c r="I675" s="1251"/>
      <c r="J675" s="1312">
        <v>0</v>
      </c>
      <c r="K675" s="1312">
        <v>0</v>
      </c>
      <c r="L675" s="1312">
        <v>0</v>
      </c>
      <c r="M675" s="1312">
        <v>0</v>
      </c>
      <c r="N675" s="1312">
        <v>0</v>
      </c>
      <c r="O675" s="1312">
        <v>0</v>
      </c>
      <c r="P675" s="1312">
        <v>0</v>
      </c>
      <c r="Q675" s="1312">
        <v>0</v>
      </c>
      <c r="R675" s="1312">
        <v>0</v>
      </c>
      <c r="S675" s="1312">
        <v>0</v>
      </c>
      <c r="T675" s="1312">
        <v>0</v>
      </c>
      <c r="U675" s="1312">
        <v>0</v>
      </c>
      <c r="V675" s="1312">
        <v>0</v>
      </c>
      <c r="W675" s="1312">
        <v>0</v>
      </c>
      <c r="X675" s="1312">
        <v>0</v>
      </c>
      <c r="Y675" s="1312">
        <v>0</v>
      </c>
      <c r="Z675" s="1312">
        <v>0</v>
      </c>
      <c r="AA675" s="1312">
        <v>0</v>
      </c>
      <c r="AB675" s="1312">
        <v>0</v>
      </c>
      <c r="AC675" s="1312">
        <v>0</v>
      </c>
      <c r="AD675" s="1312">
        <v>0</v>
      </c>
      <c r="AE675" s="1349">
        <v>0</v>
      </c>
      <c r="AF675" s="1312">
        <v>0</v>
      </c>
      <c r="AG675" s="1368">
        <v>9</v>
      </c>
      <c r="AH675" s="1368">
        <v>2</v>
      </c>
      <c r="AI675" s="1389"/>
      <c r="AJ675" s="291">
        <v>9</v>
      </c>
    </row>
    <row r="676" spans="1:36" s="290" customFormat="1" ht="18" customHeight="1">
      <c r="A676" s="769">
        <v>24</v>
      </c>
      <c r="B676" s="785">
        <v>9</v>
      </c>
      <c r="C676" s="785">
        <v>3</v>
      </c>
      <c r="D676" s="882"/>
      <c r="E676" s="757"/>
      <c r="F676" s="1073"/>
      <c r="G676" s="1073"/>
      <c r="H676" s="900" t="s">
        <v>1048</v>
      </c>
      <c r="I676" s="1251"/>
      <c r="J676" s="1312">
        <v>0</v>
      </c>
      <c r="K676" s="1312">
        <v>0</v>
      </c>
      <c r="L676" s="1312">
        <v>0</v>
      </c>
      <c r="M676" s="1312">
        <v>0</v>
      </c>
      <c r="N676" s="1312">
        <v>0</v>
      </c>
      <c r="O676" s="1312">
        <v>0</v>
      </c>
      <c r="P676" s="1312">
        <v>0</v>
      </c>
      <c r="Q676" s="1312">
        <v>0</v>
      </c>
      <c r="R676" s="1312">
        <v>0</v>
      </c>
      <c r="S676" s="1312">
        <v>0</v>
      </c>
      <c r="T676" s="1312">
        <v>0</v>
      </c>
      <c r="U676" s="1312">
        <v>0</v>
      </c>
      <c r="V676" s="1312">
        <v>0</v>
      </c>
      <c r="W676" s="1312">
        <v>0</v>
      </c>
      <c r="X676" s="1312">
        <v>0</v>
      </c>
      <c r="Y676" s="1312">
        <v>0</v>
      </c>
      <c r="Z676" s="1312">
        <v>0</v>
      </c>
      <c r="AA676" s="1312">
        <v>0</v>
      </c>
      <c r="AB676" s="1312">
        <v>0</v>
      </c>
      <c r="AC676" s="1312">
        <v>0</v>
      </c>
      <c r="AD676" s="1312">
        <v>0</v>
      </c>
      <c r="AE676" s="1349">
        <v>0</v>
      </c>
      <c r="AF676" s="1312">
        <v>0</v>
      </c>
      <c r="AG676" s="1368">
        <v>9</v>
      </c>
      <c r="AH676" s="1368">
        <v>3</v>
      </c>
      <c r="AI676" s="1389"/>
      <c r="AJ676" s="291"/>
    </row>
    <row r="677" spans="1:36" s="290" customFormat="1" ht="18" customHeight="1">
      <c r="A677" s="769">
        <v>24</v>
      </c>
      <c r="B677" s="785">
        <v>9</v>
      </c>
      <c r="C677" s="785">
        <v>4</v>
      </c>
      <c r="D677" s="882"/>
      <c r="E677" s="987"/>
      <c r="F677" s="987"/>
      <c r="G677" s="987"/>
      <c r="H677" s="900" t="s">
        <v>1266</v>
      </c>
      <c r="I677" s="1251"/>
      <c r="J677" s="1312">
        <v>0</v>
      </c>
      <c r="K677" s="1312">
        <v>0</v>
      </c>
      <c r="L677" s="1312">
        <v>0</v>
      </c>
      <c r="M677" s="1312">
        <v>0</v>
      </c>
      <c r="N677" s="1312">
        <v>0</v>
      </c>
      <c r="O677" s="1312">
        <v>0</v>
      </c>
      <c r="P677" s="1312">
        <v>0</v>
      </c>
      <c r="Q677" s="1312">
        <v>0</v>
      </c>
      <c r="R677" s="1312">
        <v>0</v>
      </c>
      <c r="S677" s="1312">
        <v>0</v>
      </c>
      <c r="T677" s="1312">
        <v>0</v>
      </c>
      <c r="U677" s="1312">
        <v>0</v>
      </c>
      <c r="V677" s="1312">
        <v>0</v>
      </c>
      <c r="W677" s="1312">
        <v>0</v>
      </c>
      <c r="X677" s="1312">
        <v>0</v>
      </c>
      <c r="Y677" s="1312">
        <v>0</v>
      </c>
      <c r="Z677" s="1312">
        <v>0</v>
      </c>
      <c r="AA677" s="1312">
        <v>0</v>
      </c>
      <c r="AB677" s="1312">
        <v>0</v>
      </c>
      <c r="AC677" s="1312">
        <v>0</v>
      </c>
      <c r="AD677" s="1312">
        <v>0</v>
      </c>
      <c r="AE677" s="1349">
        <v>0</v>
      </c>
      <c r="AF677" s="1312">
        <v>0</v>
      </c>
      <c r="AG677" s="1368">
        <v>9</v>
      </c>
      <c r="AH677" s="1368">
        <v>4</v>
      </c>
      <c r="AI677" s="1389"/>
      <c r="AJ677" s="291"/>
    </row>
    <row r="678" spans="1:36" s="290" customFormat="1" ht="18" customHeight="1">
      <c r="A678" s="769">
        <v>24</v>
      </c>
      <c r="B678" s="785">
        <v>9</v>
      </c>
      <c r="C678" s="785">
        <v>5</v>
      </c>
      <c r="D678" s="883"/>
      <c r="E678" s="757"/>
      <c r="F678" s="1073"/>
      <c r="G678" s="1073"/>
      <c r="H678" s="900" t="s">
        <v>1267</v>
      </c>
      <c r="I678" s="1251"/>
      <c r="J678" s="1312">
        <v>0</v>
      </c>
      <c r="K678" s="1312">
        <v>0</v>
      </c>
      <c r="L678" s="1312">
        <v>0</v>
      </c>
      <c r="M678" s="1312">
        <v>0</v>
      </c>
      <c r="N678" s="1312">
        <v>0</v>
      </c>
      <c r="O678" s="1312">
        <v>0</v>
      </c>
      <c r="P678" s="1312">
        <v>0</v>
      </c>
      <c r="Q678" s="1312">
        <v>0</v>
      </c>
      <c r="R678" s="1312">
        <v>0</v>
      </c>
      <c r="S678" s="1312">
        <v>0</v>
      </c>
      <c r="T678" s="1312">
        <v>0</v>
      </c>
      <c r="U678" s="1312">
        <v>0</v>
      </c>
      <c r="V678" s="1312">
        <v>0</v>
      </c>
      <c r="W678" s="1312">
        <v>0</v>
      </c>
      <c r="X678" s="1312">
        <v>0</v>
      </c>
      <c r="Y678" s="1312">
        <v>0</v>
      </c>
      <c r="Z678" s="1312">
        <v>0</v>
      </c>
      <c r="AA678" s="1312">
        <v>0</v>
      </c>
      <c r="AB678" s="1312">
        <v>0</v>
      </c>
      <c r="AC678" s="1312">
        <v>0</v>
      </c>
      <c r="AD678" s="1312">
        <v>0</v>
      </c>
      <c r="AE678" s="1349">
        <v>0</v>
      </c>
      <c r="AF678" s="1312">
        <v>0</v>
      </c>
      <c r="AG678" s="1368">
        <v>9</v>
      </c>
      <c r="AH678" s="1368">
        <v>5</v>
      </c>
      <c r="AI678" s="1389"/>
      <c r="AJ678" s="291"/>
    </row>
    <row r="679" spans="1:36" s="290" customFormat="1" ht="18" customHeight="1">
      <c r="A679" s="769">
        <v>24</v>
      </c>
      <c r="B679" s="785">
        <v>9</v>
      </c>
      <c r="C679" s="785">
        <v>6</v>
      </c>
      <c r="D679" s="883"/>
      <c r="E679" s="757"/>
      <c r="F679" s="1072"/>
      <c r="G679" s="1072"/>
      <c r="H679" s="900" t="s">
        <v>922</v>
      </c>
      <c r="I679" s="1251"/>
      <c r="J679" s="1312">
        <v>0</v>
      </c>
      <c r="K679" s="1312">
        <v>0</v>
      </c>
      <c r="L679" s="1312">
        <v>0</v>
      </c>
      <c r="M679" s="1312">
        <v>0</v>
      </c>
      <c r="N679" s="1312">
        <v>0</v>
      </c>
      <c r="O679" s="1312">
        <v>0</v>
      </c>
      <c r="P679" s="1312">
        <v>0</v>
      </c>
      <c r="Q679" s="1312">
        <v>0</v>
      </c>
      <c r="R679" s="1312">
        <v>0</v>
      </c>
      <c r="S679" s="1312">
        <v>0</v>
      </c>
      <c r="T679" s="1312">
        <v>0</v>
      </c>
      <c r="U679" s="1312">
        <v>0</v>
      </c>
      <c r="V679" s="1312">
        <v>0</v>
      </c>
      <c r="W679" s="1312">
        <v>0</v>
      </c>
      <c r="X679" s="1312">
        <v>0</v>
      </c>
      <c r="Y679" s="1312">
        <v>0</v>
      </c>
      <c r="Z679" s="1312">
        <v>0</v>
      </c>
      <c r="AA679" s="1312">
        <v>0</v>
      </c>
      <c r="AB679" s="1312">
        <v>0</v>
      </c>
      <c r="AC679" s="1312">
        <v>0</v>
      </c>
      <c r="AD679" s="1312">
        <v>0</v>
      </c>
      <c r="AE679" s="1349">
        <v>0</v>
      </c>
      <c r="AF679" s="1312">
        <v>0</v>
      </c>
      <c r="AG679" s="1368">
        <v>9</v>
      </c>
      <c r="AH679" s="1368">
        <v>6</v>
      </c>
      <c r="AI679" s="1389"/>
      <c r="AJ679" s="291"/>
    </row>
    <row r="680" spans="1:36" s="290" customFormat="1" ht="18" customHeight="1">
      <c r="A680" s="769">
        <v>24</v>
      </c>
      <c r="B680" s="785">
        <v>9</v>
      </c>
      <c r="C680" s="785">
        <v>7</v>
      </c>
      <c r="D680" s="883"/>
      <c r="E680" s="757"/>
      <c r="F680" s="1073"/>
      <c r="G680" s="1073"/>
      <c r="H680" s="900" t="s">
        <v>1268</v>
      </c>
      <c r="I680" s="1251"/>
      <c r="J680" s="1312">
        <v>0</v>
      </c>
      <c r="K680" s="1312">
        <v>0</v>
      </c>
      <c r="L680" s="1312">
        <v>0</v>
      </c>
      <c r="M680" s="1312">
        <v>0</v>
      </c>
      <c r="N680" s="1312">
        <v>0</v>
      </c>
      <c r="O680" s="1312">
        <v>0</v>
      </c>
      <c r="P680" s="1312">
        <v>0</v>
      </c>
      <c r="Q680" s="1312">
        <v>0</v>
      </c>
      <c r="R680" s="1312">
        <v>0</v>
      </c>
      <c r="S680" s="1312">
        <v>0</v>
      </c>
      <c r="T680" s="1312">
        <v>0</v>
      </c>
      <c r="U680" s="1312">
        <v>0</v>
      </c>
      <c r="V680" s="1312">
        <v>0</v>
      </c>
      <c r="W680" s="1312">
        <v>0</v>
      </c>
      <c r="X680" s="1312">
        <v>0</v>
      </c>
      <c r="Y680" s="1312">
        <v>0</v>
      </c>
      <c r="Z680" s="1312">
        <v>0</v>
      </c>
      <c r="AA680" s="1312">
        <v>0</v>
      </c>
      <c r="AB680" s="1312">
        <v>0</v>
      </c>
      <c r="AC680" s="1312">
        <v>0</v>
      </c>
      <c r="AD680" s="1312">
        <v>0</v>
      </c>
      <c r="AE680" s="1349">
        <v>0</v>
      </c>
      <c r="AF680" s="1312">
        <v>0</v>
      </c>
      <c r="AG680" s="1368">
        <v>9</v>
      </c>
      <c r="AH680" s="1368">
        <v>7</v>
      </c>
      <c r="AI680" s="1389"/>
      <c r="AJ680" s="291"/>
    </row>
    <row r="681" spans="1:36" s="290" customFormat="1" ht="18" customHeight="1">
      <c r="A681" s="769">
        <v>24</v>
      </c>
      <c r="B681" s="785">
        <v>9</v>
      </c>
      <c r="C681" s="785">
        <v>8</v>
      </c>
      <c r="D681" s="883"/>
      <c r="E681" s="757"/>
      <c r="F681" s="1073"/>
      <c r="G681" s="1073"/>
      <c r="H681" s="900" t="s">
        <v>910</v>
      </c>
      <c r="I681" s="1251"/>
      <c r="J681" s="1312">
        <v>0</v>
      </c>
      <c r="K681" s="1312">
        <v>0</v>
      </c>
      <c r="L681" s="1312">
        <v>0</v>
      </c>
      <c r="M681" s="1312">
        <v>0</v>
      </c>
      <c r="N681" s="1312">
        <v>0</v>
      </c>
      <c r="O681" s="1312">
        <v>0</v>
      </c>
      <c r="P681" s="1312">
        <v>0</v>
      </c>
      <c r="Q681" s="1312">
        <v>0</v>
      </c>
      <c r="R681" s="1312">
        <v>0</v>
      </c>
      <c r="S681" s="1312">
        <v>0</v>
      </c>
      <c r="T681" s="1312">
        <v>0</v>
      </c>
      <c r="U681" s="1312">
        <v>0</v>
      </c>
      <c r="V681" s="1312">
        <v>0</v>
      </c>
      <c r="W681" s="1312">
        <v>0</v>
      </c>
      <c r="X681" s="1312">
        <v>0</v>
      </c>
      <c r="Y681" s="1312">
        <v>0</v>
      </c>
      <c r="Z681" s="1312">
        <v>0</v>
      </c>
      <c r="AA681" s="1312">
        <v>0</v>
      </c>
      <c r="AB681" s="1312">
        <v>0</v>
      </c>
      <c r="AC681" s="1312">
        <v>0</v>
      </c>
      <c r="AD681" s="1312">
        <v>0</v>
      </c>
      <c r="AE681" s="1349">
        <v>0</v>
      </c>
      <c r="AF681" s="1312">
        <v>0</v>
      </c>
      <c r="AG681" s="1368">
        <v>9</v>
      </c>
      <c r="AH681" s="1368">
        <v>8</v>
      </c>
      <c r="AI681" s="1389"/>
      <c r="AJ681" s="291"/>
    </row>
    <row r="682" spans="1:36" s="290" customFormat="1" ht="18" customHeight="1">
      <c r="A682" s="769">
        <v>24</v>
      </c>
      <c r="B682" s="785">
        <v>9</v>
      </c>
      <c r="C682" s="785">
        <v>9</v>
      </c>
      <c r="D682" s="883"/>
      <c r="E682" s="757"/>
      <c r="F682" s="1073"/>
      <c r="G682" s="1073"/>
      <c r="H682" s="900" t="s">
        <v>1269</v>
      </c>
      <c r="I682" s="1251"/>
      <c r="J682" s="1312">
        <v>0</v>
      </c>
      <c r="K682" s="1312">
        <v>0</v>
      </c>
      <c r="L682" s="1312">
        <v>0</v>
      </c>
      <c r="M682" s="1312">
        <v>0</v>
      </c>
      <c r="N682" s="1312">
        <v>0</v>
      </c>
      <c r="O682" s="1312">
        <v>0</v>
      </c>
      <c r="P682" s="1312">
        <v>0</v>
      </c>
      <c r="Q682" s="1312">
        <v>0</v>
      </c>
      <c r="R682" s="1312">
        <v>0</v>
      </c>
      <c r="S682" s="1312">
        <v>0</v>
      </c>
      <c r="T682" s="1312">
        <v>0</v>
      </c>
      <c r="U682" s="1312">
        <v>0</v>
      </c>
      <c r="V682" s="1312">
        <v>0</v>
      </c>
      <c r="W682" s="1312">
        <v>0</v>
      </c>
      <c r="X682" s="1312">
        <v>0</v>
      </c>
      <c r="Y682" s="1312">
        <v>0</v>
      </c>
      <c r="Z682" s="1312">
        <v>0</v>
      </c>
      <c r="AA682" s="1312">
        <v>0</v>
      </c>
      <c r="AB682" s="1312">
        <v>0</v>
      </c>
      <c r="AC682" s="1312">
        <v>0</v>
      </c>
      <c r="AD682" s="1312">
        <v>0</v>
      </c>
      <c r="AE682" s="1349">
        <v>0</v>
      </c>
      <c r="AF682" s="1312">
        <v>0</v>
      </c>
      <c r="AG682" s="1368">
        <v>9</v>
      </c>
      <c r="AH682" s="1368">
        <v>9</v>
      </c>
      <c r="AI682" s="1389"/>
      <c r="AJ682" s="291"/>
    </row>
    <row r="683" spans="1:36" s="290" customFormat="1" ht="18" customHeight="1">
      <c r="A683" s="769">
        <v>24</v>
      </c>
      <c r="B683" s="785">
        <v>9</v>
      </c>
      <c r="C683" s="785">
        <v>10</v>
      </c>
      <c r="D683" s="883"/>
      <c r="E683" s="757"/>
      <c r="F683" s="1073"/>
      <c r="G683" s="1073"/>
      <c r="H683" s="900" t="s">
        <v>1270</v>
      </c>
      <c r="I683" s="1251"/>
      <c r="J683" s="1312">
        <v>0</v>
      </c>
      <c r="K683" s="1312">
        <v>0</v>
      </c>
      <c r="L683" s="1312">
        <v>0</v>
      </c>
      <c r="M683" s="1312">
        <v>0</v>
      </c>
      <c r="N683" s="1312">
        <v>0</v>
      </c>
      <c r="O683" s="1312">
        <v>0</v>
      </c>
      <c r="P683" s="1312">
        <v>0</v>
      </c>
      <c r="Q683" s="1312">
        <v>0</v>
      </c>
      <c r="R683" s="1312">
        <v>0</v>
      </c>
      <c r="S683" s="1312">
        <v>0</v>
      </c>
      <c r="T683" s="1312">
        <v>0</v>
      </c>
      <c r="U683" s="1312">
        <v>0</v>
      </c>
      <c r="V683" s="1312">
        <v>0</v>
      </c>
      <c r="W683" s="1312">
        <v>0</v>
      </c>
      <c r="X683" s="1312">
        <v>0</v>
      </c>
      <c r="Y683" s="1312">
        <v>0</v>
      </c>
      <c r="Z683" s="1312">
        <v>0</v>
      </c>
      <c r="AA683" s="1312">
        <v>0</v>
      </c>
      <c r="AB683" s="1312">
        <v>0</v>
      </c>
      <c r="AC683" s="1312">
        <v>0</v>
      </c>
      <c r="AD683" s="1312">
        <v>0</v>
      </c>
      <c r="AE683" s="1349">
        <v>0</v>
      </c>
      <c r="AF683" s="1312">
        <v>0</v>
      </c>
      <c r="AG683" s="1368">
        <v>9</v>
      </c>
      <c r="AH683" s="1368">
        <v>10</v>
      </c>
      <c r="AI683" s="1389"/>
      <c r="AJ683" s="291"/>
    </row>
    <row r="684" spans="1:36" s="290" customFormat="1" ht="18" customHeight="1">
      <c r="A684" s="769">
        <v>24</v>
      </c>
      <c r="B684" s="785">
        <v>9</v>
      </c>
      <c r="C684" s="785">
        <v>11</v>
      </c>
      <c r="D684" s="883"/>
      <c r="E684" s="757"/>
      <c r="F684" s="1073"/>
      <c r="G684" s="1073"/>
      <c r="H684" s="900" t="s">
        <v>136</v>
      </c>
      <c r="I684" s="1251"/>
      <c r="J684" s="1312">
        <v>0</v>
      </c>
      <c r="K684" s="1312">
        <v>0</v>
      </c>
      <c r="L684" s="1312">
        <v>0</v>
      </c>
      <c r="M684" s="1312">
        <v>0</v>
      </c>
      <c r="N684" s="1312">
        <v>0</v>
      </c>
      <c r="O684" s="1312">
        <v>0</v>
      </c>
      <c r="P684" s="1312">
        <v>0</v>
      </c>
      <c r="Q684" s="1312">
        <v>0</v>
      </c>
      <c r="R684" s="1312">
        <v>0</v>
      </c>
      <c r="S684" s="1312">
        <v>0</v>
      </c>
      <c r="T684" s="1312">
        <v>0</v>
      </c>
      <c r="U684" s="1312">
        <v>0</v>
      </c>
      <c r="V684" s="1312">
        <v>0</v>
      </c>
      <c r="W684" s="1312">
        <v>0</v>
      </c>
      <c r="X684" s="1312">
        <v>0</v>
      </c>
      <c r="Y684" s="1312">
        <v>0</v>
      </c>
      <c r="Z684" s="1312">
        <v>0</v>
      </c>
      <c r="AA684" s="1312">
        <v>0</v>
      </c>
      <c r="AB684" s="1312">
        <v>0</v>
      </c>
      <c r="AC684" s="1312">
        <v>0</v>
      </c>
      <c r="AD684" s="1312">
        <v>0</v>
      </c>
      <c r="AE684" s="1349">
        <v>0</v>
      </c>
      <c r="AF684" s="1312">
        <v>0</v>
      </c>
      <c r="AG684" s="1368">
        <v>9</v>
      </c>
      <c r="AH684" s="1368">
        <v>11</v>
      </c>
      <c r="AI684" s="1389"/>
      <c r="AJ684" s="291"/>
    </row>
    <row r="685" spans="1:36" s="290" customFormat="1" ht="18" customHeight="1">
      <c r="A685" s="769">
        <v>24</v>
      </c>
      <c r="B685" s="785">
        <v>9</v>
      </c>
      <c r="C685" s="785">
        <v>12</v>
      </c>
      <c r="D685" s="883"/>
      <c r="E685" s="757"/>
      <c r="F685" s="1073"/>
      <c r="G685" s="1073"/>
      <c r="H685" s="900" t="s">
        <v>1110</v>
      </c>
      <c r="I685" s="1251"/>
      <c r="J685" s="1312">
        <v>0</v>
      </c>
      <c r="K685" s="1312">
        <v>0</v>
      </c>
      <c r="L685" s="1312">
        <v>0</v>
      </c>
      <c r="M685" s="1312">
        <v>0</v>
      </c>
      <c r="N685" s="1312">
        <v>0</v>
      </c>
      <c r="O685" s="1312">
        <v>0</v>
      </c>
      <c r="P685" s="1312">
        <v>0</v>
      </c>
      <c r="Q685" s="1312">
        <v>0</v>
      </c>
      <c r="R685" s="1312">
        <v>0</v>
      </c>
      <c r="S685" s="1312">
        <v>0</v>
      </c>
      <c r="T685" s="1312">
        <v>0</v>
      </c>
      <c r="U685" s="1312">
        <v>0</v>
      </c>
      <c r="V685" s="1312">
        <v>0</v>
      </c>
      <c r="W685" s="1312">
        <v>0</v>
      </c>
      <c r="X685" s="1312">
        <v>0</v>
      </c>
      <c r="Y685" s="1312">
        <v>0</v>
      </c>
      <c r="Z685" s="1312">
        <v>0</v>
      </c>
      <c r="AA685" s="1312">
        <v>0</v>
      </c>
      <c r="AB685" s="1312">
        <v>0</v>
      </c>
      <c r="AC685" s="1312">
        <v>0</v>
      </c>
      <c r="AD685" s="1312">
        <v>0</v>
      </c>
      <c r="AE685" s="1349">
        <v>0</v>
      </c>
      <c r="AF685" s="1312">
        <v>0</v>
      </c>
      <c r="AG685" s="1368">
        <v>9</v>
      </c>
      <c r="AH685" s="1368">
        <v>12</v>
      </c>
      <c r="AI685" s="1389"/>
      <c r="AJ685" s="291"/>
    </row>
    <row r="686" spans="1:36" s="290" customFormat="1" ht="18" customHeight="1">
      <c r="A686" s="769">
        <v>24</v>
      </c>
      <c r="B686" s="785">
        <v>9</v>
      </c>
      <c r="C686" s="785">
        <v>13</v>
      </c>
      <c r="D686" s="884"/>
      <c r="E686" s="988"/>
      <c r="F686" s="1074"/>
      <c r="G686" s="1078"/>
      <c r="H686" s="1165" t="s">
        <v>1113</v>
      </c>
      <c r="I686" s="1251"/>
      <c r="J686" s="1312">
        <v>0</v>
      </c>
      <c r="K686" s="1312">
        <v>0</v>
      </c>
      <c r="L686" s="1312">
        <v>0</v>
      </c>
      <c r="M686" s="1312">
        <v>0</v>
      </c>
      <c r="N686" s="1312">
        <v>0</v>
      </c>
      <c r="O686" s="1312">
        <v>0</v>
      </c>
      <c r="P686" s="1312">
        <v>0</v>
      </c>
      <c r="Q686" s="1312">
        <v>0</v>
      </c>
      <c r="R686" s="1312">
        <v>0</v>
      </c>
      <c r="S686" s="1312">
        <v>0</v>
      </c>
      <c r="T686" s="1312">
        <v>0</v>
      </c>
      <c r="U686" s="1312">
        <v>0</v>
      </c>
      <c r="V686" s="1312">
        <v>0</v>
      </c>
      <c r="W686" s="1312">
        <v>0</v>
      </c>
      <c r="X686" s="1312">
        <v>0</v>
      </c>
      <c r="Y686" s="1312">
        <v>0</v>
      </c>
      <c r="Z686" s="1312">
        <v>0</v>
      </c>
      <c r="AA686" s="1312">
        <v>0</v>
      </c>
      <c r="AB686" s="1312">
        <v>0</v>
      </c>
      <c r="AC686" s="1312">
        <v>0</v>
      </c>
      <c r="AD686" s="1312">
        <v>0</v>
      </c>
      <c r="AE686" s="1349">
        <v>0</v>
      </c>
      <c r="AF686" s="1312">
        <v>0</v>
      </c>
      <c r="AG686" s="1368">
        <v>9</v>
      </c>
      <c r="AH686" s="1368">
        <v>13</v>
      </c>
      <c r="AI686" s="1389"/>
      <c r="AJ686" s="291"/>
    </row>
    <row r="687" spans="1:36" s="290" customFormat="1" ht="18" customHeight="1">
      <c r="A687" s="769">
        <v>24</v>
      </c>
      <c r="B687" s="802">
        <v>9</v>
      </c>
      <c r="C687" s="802">
        <v>14</v>
      </c>
      <c r="D687" s="2429" t="s">
        <v>572</v>
      </c>
      <c r="E687" s="2430"/>
      <c r="F687" s="2431"/>
      <c r="G687" s="989"/>
      <c r="H687" s="900" t="s">
        <v>1083</v>
      </c>
      <c r="I687" s="1251"/>
      <c r="J687" s="1312">
        <v>0</v>
      </c>
      <c r="K687" s="1312">
        <v>0</v>
      </c>
      <c r="L687" s="1312">
        <v>0</v>
      </c>
      <c r="M687" s="1312">
        <v>0</v>
      </c>
      <c r="N687" s="1312">
        <v>0</v>
      </c>
      <c r="O687" s="1312">
        <v>0</v>
      </c>
      <c r="P687" s="1312">
        <v>0</v>
      </c>
      <c r="Q687" s="1312">
        <v>0</v>
      </c>
      <c r="R687" s="1312">
        <v>0</v>
      </c>
      <c r="S687" s="1312">
        <v>0</v>
      </c>
      <c r="T687" s="1312">
        <v>0</v>
      </c>
      <c r="U687" s="1312">
        <v>0</v>
      </c>
      <c r="V687" s="1312">
        <v>0</v>
      </c>
      <c r="W687" s="1312">
        <v>0</v>
      </c>
      <c r="X687" s="1312">
        <v>0</v>
      </c>
      <c r="Y687" s="1312">
        <v>0</v>
      </c>
      <c r="Z687" s="1312">
        <v>0</v>
      </c>
      <c r="AA687" s="1312">
        <v>0</v>
      </c>
      <c r="AB687" s="1312">
        <v>0</v>
      </c>
      <c r="AC687" s="1312">
        <v>0</v>
      </c>
      <c r="AD687" s="1312">
        <v>0</v>
      </c>
      <c r="AE687" s="1349">
        <v>0</v>
      </c>
      <c r="AF687" s="1312">
        <v>0</v>
      </c>
      <c r="AG687" s="1368">
        <v>9</v>
      </c>
      <c r="AH687" s="1368">
        <v>14</v>
      </c>
      <c r="AI687" s="1389"/>
      <c r="AJ687" s="291"/>
    </row>
    <row r="688" spans="1:36" s="290" customFormat="1" ht="18" customHeight="1">
      <c r="A688" s="769">
        <v>24</v>
      </c>
      <c r="B688" s="802">
        <v>9</v>
      </c>
      <c r="C688" s="802">
        <v>15</v>
      </c>
      <c r="D688" s="2438"/>
      <c r="E688" s="2439"/>
      <c r="F688" s="2440"/>
      <c r="G688" s="775"/>
      <c r="H688" s="1018" t="s">
        <v>1018</v>
      </c>
      <c r="I688" s="1255"/>
      <c r="J688" s="1320">
        <v>0</v>
      </c>
      <c r="K688" s="1320">
        <v>0</v>
      </c>
      <c r="L688" s="1320">
        <v>0</v>
      </c>
      <c r="M688" s="1320">
        <v>0</v>
      </c>
      <c r="N688" s="1320">
        <v>0</v>
      </c>
      <c r="O688" s="1320">
        <v>0</v>
      </c>
      <c r="P688" s="1320">
        <v>0</v>
      </c>
      <c r="Q688" s="1320">
        <v>0</v>
      </c>
      <c r="R688" s="1320">
        <v>0</v>
      </c>
      <c r="S688" s="1320">
        <v>0</v>
      </c>
      <c r="T688" s="1320">
        <v>0</v>
      </c>
      <c r="U688" s="1320">
        <v>0</v>
      </c>
      <c r="V688" s="1320">
        <v>0</v>
      </c>
      <c r="W688" s="1320">
        <v>0</v>
      </c>
      <c r="X688" s="1320">
        <v>0</v>
      </c>
      <c r="Y688" s="1320">
        <v>0</v>
      </c>
      <c r="Z688" s="1320">
        <v>0</v>
      </c>
      <c r="AA688" s="1320">
        <v>0</v>
      </c>
      <c r="AB688" s="1320">
        <v>0</v>
      </c>
      <c r="AC688" s="1320">
        <v>0</v>
      </c>
      <c r="AD688" s="1320">
        <v>0</v>
      </c>
      <c r="AE688" s="1354">
        <v>0</v>
      </c>
      <c r="AF688" s="1320">
        <v>0</v>
      </c>
      <c r="AG688" s="1368">
        <v>9</v>
      </c>
      <c r="AH688" s="1368">
        <v>15</v>
      </c>
      <c r="AI688" s="1389"/>
      <c r="AJ688" s="291"/>
    </row>
    <row r="689" spans="1:36" s="290" customFormat="1" ht="18" customHeight="1">
      <c r="A689" s="769">
        <v>24</v>
      </c>
      <c r="B689" s="785">
        <v>10</v>
      </c>
      <c r="C689" s="785">
        <v>1</v>
      </c>
      <c r="D689" s="880" t="s">
        <v>224</v>
      </c>
      <c r="E689" s="986"/>
      <c r="F689" s="986"/>
      <c r="G689" s="991"/>
      <c r="H689" s="1166" t="s">
        <v>411</v>
      </c>
      <c r="I689" s="973"/>
      <c r="J689" s="1318">
        <v>0</v>
      </c>
      <c r="K689" s="1318">
        <v>0</v>
      </c>
      <c r="L689" s="1318">
        <v>0</v>
      </c>
      <c r="M689" s="1318">
        <v>0</v>
      </c>
      <c r="N689" s="1318">
        <v>0</v>
      </c>
      <c r="O689" s="1318">
        <v>0</v>
      </c>
      <c r="P689" s="1318">
        <v>0</v>
      </c>
      <c r="Q689" s="1318">
        <v>0</v>
      </c>
      <c r="R689" s="1318">
        <v>0</v>
      </c>
      <c r="S689" s="1318">
        <v>0</v>
      </c>
      <c r="T689" s="1318">
        <v>0</v>
      </c>
      <c r="U689" s="1318">
        <v>0</v>
      </c>
      <c r="V689" s="1318">
        <v>0</v>
      </c>
      <c r="W689" s="1318">
        <v>0</v>
      </c>
      <c r="X689" s="1318">
        <v>0</v>
      </c>
      <c r="Y689" s="1318">
        <v>0</v>
      </c>
      <c r="Z689" s="1318">
        <v>0</v>
      </c>
      <c r="AA689" s="1318">
        <v>0</v>
      </c>
      <c r="AB689" s="1318">
        <v>0</v>
      </c>
      <c r="AC689" s="1318">
        <v>0</v>
      </c>
      <c r="AD689" s="1318">
        <v>0</v>
      </c>
      <c r="AE689" s="1350">
        <v>0</v>
      </c>
      <c r="AF689" s="1318">
        <v>0</v>
      </c>
      <c r="AG689" s="1368">
        <v>10</v>
      </c>
      <c r="AH689" s="1368">
        <v>1</v>
      </c>
      <c r="AI689" s="1389"/>
      <c r="AJ689" s="291"/>
    </row>
    <row r="690" spans="1:36" s="290" customFormat="1" ht="18" customHeight="1">
      <c r="A690" s="769">
        <v>24</v>
      </c>
      <c r="B690" s="785">
        <v>10</v>
      </c>
      <c r="C690" s="785">
        <v>2</v>
      </c>
      <c r="D690" s="881"/>
      <c r="E690" s="757"/>
      <c r="F690" s="1072"/>
      <c r="G690" s="1072"/>
      <c r="H690" s="900" t="s">
        <v>1121</v>
      </c>
      <c r="I690" s="1251"/>
      <c r="J690" s="1312">
        <v>0</v>
      </c>
      <c r="K690" s="1312">
        <v>0</v>
      </c>
      <c r="L690" s="1312">
        <v>0</v>
      </c>
      <c r="M690" s="1312">
        <v>0</v>
      </c>
      <c r="N690" s="1312">
        <v>0</v>
      </c>
      <c r="O690" s="1312">
        <v>0</v>
      </c>
      <c r="P690" s="1312">
        <v>0</v>
      </c>
      <c r="Q690" s="1312">
        <v>0</v>
      </c>
      <c r="R690" s="1312">
        <v>0</v>
      </c>
      <c r="S690" s="1312">
        <v>0</v>
      </c>
      <c r="T690" s="1312">
        <v>0</v>
      </c>
      <c r="U690" s="1312">
        <v>0</v>
      </c>
      <c r="V690" s="1312">
        <v>0</v>
      </c>
      <c r="W690" s="1312">
        <v>0</v>
      </c>
      <c r="X690" s="1312">
        <v>0</v>
      </c>
      <c r="Y690" s="1312">
        <v>0</v>
      </c>
      <c r="Z690" s="1312">
        <v>0</v>
      </c>
      <c r="AA690" s="1312">
        <v>0</v>
      </c>
      <c r="AB690" s="1312">
        <v>0</v>
      </c>
      <c r="AC690" s="1312">
        <v>0</v>
      </c>
      <c r="AD690" s="1312">
        <v>0</v>
      </c>
      <c r="AE690" s="1349">
        <v>0</v>
      </c>
      <c r="AF690" s="1312">
        <v>0</v>
      </c>
      <c r="AG690" s="1368">
        <v>10</v>
      </c>
      <c r="AH690" s="1368">
        <v>2</v>
      </c>
      <c r="AI690" s="1389"/>
      <c r="AJ690" s="291">
        <v>10</v>
      </c>
    </row>
    <row r="691" spans="1:36" s="290" customFormat="1" ht="18" customHeight="1">
      <c r="A691" s="769">
        <v>24</v>
      </c>
      <c r="B691" s="785">
        <v>10</v>
      </c>
      <c r="C691" s="785">
        <v>3</v>
      </c>
      <c r="D691" s="882"/>
      <c r="E691" s="757"/>
      <c r="F691" s="1073"/>
      <c r="G691" s="1073"/>
      <c r="H691" s="900" t="s">
        <v>1048</v>
      </c>
      <c r="I691" s="1251"/>
      <c r="J691" s="1312">
        <v>0</v>
      </c>
      <c r="K691" s="1312">
        <v>0</v>
      </c>
      <c r="L691" s="1312">
        <v>0</v>
      </c>
      <c r="M691" s="1312">
        <v>0</v>
      </c>
      <c r="N691" s="1312">
        <v>0</v>
      </c>
      <c r="O691" s="1312">
        <v>0</v>
      </c>
      <c r="P691" s="1312">
        <v>0</v>
      </c>
      <c r="Q691" s="1312">
        <v>0</v>
      </c>
      <c r="R691" s="1312">
        <v>0</v>
      </c>
      <c r="S691" s="1312">
        <v>0</v>
      </c>
      <c r="T691" s="1312">
        <v>0</v>
      </c>
      <c r="U691" s="1312">
        <v>0</v>
      </c>
      <c r="V691" s="1312">
        <v>0</v>
      </c>
      <c r="W691" s="1312">
        <v>0</v>
      </c>
      <c r="X691" s="1312">
        <v>0</v>
      </c>
      <c r="Y691" s="1312">
        <v>0</v>
      </c>
      <c r="Z691" s="1312">
        <v>0</v>
      </c>
      <c r="AA691" s="1312">
        <v>0</v>
      </c>
      <c r="AB691" s="1312">
        <v>0</v>
      </c>
      <c r="AC691" s="1312">
        <v>0</v>
      </c>
      <c r="AD691" s="1312">
        <v>0</v>
      </c>
      <c r="AE691" s="1349">
        <v>0</v>
      </c>
      <c r="AF691" s="1312">
        <v>0</v>
      </c>
      <c r="AG691" s="1368">
        <v>10</v>
      </c>
      <c r="AH691" s="1368">
        <v>3</v>
      </c>
      <c r="AI691" s="1389"/>
      <c r="AJ691" s="291"/>
    </row>
    <row r="692" spans="1:36" s="290" customFormat="1" ht="18" customHeight="1">
      <c r="A692" s="769">
        <v>24</v>
      </c>
      <c r="B692" s="785">
        <v>10</v>
      </c>
      <c r="C692" s="785">
        <v>4</v>
      </c>
      <c r="D692" s="882"/>
      <c r="E692" s="987"/>
      <c r="F692" s="987"/>
      <c r="G692" s="987"/>
      <c r="H692" s="900" t="s">
        <v>1266</v>
      </c>
      <c r="I692" s="1251"/>
      <c r="J692" s="1312">
        <v>0</v>
      </c>
      <c r="K692" s="1312">
        <v>0</v>
      </c>
      <c r="L692" s="1312">
        <v>0</v>
      </c>
      <c r="M692" s="1312">
        <v>0</v>
      </c>
      <c r="N692" s="1312">
        <v>0</v>
      </c>
      <c r="O692" s="1312">
        <v>0</v>
      </c>
      <c r="P692" s="1312">
        <v>0</v>
      </c>
      <c r="Q692" s="1312">
        <v>0</v>
      </c>
      <c r="R692" s="1312">
        <v>0</v>
      </c>
      <c r="S692" s="1312">
        <v>0</v>
      </c>
      <c r="T692" s="1312">
        <v>0</v>
      </c>
      <c r="U692" s="1312">
        <v>0</v>
      </c>
      <c r="V692" s="1312">
        <v>0</v>
      </c>
      <c r="W692" s="1312">
        <v>0</v>
      </c>
      <c r="X692" s="1312">
        <v>0</v>
      </c>
      <c r="Y692" s="1312">
        <v>0</v>
      </c>
      <c r="Z692" s="1312">
        <v>0</v>
      </c>
      <c r="AA692" s="1312">
        <v>0</v>
      </c>
      <c r="AB692" s="1312">
        <v>0</v>
      </c>
      <c r="AC692" s="1312">
        <v>0</v>
      </c>
      <c r="AD692" s="1312">
        <v>0</v>
      </c>
      <c r="AE692" s="1349">
        <v>0</v>
      </c>
      <c r="AF692" s="1312">
        <v>0</v>
      </c>
      <c r="AG692" s="1368">
        <v>10</v>
      </c>
      <c r="AH692" s="1368">
        <v>4</v>
      </c>
      <c r="AI692" s="1389"/>
      <c r="AJ692" s="543"/>
    </row>
    <row r="693" spans="1:36" s="290" customFormat="1" ht="18" customHeight="1">
      <c r="A693" s="769">
        <v>24</v>
      </c>
      <c r="B693" s="785">
        <v>10</v>
      </c>
      <c r="C693" s="785">
        <v>5</v>
      </c>
      <c r="D693" s="883"/>
      <c r="E693" s="757"/>
      <c r="F693" s="1073"/>
      <c r="G693" s="1073"/>
      <c r="H693" s="900" t="s">
        <v>1267</v>
      </c>
      <c r="I693" s="1251"/>
      <c r="J693" s="1312">
        <v>0</v>
      </c>
      <c r="K693" s="1312">
        <v>0</v>
      </c>
      <c r="L693" s="1312">
        <v>0</v>
      </c>
      <c r="M693" s="1312">
        <v>0</v>
      </c>
      <c r="N693" s="1312">
        <v>0</v>
      </c>
      <c r="O693" s="1312">
        <v>0</v>
      </c>
      <c r="P693" s="1312">
        <v>0</v>
      </c>
      <c r="Q693" s="1312">
        <v>0</v>
      </c>
      <c r="R693" s="1312">
        <v>0</v>
      </c>
      <c r="S693" s="1312">
        <v>0</v>
      </c>
      <c r="T693" s="1312">
        <v>0</v>
      </c>
      <c r="U693" s="1312">
        <v>0</v>
      </c>
      <c r="V693" s="1312">
        <v>0</v>
      </c>
      <c r="W693" s="1312">
        <v>0</v>
      </c>
      <c r="X693" s="1312">
        <v>0</v>
      </c>
      <c r="Y693" s="1312">
        <v>0</v>
      </c>
      <c r="Z693" s="1312">
        <v>0</v>
      </c>
      <c r="AA693" s="1312">
        <v>0</v>
      </c>
      <c r="AB693" s="1312">
        <v>0</v>
      </c>
      <c r="AC693" s="1312">
        <v>0</v>
      </c>
      <c r="AD693" s="1312">
        <v>0</v>
      </c>
      <c r="AE693" s="1349">
        <v>0</v>
      </c>
      <c r="AF693" s="1312">
        <v>0</v>
      </c>
      <c r="AG693" s="1368">
        <v>10</v>
      </c>
      <c r="AH693" s="1368">
        <v>5</v>
      </c>
      <c r="AI693" s="1389"/>
      <c r="AJ693" s="543"/>
    </row>
    <row r="694" spans="1:36" s="290" customFormat="1" ht="18" customHeight="1">
      <c r="A694" s="769">
        <v>24</v>
      </c>
      <c r="B694" s="785">
        <v>10</v>
      </c>
      <c r="C694" s="785">
        <v>6</v>
      </c>
      <c r="D694" s="883"/>
      <c r="E694" s="757"/>
      <c r="F694" s="1072"/>
      <c r="G694" s="1072"/>
      <c r="H694" s="900" t="s">
        <v>922</v>
      </c>
      <c r="I694" s="1251"/>
      <c r="J694" s="1312">
        <v>0</v>
      </c>
      <c r="K694" s="1312">
        <v>0</v>
      </c>
      <c r="L694" s="1312">
        <v>0</v>
      </c>
      <c r="M694" s="1312">
        <v>0</v>
      </c>
      <c r="N694" s="1312">
        <v>0</v>
      </c>
      <c r="O694" s="1312">
        <v>0</v>
      </c>
      <c r="P694" s="1312">
        <v>0</v>
      </c>
      <c r="Q694" s="1312">
        <v>0</v>
      </c>
      <c r="R694" s="1312">
        <v>0</v>
      </c>
      <c r="S694" s="1312">
        <v>0</v>
      </c>
      <c r="T694" s="1312">
        <v>0</v>
      </c>
      <c r="U694" s="1312">
        <v>0</v>
      </c>
      <c r="V694" s="1312">
        <v>0</v>
      </c>
      <c r="W694" s="1312">
        <v>0</v>
      </c>
      <c r="X694" s="1312">
        <v>0</v>
      </c>
      <c r="Y694" s="1312">
        <v>0</v>
      </c>
      <c r="Z694" s="1312">
        <v>0</v>
      </c>
      <c r="AA694" s="1312">
        <v>0</v>
      </c>
      <c r="AB694" s="1312">
        <v>0</v>
      </c>
      <c r="AC694" s="1312">
        <v>0</v>
      </c>
      <c r="AD694" s="1312">
        <v>0</v>
      </c>
      <c r="AE694" s="1349">
        <v>0</v>
      </c>
      <c r="AF694" s="1312">
        <v>0</v>
      </c>
      <c r="AG694" s="1368">
        <v>10</v>
      </c>
      <c r="AH694" s="1368">
        <v>6</v>
      </c>
      <c r="AI694" s="1389"/>
      <c r="AJ694" s="543"/>
    </row>
    <row r="695" spans="1:36" s="290" customFormat="1" ht="18" customHeight="1">
      <c r="A695" s="769">
        <v>24</v>
      </c>
      <c r="B695" s="785">
        <v>10</v>
      </c>
      <c r="C695" s="785">
        <v>7</v>
      </c>
      <c r="D695" s="883"/>
      <c r="E695" s="757"/>
      <c r="F695" s="1073"/>
      <c r="G695" s="1073"/>
      <c r="H695" s="900" t="s">
        <v>1268</v>
      </c>
      <c r="I695" s="1251"/>
      <c r="J695" s="1312">
        <v>0</v>
      </c>
      <c r="K695" s="1312">
        <v>0</v>
      </c>
      <c r="L695" s="1312">
        <v>0</v>
      </c>
      <c r="M695" s="1312">
        <v>0</v>
      </c>
      <c r="N695" s="1312">
        <v>0</v>
      </c>
      <c r="O695" s="1312">
        <v>0</v>
      </c>
      <c r="P695" s="1312">
        <v>0</v>
      </c>
      <c r="Q695" s="1312">
        <v>0</v>
      </c>
      <c r="R695" s="1312">
        <v>0</v>
      </c>
      <c r="S695" s="1312">
        <v>0</v>
      </c>
      <c r="T695" s="1312">
        <v>0</v>
      </c>
      <c r="U695" s="1312">
        <v>0</v>
      </c>
      <c r="V695" s="1312">
        <v>0</v>
      </c>
      <c r="W695" s="1312">
        <v>0</v>
      </c>
      <c r="X695" s="1312">
        <v>0</v>
      </c>
      <c r="Y695" s="1312">
        <v>0</v>
      </c>
      <c r="Z695" s="1312">
        <v>0</v>
      </c>
      <c r="AA695" s="1312">
        <v>0</v>
      </c>
      <c r="AB695" s="1312">
        <v>0</v>
      </c>
      <c r="AC695" s="1312">
        <v>0</v>
      </c>
      <c r="AD695" s="1312">
        <v>0</v>
      </c>
      <c r="AE695" s="1349">
        <v>0</v>
      </c>
      <c r="AF695" s="1312">
        <v>0</v>
      </c>
      <c r="AG695" s="1368">
        <v>10</v>
      </c>
      <c r="AH695" s="1368">
        <v>7</v>
      </c>
      <c r="AI695" s="1389"/>
      <c r="AJ695" s="543"/>
    </row>
    <row r="696" spans="1:36" s="290" customFormat="1" ht="18" customHeight="1">
      <c r="A696" s="769">
        <v>24</v>
      </c>
      <c r="B696" s="785">
        <v>10</v>
      </c>
      <c r="C696" s="785">
        <v>8</v>
      </c>
      <c r="D696" s="883"/>
      <c r="E696" s="757"/>
      <c r="F696" s="1073"/>
      <c r="G696" s="1073"/>
      <c r="H696" s="900" t="s">
        <v>910</v>
      </c>
      <c r="I696" s="1251"/>
      <c r="J696" s="1312">
        <v>0</v>
      </c>
      <c r="K696" s="1312">
        <v>0</v>
      </c>
      <c r="L696" s="1312">
        <v>0</v>
      </c>
      <c r="M696" s="1312">
        <v>0</v>
      </c>
      <c r="N696" s="1312">
        <v>0</v>
      </c>
      <c r="O696" s="1312">
        <v>0</v>
      </c>
      <c r="P696" s="1312">
        <v>0</v>
      </c>
      <c r="Q696" s="1312">
        <v>0</v>
      </c>
      <c r="R696" s="1312">
        <v>0</v>
      </c>
      <c r="S696" s="1312">
        <v>0</v>
      </c>
      <c r="T696" s="1312">
        <v>0</v>
      </c>
      <c r="U696" s="1312">
        <v>0</v>
      </c>
      <c r="V696" s="1312">
        <v>0</v>
      </c>
      <c r="W696" s="1312">
        <v>0</v>
      </c>
      <c r="X696" s="1312">
        <v>0</v>
      </c>
      <c r="Y696" s="1312">
        <v>0</v>
      </c>
      <c r="Z696" s="1312">
        <v>0</v>
      </c>
      <c r="AA696" s="1312">
        <v>0</v>
      </c>
      <c r="AB696" s="1312">
        <v>0</v>
      </c>
      <c r="AC696" s="1312">
        <v>0</v>
      </c>
      <c r="AD696" s="1312">
        <v>0</v>
      </c>
      <c r="AE696" s="1349">
        <v>0</v>
      </c>
      <c r="AF696" s="1312">
        <v>0</v>
      </c>
      <c r="AG696" s="1368">
        <v>10</v>
      </c>
      <c r="AH696" s="1368">
        <v>8</v>
      </c>
      <c r="AI696" s="1389"/>
      <c r="AJ696" s="543"/>
    </row>
    <row r="697" spans="1:36" s="290" customFormat="1" ht="18" customHeight="1">
      <c r="A697" s="769">
        <v>24</v>
      </c>
      <c r="B697" s="785">
        <v>10</v>
      </c>
      <c r="C697" s="785">
        <v>9</v>
      </c>
      <c r="D697" s="883"/>
      <c r="E697" s="757"/>
      <c r="F697" s="1073"/>
      <c r="G697" s="1073"/>
      <c r="H697" s="900" t="s">
        <v>1269</v>
      </c>
      <c r="I697" s="1251"/>
      <c r="J697" s="1312">
        <v>0</v>
      </c>
      <c r="K697" s="1312">
        <v>0</v>
      </c>
      <c r="L697" s="1312">
        <v>0</v>
      </c>
      <c r="M697" s="1312">
        <v>0</v>
      </c>
      <c r="N697" s="1312">
        <v>0</v>
      </c>
      <c r="O697" s="1312">
        <v>0</v>
      </c>
      <c r="P697" s="1312">
        <v>0</v>
      </c>
      <c r="Q697" s="1312">
        <v>0</v>
      </c>
      <c r="R697" s="1312">
        <v>0</v>
      </c>
      <c r="S697" s="1312">
        <v>0</v>
      </c>
      <c r="T697" s="1312">
        <v>0</v>
      </c>
      <c r="U697" s="1312">
        <v>0</v>
      </c>
      <c r="V697" s="1312">
        <v>0</v>
      </c>
      <c r="W697" s="1312">
        <v>0</v>
      </c>
      <c r="X697" s="1312">
        <v>0</v>
      </c>
      <c r="Y697" s="1312">
        <v>0</v>
      </c>
      <c r="Z697" s="1312">
        <v>0</v>
      </c>
      <c r="AA697" s="1312">
        <v>0</v>
      </c>
      <c r="AB697" s="1312">
        <v>0</v>
      </c>
      <c r="AC697" s="1312">
        <v>0</v>
      </c>
      <c r="AD697" s="1312">
        <v>0</v>
      </c>
      <c r="AE697" s="1349">
        <v>0</v>
      </c>
      <c r="AF697" s="1312">
        <v>0</v>
      </c>
      <c r="AG697" s="1368">
        <v>10</v>
      </c>
      <c r="AH697" s="1368">
        <v>9</v>
      </c>
      <c r="AI697" s="1389"/>
      <c r="AJ697" s="543"/>
    </row>
    <row r="698" spans="1:36" s="290" customFormat="1" ht="18" customHeight="1">
      <c r="A698" s="769">
        <v>24</v>
      </c>
      <c r="B698" s="785">
        <v>10</v>
      </c>
      <c r="C698" s="785">
        <v>10</v>
      </c>
      <c r="D698" s="883"/>
      <c r="E698" s="757"/>
      <c r="F698" s="1073"/>
      <c r="G698" s="1073"/>
      <c r="H698" s="900" t="s">
        <v>1270</v>
      </c>
      <c r="I698" s="1251"/>
      <c r="J698" s="1312">
        <v>0</v>
      </c>
      <c r="K698" s="1312">
        <v>0</v>
      </c>
      <c r="L698" s="1312">
        <v>0</v>
      </c>
      <c r="M698" s="1312">
        <v>0</v>
      </c>
      <c r="N698" s="1312">
        <v>0</v>
      </c>
      <c r="O698" s="1312">
        <v>0</v>
      </c>
      <c r="P698" s="1312">
        <v>0</v>
      </c>
      <c r="Q698" s="1312">
        <v>0</v>
      </c>
      <c r="R698" s="1312">
        <v>0</v>
      </c>
      <c r="S698" s="1312">
        <v>0</v>
      </c>
      <c r="T698" s="1312">
        <v>0</v>
      </c>
      <c r="U698" s="1312">
        <v>0</v>
      </c>
      <c r="V698" s="1312">
        <v>0</v>
      </c>
      <c r="W698" s="1312">
        <v>0</v>
      </c>
      <c r="X698" s="1312">
        <v>0</v>
      </c>
      <c r="Y698" s="1312">
        <v>0</v>
      </c>
      <c r="Z698" s="1312">
        <v>0</v>
      </c>
      <c r="AA698" s="1312">
        <v>0</v>
      </c>
      <c r="AB698" s="1312">
        <v>0</v>
      </c>
      <c r="AC698" s="1312">
        <v>0</v>
      </c>
      <c r="AD698" s="1312">
        <v>0</v>
      </c>
      <c r="AE698" s="1349">
        <v>0</v>
      </c>
      <c r="AF698" s="1312">
        <v>0</v>
      </c>
      <c r="AG698" s="1368">
        <v>10</v>
      </c>
      <c r="AH698" s="1368">
        <v>10</v>
      </c>
      <c r="AI698" s="1389"/>
      <c r="AJ698" s="543"/>
    </row>
    <row r="699" spans="1:36" s="290" customFormat="1" ht="18" customHeight="1">
      <c r="A699" s="769">
        <v>24</v>
      </c>
      <c r="B699" s="785">
        <v>10</v>
      </c>
      <c r="C699" s="785">
        <v>11</v>
      </c>
      <c r="D699" s="883"/>
      <c r="E699" s="757"/>
      <c r="F699" s="1073"/>
      <c r="G699" s="1073"/>
      <c r="H699" s="900" t="s">
        <v>136</v>
      </c>
      <c r="I699" s="1251"/>
      <c r="J699" s="1312">
        <v>0</v>
      </c>
      <c r="K699" s="1312">
        <v>0</v>
      </c>
      <c r="L699" s="1312">
        <v>0</v>
      </c>
      <c r="M699" s="1312">
        <v>0</v>
      </c>
      <c r="N699" s="1312">
        <v>0</v>
      </c>
      <c r="O699" s="1312">
        <v>0</v>
      </c>
      <c r="P699" s="1312">
        <v>0</v>
      </c>
      <c r="Q699" s="1312">
        <v>0</v>
      </c>
      <c r="R699" s="1312">
        <v>0</v>
      </c>
      <c r="S699" s="1312">
        <v>0</v>
      </c>
      <c r="T699" s="1312">
        <v>0</v>
      </c>
      <c r="U699" s="1312">
        <v>0</v>
      </c>
      <c r="V699" s="1312">
        <v>0</v>
      </c>
      <c r="W699" s="1312">
        <v>0</v>
      </c>
      <c r="X699" s="1312">
        <v>0</v>
      </c>
      <c r="Y699" s="1312">
        <v>0</v>
      </c>
      <c r="Z699" s="1312">
        <v>0</v>
      </c>
      <c r="AA699" s="1312">
        <v>0</v>
      </c>
      <c r="AB699" s="1312">
        <v>0</v>
      </c>
      <c r="AC699" s="1312">
        <v>0</v>
      </c>
      <c r="AD699" s="1312">
        <v>0</v>
      </c>
      <c r="AE699" s="1349">
        <v>0</v>
      </c>
      <c r="AF699" s="1312">
        <v>0</v>
      </c>
      <c r="AG699" s="1368">
        <v>10</v>
      </c>
      <c r="AH699" s="1368">
        <v>11</v>
      </c>
      <c r="AI699" s="1389"/>
      <c r="AJ699" s="543"/>
    </row>
    <row r="700" spans="1:36" s="290" customFormat="1" ht="18" customHeight="1">
      <c r="A700" s="769">
        <v>24</v>
      </c>
      <c r="B700" s="785">
        <v>10</v>
      </c>
      <c r="C700" s="785">
        <v>12</v>
      </c>
      <c r="D700" s="883"/>
      <c r="E700" s="757"/>
      <c r="F700" s="1077"/>
      <c r="G700" s="1073"/>
      <c r="H700" s="900" t="s">
        <v>1110</v>
      </c>
      <c r="I700" s="1251"/>
      <c r="J700" s="1312">
        <v>0</v>
      </c>
      <c r="K700" s="1312">
        <v>0</v>
      </c>
      <c r="L700" s="1312">
        <v>0</v>
      </c>
      <c r="M700" s="1312">
        <v>0</v>
      </c>
      <c r="N700" s="1312">
        <v>0</v>
      </c>
      <c r="O700" s="1312">
        <v>0</v>
      </c>
      <c r="P700" s="1312">
        <v>0</v>
      </c>
      <c r="Q700" s="1312">
        <v>0</v>
      </c>
      <c r="R700" s="1312">
        <v>0</v>
      </c>
      <c r="S700" s="1312">
        <v>0</v>
      </c>
      <c r="T700" s="1312">
        <v>0</v>
      </c>
      <c r="U700" s="1312">
        <v>0</v>
      </c>
      <c r="V700" s="1312">
        <v>0</v>
      </c>
      <c r="W700" s="1312">
        <v>0</v>
      </c>
      <c r="X700" s="1312">
        <v>0</v>
      </c>
      <c r="Y700" s="1312">
        <v>0</v>
      </c>
      <c r="Z700" s="1312">
        <v>0</v>
      </c>
      <c r="AA700" s="1312">
        <v>0</v>
      </c>
      <c r="AB700" s="1312">
        <v>0</v>
      </c>
      <c r="AC700" s="1312">
        <v>0</v>
      </c>
      <c r="AD700" s="1312">
        <v>0</v>
      </c>
      <c r="AE700" s="1349">
        <v>0</v>
      </c>
      <c r="AF700" s="1312">
        <v>0</v>
      </c>
      <c r="AG700" s="1368">
        <v>10</v>
      </c>
      <c r="AH700" s="1368">
        <v>12</v>
      </c>
      <c r="AI700" s="1389"/>
      <c r="AJ700" s="543"/>
    </row>
    <row r="701" spans="1:36" s="290" customFormat="1" ht="18" customHeight="1">
      <c r="A701" s="769">
        <v>24</v>
      </c>
      <c r="B701" s="785">
        <v>10</v>
      </c>
      <c r="C701" s="785">
        <v>13</v>
      </c>
      <c r="D701" s="884"/>
      <c r="E701" s="988"/>
      <c r="F701" s="1074"/>
      <c r="G701" s="1078"/>
      <c r="H701" s="1165" t="s">
        <v>1113</v>
      </c>
      <c r="I701" s="1251"/>
      <c r="J701" s="1312">
        <v>0</v>
      </c>
      <c r="K701" s="1312">
        <v>0</v>
      </c>
      <c r="L701" s="1312">
        <v>0</v>
      </c>
      <c r="M701" s="1312">
        <v>0</v>
      </c>
      <c r="N701" s="1312">
        <v>0</v>
      </c>
      <c r="O701" s="1312">
        <v>0</v>
      </c>
      <c r="P701" s="1312">
        <v>0</v>
      </c>
      <c r="Q701" s="1312">
        <v>0</v>
      </c>
      <c r="R701" s="1312">
        <v>0</v>
      </c>
      <c r="S701" s="1312">
        <v>0</v>
      </c>
      <c r="T701" s="1312">
        <v>0</v>
      </c>
      <c r="U701" s="1312">
        <v>0</v>
      </c>
      <c r="V701" s="1312">
        <v>0</v>
      </c>
      <c r="W701" s="1312">
        <v>0</v>
      </c>
      <c r="X701" s="1312">
        <v>0</v>
      </c>
      <c r="Y701" s="1312">
        <v>0</v>
      </c>
      <c r="Z701" s="1312">
        <v>0</v>
      </c>
      <c r="AA701" s="1312">
        <v>0</v>
      </c>
      <c r="AB701" s="1312">
        <v>0</v>
      </c>
      <c r="AC701" s="1312">
        <v>0</v>
      </c>
      <c r="AD701" s="1312">
        <v>0</v>
      </c>
      <c r="AE701" s="1349">
        <v>0</v>
      </c>
      <c r="AF701" s="1312">
        <v>0</v>
      </c>
      <c r="AG701" s="1368">
        <v>10</v>
      </c>
      <c r="AH701" s="1368">
        <v>13</v>
      </c>
      <c r="AI701" s="1389"/>
      <c r="AJ701" s="543"/>
    </row>
    <row r="702" spans="1:36" s="290" customFormat="1" ht="18" customHeight="1">
      <c r="A702" s="769">
        <v>24</v>
      </c>
      <c r="B702" s="802">
        <v>10</v>
      </c>
      <c r="C702" s="802">
        <v>14</v>
      </c>
      <c r="D702" s="2429" t="s">
        <v>572</v>
      </c>
      <c r="E702" s="2430"/>
      <c r="F702" s="2431"/>
      <c r="G702" s="989"/>
      <c r="H702" s="900" t="s">
        <v>1083</v>
      </c>
      <c r="I702" s="1251"/>
      <c r="J702" s="1312">
        <v>0</v>
      </c>
      <c r="K702" s="1312">
        <v>0</v>
      </c>
      <c r="L702" s="1312">
        <v>0</v>
      </c>
      <c r="M702" s="1312">
        <v>0</v>
      </c>
      <c r="N702" s="1312">
        <v>0</v>
      </c>
      <c r="O702" s="1312">
        <v>0</v>
      </c>
      <c r="P702" s="1312">
        <v>0</v>
      </c>
      <c r="Q702" s="1312">
        <v>0</v>
      </c>
      <c r="R702" s="1312">
        <v>0</v>
      </c>
      <c r="S702" s="1312">
        <v>0</v>
      </c>
      <c r="T702" s="1312">
        <v>0</v>
      </c>
      <c r="U702" s="1312">
        <v>0</v>
      </c>
      <c r="V702" s="1312">
        <v>0</v>
      </c>
      <c r="W702" s="1312">
        <v>0</v>
      </c>
      <c r="X702" s="1312">
        <v>0</v>
      </c>
      <c r="Y702" s="1312">
        <v>0</v>
      </c>
      <c r="Z702" s="1312">
        <v>0</v>
      </c>
      <c r="AA702" s="1312">
        <v>0</v>
      </c>
      <c r="AB702" s="1312">
        <v>0</v>
      </c>
      <c r="AC702" s="1312">
        <v>0</v>
      </c>
      <c r="AD702" s="1312">
        <v>0</v>
      </c>
      <c r="AE702" s="1349">
        <v>0</v>
      </c>
      <c r="AF702" s="1312">
        <v>0</v>
      </c>
      <c r="AG702" s="1368">
        <v>10</v>
      </c>
      <c r="AH702" s="1368">
        <v>14</v>
      </c>
      <c r="AI702" s="1389"/>
      <c r="AJ702" s="543"/>
    </row>
    <row r="703" spans="1:36" s="290" customFormat="1" ht="18" customHeight="1">
      <c r="A703" s="769">
        <v>24</v>
      </c>
      <c r="B703" s="802">
        <v>10</v>
      </c>
      <c r="C703" s="802">
        <v>15</v>
      </c>
      <c r="D703" s="2438"/>
      <c r="E703" s="2439"/>
      <c r="F703" s="2440"/>
      <c r="G703" s="777"/>
      <c r="H703" s="1168" t="s">
        <v>1018</v>
      </c>
      <c r="I703" s="1255"/>
      <c r="J703" s="1313">
        <v>0</v>
      </c>
      <c r="K703" s="1313">
        <v>0</v>
      </c>
      <c r="L703" s="1313">
        <v>0</v>
      </c>
      <c r="M703" s="1313">
        <v>0</v>
      </c>
      <c r="N703" s="1313">
        <v>0</v>
      </c>
      <c r="O703" s="1313">
        <v>0</v>
      </c>
      <c r="P703" s="1313">
        <v>0</v>
      </c>
      <c r="Q703" s="1313">
        <v>0</v>
      </c>
      <c r="R703" s="1313">
        <v>0</v>
      </c>
      <c r="S703" s="1313">
        <v>0</v>
      </c>
      <c r="T703" s="1313">
        <v>0</v>
      </c>
      <c r="U703" s="1313">
        <v>0</v>
      </c>
      <c r="V703" s="1313">
        <v>0</v>
      </c>
      <c r="W703" s="1313">
        <v>0</v>
      </c>
      <c r="X703" s="1313">
        <v>0</v>
      </c>
      <c r="Y703" s="1313">
        <v>0</v>
      </c>
      <c r="Z703" s="1313">
        <v>0</v>
      </c>
      <c r="AA703" s="1313">
        <v>0</v>
      </c>
      <c r="AB703" s="1313">
        <v>0</v>
      </c>
      <c r="AC703" s="1313">
        <v>0</v>
      </c>
      <c r="AD703" s="1313">
        <v>0</v>
      </c>
      <c r="AE703" s="1353">
        <v>0</v>
      </c>
      <c r="AF703" s="1320">
        <v>0</v>
      </c>
      <c r="AG703" s="1368">
        <v>10</v>
      </c>
      <c r="AH703" s="1368">
        <v>15</v>
      </c>
      <c r="AI703" s="1389"/>
      <c r="AJ703" s="543"/>
    </row>
    <row r="704" spans="1:36" s="290" customFormat="1" ht="18" customHeight="1">
      <c r="A704" s="769">
        <v>24</v>
      </c>
      <c r="B704" s="785">
        <v>11</v>
      </c>
      <c r="C704" s="785">
        <v>1</v>
      </c>
      <c r="D704" s="880" t="s">
        <v>737</v>
      </c>
      <c r="E704" s="986"/>
      <c r="F704" s="986"/>
      <c r="G704" s="986"/>
      <c r="H704" s="1017" t="s">
        <v>411</v>
      </c>
      <c r="I704" s="973"/>
      <c r="J704" s="1315">
        <v>0</v>
      </c>
      <c r="K704" s="1315">
        <v>0</v>
      </c>
      <c r="L704" s="1315">
        <v>0</v>
      </c>
      <c r="M704" s="1315">
        <v>0</v>
      </c>
      <c r="N704" s="1315">
        <v>0</v>
      </c>
      <c r="O704" s="1315">
        <v>0</v>
      </c>
      <c r="P704" s="1315">
        <v>0</v>
      </c>
      <c r="Q704" s="1315">
        <v>0</v>
      </c>
      <c r="R704" s="1315">
        <v>0</v>
      </c>
      <c r="S704" s="1315">
        <v>0</v>
      </c>
      <c r="T704" s="1315">
        <v>0</v>
      </c>
      <c r="U704" s="1315">
        <v>0</v>
      </c>
      <c r="V704" s="1315">
        <v>0</v>
      </c>
      <c r="W704" s="1315">
        <v>0</v>
      </c>
      <c r="X704" s="1315">
        <v>0</v>
      </c>
      <c r="Y704" s="1315">
        <v>0</v>
      </c>
      <c r="Z704" s="1315">
        <v>0</v>
      </c>
      <c r="AA704" s="1315">
        <v>0</v>
      </c>
      <c r="AB704" s="1315">
        <v>0</v>
      </c>
      <c r="AC704" s="1315">
        <v>0</v>
      </c>
      <c r="AD704" s="1315">
        <v>0</v>
      </c>
      <c r="AE704" s="1351">
        <v>0</v>
      </c>
      <c r="AF704" s="1318">
        <v>0</v>
      </c>
      <c r="AG704" s="1368">
        <v>11</v>
      </c>
      <c r="AH704" s="1368">
        <v>1</v>
      </c>
      <c r="AI704" s="1389"/>
      <c r="AJ704" s="543"/>
    </row>
    <row r="705" spans="1:38" s="290" customFormat="1" ht="18" customHeight="1">
      <c r="A705" s="769">
        <v>24</v>
      </c>
      <c r="B705" s="785">
        <v>11</v>
      </c>
      <c r="C705" s="785">
        <v>2</v>
      </c>
      <c r="D705" s="881"/>
      <c r="E705" s="757"/>
      <c r="F705" s="1072"/>
      <c r="G705" s="1072"/>
      <c r="H705" s="900" t="s">
        <v>1121</v>
      </c>
      <c r="I705" s="1251"/>
      <c r="J705" s="1312">
        <v>0</v>
      </c>
      <c r="K705" s="1312">
        <v>0</v>
      </c>
      <c r="L705" s="1312">
        <v>0</v>
      </c>
      <c r="M705" s="1312">
        <v>0</v>
      </c>
      <c r="N705" s="1312">
        <v>0</v>
      </c>
      <c r="O705" s="1312">
        <v>0</v>
      </c>
      <c r="P705" s="1312">
        <v>0</v>
      </c>
      <c r="Q705" s="1312">
        <v>0</v>
      </c>
      <c r="R705" s="1312">
        <v>0</v>
      </c>
      <c r="S705" s="1312">
        <v>0</v>
      </c>
      <c r="T705" s="1312">
        <v>0</v>
      </c>
      <c r="U705" s="1312">
        <v>0</v>
      </c>
      <c r="V705" s="1312">
        <v>0</v>
      </c>
      <c r="W705" s="1312">
        <v>0</v>
      </c>
      <c r="X705" s="1312">
        <v>0</v>
      </c>
      <c r="Y705" s="1312">
        <v>0</v>
      </c>
      <c r="Z705" s="1312">
        <v>0</v>
      </c>
      <c r="AA705" s="1312">
        <v>0</v>
      </c>
      <c r="AB705" s="1312">
        <v>0</v>
      </c>
      <c r="AC705" s="1312">
        <v>0</v>
      </c>
      <c r="AD705" s="1312">
        <v>0</v>
      </c>
      <c r="AE705" s="1349">
        <v>0</v>
      </c>
      <c r="AF705" s="1312">
        <v>0</v>
      </c>
      <c r="AG705" s="1368">
        <v>11</v>
      </c>
      <c r="AH705" s="1368">
        <v>2</v>
      </c>
      <c r="AI705" s="1389"/>
      <c r="AJ705" s="543">
        <v>11</v>
      </c>
    </row>
    <row r="706" spans="1:38" s="290" customFormat="1" ht="18" customHeight="1">
      <c r="A706" s="769">
        <v>24</v>
      </c>
      <c r="B706" s="785">
        <v>11</v>
      </c>
      <c r="C706" s="785">
        <v>3</v>
      </c>
      <c r="D706" s="882"/>
      <c r="E706" s="757"/>
      <c r="F706" s="1073"/>
      <c r="G706" s="1073"/>
      <c r="H706" s="900" t="s">
        <v>1048</v>
      </c>
      <c r="I706" s="1251"/>
      <c r="J706" s="1312">
        <v>0</v>
      </c>
      <c r="K706" s="1312">
        <v>0</v>
      </c>
      <c r="L706" s="1312">
        <v>0</v>
      </c>
      <c r="M706" s="1312">
        <v>0</v>
      </c>
      <c r="N706" s="1312">
        <v>0</v>
      </c>
      <c r="O706" s="1312">
        <v>0</v>
      </c>
      <c r="P706" s="1312">
        <v>0</v>
      </c>
      <c r="Q706" s="1312">
        <v>0</v>
      </c>
      <c r="R706" s="1312">
        <v>0</v>
      </c>
      <c r="S706" s="1312">
        <v>0</v>
      </c>
      <c r="T706" s="1312">
        <v>0</v>
      </c>
      <c r="U706" s="1312">
        <v>0</v>
      </c>
      <c r="V706" s="1312">
        <v>0</v>
      </c>
      <c r="W706" s="1312">
        <v>0</v>
      </c>
      <c r="X706" s="1312">
        <v>0</v>
      </c>
      <c r="Y706" s="1312">
        <v>0</v>
      </c>
      <c r="Z706" s="1312">
        <v>0</v>
      </c>
      <c r="AA706" s="1312">
        <v>0</v>
      </c>
      <c r="AB706" s="1312">
        <v>0</v>
      </c>
      <c r="AC706" s="1312">
        <v>0</v>
      </c>
      <c r="AD706" s="1312">
        <v>0</v>
      </c>
      <c r="AE706" s="1349">
        <v>0</v>
      </c>
      <c r="AF706" s="1312">
        <v>0</v>
      </c>
      <c r="AG706" s="1368">
        <v>11</v>
      </c>
      <c r="AH706" s="1368">
        <v>3</v>
      </c>
      <c r="AI706" s="1389"/>
      <c r="AJ706" s="543"/>
    </row>
    <row r="707" spans="1:38" s="290" customFormat="1" ht="18" customHeight="1">
      <c r="A707" s="769">
        <v>24</v>
      </c>
      <c r="B707" s="785">
        <v>11</v>
      </c>
      <c r="C707" s="785">
        <v>4</v>
      </c>
      <c r="D707" s="882"/>
      <c r="E707" s="987"/>
      <c r="F707" s="987"/>
      <c r="G707" s="987"/>
      <c r="H707" s="900" t="s">
        <v>1266</v>
      </c>
      <c r="I707" s="1251"/>
      <c r="J707" s="1312">
        <v>0</v>
      </c>
      <c r="K707" s="1312">
        <v>0</v>
      </c>
      <c r="L707" s="1312">
        <v>0</v>
      </c>
      <c r="M707" s="1312">
        <v>0</v>
      </c>
      <c r="N707" s="1312">
        <v>0</v>
      </c>
      <c r="O707" s="1312">
        <v>0</v>
      </c>
      <c r="P707" s="1312">
        <v>0</v>
      </c>
      <c r="Q707" s="1312">
        <v>0</v>
      </c>
      <c r="R707" s="1312">
        <v>0</v>
      </c>
      <c r="S707" s="1312">
        <v>0</v>
      </c>
      <c r="T707" s="1312">
        <v>0</v>
      </c>
      <c r="U707" s="1312">
        <v>0</v>
      </c>
      <c r="V707" s="1312">
        <v>0</v>
      </c>
      <c r="W707" s="1312">
        <v>0</v>
      </c>
      <c r="X707" s="1312">
        <v>0</v>
      </c>
      <c r="Y707" s="1312">
        <v>0</v>
      </c>
      <c r="Z707" s="1312">
        <v>0</v>
      </c>
      <c r="AA707" s="1312">
        <v>0</v>
      </c>
      <c r="AB707" s="1312">
        <v>0</v>
      </c>
      <c r="AC707" s="1312">
        <v>0</v>
      </c>
      <c r="AD707" s="1312">
        <v>0</v>
      </c>
      <c r="AE707" s="1349">
        <v>0</v>
      </c>
      <c r="AF707" s="1312">
        <v>0</v>
      </c>
      <c r="AG707" s="1368">
        <v>11</v>
      </c>
      <c r="AH707" s="1368">
        <v>4</v>
      </c>
      <c r="AI707" s="1389"/>
      <c r="AJ707" s="543"/>
      <c r="AK707" s="164"/>
      <c r="AL707" s="164"/>
    </row>
    <row r="708" spans="1:38" s="290" customFormat="1" ht="18" customHeight="1">
      <c r="A708" s="769">
        <v>24</v>
      </c>
      <c r="B708" s="785">
        <v>11</v>
      </c>
      <c r="C708" s="785">
        <v>5</v>
      </c>
      <c r="D708" s="883"/>
      <c r="E708" s="757"/>
      <c r="F708" s="1073"/>
      <c r="G708" s="1073"/>
      <c r="H708" s="900" t="s">
        <v>1267</v>
      </c>
      <c r="I708" s="1251"/>
      <c r="J708" s="1312">
        <v>0</v>
      </c>
      <c r="K708" s="1312">
        <v>0</v>
      </c>
      <c r="L708" s="1312">
        <v>0</v>
      </c>
      <c r="M708" s="1312">
        <v>0</v>
      </c>
      <c r="N708" s="1312">
        <v>0</v>
      </c>
      <c r="O708" s="1312">
        <v>0</v>
      </c>
      <c r="P708" s="1312">
        <v>0</v>
      </c>
      <c r="Q708" s="1312">
        <v>0</v>
      </c>
      <c r="R708" s="1312">
        <v>0</v>
      </c>
      <c r="S708" s="1312">
        <v>0</v>
      </c>
      <c r="T708" s="1312">
        <v>0</v>
      </c>
      <c r="U708" s="1312">
        <v>0</v>
      </c>
      <c r="V708" s="1312">
        <v>0</v>
      </c>
      <c r="W708" s="1312">
        <v>0</v>
      </c>
      <c r="X708" s="1312">
        <v>0</v>
      </c>
      <c r="Y708" s="1312">
        <v>0</v>
      </c>
      <c r="Z708" s="1312">
        <v>0</v>
      </c>
      <c r="AA708" s="1312">
        <v>0</v>
      </c>
      <c r="AB708" s="1312">
        <v>0</v>
      </c>
      <c r="AC708" s="1312">
        <v>0</v>
      </c>
      <c r="AD708" s="1312">
        <v>0</v>
      </c>
      <c r="AE708" s="1349">
        <v>0</v>
      </c>
      <c r="AF708" s="1312">
        <v>0</v>
      </c>
      <c r="AG708" s="1368">
        <v>11</v>
      </c>
      <c r="AH708" s="1368">
        <v>5</v>
      </c>
      <c r="AI708" s="1389"/>
      <c r="AJ708" s="543"/>
      <c r="AK708" s="164"/>
      <c r="AL708" s="164"/>
    </row>
    <row r="709" spans="1:38" s="290" customFormat="1" ht="18" customHeight="1">
      <c r="A709" s="769">
        <v>24</v>
      </c>
      <c r="B709" s="785">
        <v>11</v>
      </c>
      <c r="C709" s="785">
        <v>6</v>
      </c>
      <c r="D709" s="883"/>
      <c r="E709" s="757"/>
      <c r="F709" s="1072"/>
      <c r="G709" s="1072"/>
      <c r="H709" s="900" t="s">
        <v>922</v>
      </c>
      <c r="I709" s="1251"/>
      <c r="J709" s="1312">
        <v>0</v>
      </c>
      <c r="K709" s="1312">
        <v>0</v>
      </c>
      <c r="L709" s="1312">
        <v>0</v>
      </c>
      <c r="M709" s="1312">
        <v>0</v>
      </c>
      <c r="N709" s="1312">
        <v>0</v>
      </c>
      <c r="O709" s="1312">
        <v>0</v>
      </c>
      <c r="P709" s="1312">
        <v>0</v>
      </c>
      <c r="Q709" s="1312">
        <v>0</v>
      </c>
      <c r="R709" s="1312">
        <v>0</v>
      </c>
      <c r="S709" s="1312">
        <v>0</v>
      </c>
      <c r="T709" s="1312">
        <v>0</v>
      </c>
      <c r="U709" s="1312">
        <v>0</v>
      </c>
      <c r="V709" s="1312">
        <v>0</v>
      </c>
      <c r="W709" s="1312">
        <v>0</v>
      </c>
      <c r="X709" s="1312">
        <v>0</v>
      </c>
      <c r="Y709" s="1312">
        <v>0</v>
      </c>
      <c r="Z709" s="1312">
        <v>0</v>
      </c>
      <c r="AA709" s="1312">
        <v>0</v>
      </c>
      <c r="AB709" s="1312">
        <v>0</v>
      </c>
      <c r="AC709" s="1312">
        <v>0</v>
      </c>
      <c r="AD709" s="1312">
        <v>0</v>
      </c>
      <c r="AE709" s="1349">
        <v>0</v>
      </c>
      <c r="AF709" s="1312">
        <v>0</v>
      </c>
      <c r="AG709" s="1368">
        <v>11</v>
      </c>
      <c r="AH709" s="1368">
        <v>6</v>
      </c>
      <c r="AI709" s="1389"/>
      <c r="AJ709" s="543"/>
      <c r="AK709" s="164"/>
      <c r="AL709" s="164"/>
    </row>
    <row r="710" spans="1:38" s="290" customFormat="1" ht="18" customHeight="1">
      <c r="A710" s="769">
        <v>24</v>
      </c>
      <c r="B710" s="785">
        <v>11</v>
      </c>
      <c r="C710" s="785">
        <v>7</v>
      </c>
      <c r="D710" s="883"/>
      <c r="E710" s="757"/>
      <c r="F710" s="1073"/>
      <c r="G710" s="1073"/>
      <c r="H710" s="900" t="s">
        <v>1268</v>
      </c>
      <c r="I710" s="1251"/>
      <c r="J710" s="1312">
        <v>0</v>
      </c>
      <c r="K710" s="1312">
        <v>0</v>
      </c>
      <c r="L710" s="1312">
        <v>0</v>
      </c>
      <c r="M710" s="1312">
        <v>0</v>
      </c>
      <c r="N710" s="1312">
        <v>0</v>
      </c>
      <c r="O710" s="1312">
        <v>0</v>
      </c>
      <c r="P710" s="1312">
        <v>0</v>
      </c>
      <c r="Q710" s="1312">
        <v>0</v>
      </c>
      <c r="R710" s="1312">
        <v>0</v>
      </c>
      <c r="S710" s="1312">
        <v>0</v>
      </c>
      <c r="T710" s="1312">
        <v>0</v>
      </c>
      <c r="U710" s="1312">
        <v>0</v>
      </c>
      <c r="V710" s="1312">
        <v>0</v>
      </c>
      <c r="W710" s="1312">
        <v>0</v>
      </c>
      <c r="X710" s="1312">
        <v>0</v>
      </c>
      <c r="Y710" s="1312">
        <v>0</v>
      </c>
      <c r="Z710" s="1312">
        <v>0</v>
      </c>
      <c r="AA710" s="1312">
        <v>0</v>
      </c>
      <c r="AB710" s="1312">
        <v>0</v>
      </c>
      <c r="AC710" s="1312">
        <v>0</v>
      </c>
      <c r="AD710" s="1312">
        <v>0</v>
      </c>
      <c r="AE710" s="1349">
        <v>0</v>
      </c>
      <c r="AF710" s="1312">
        <v>0</v>
      </c>
      <c r="AG710" s="1368">
        <v>11</v>
      </c>
      <c r="AH710" s="1368">
        <v>7</v>
      </c>
      <c r="AI710" s="1389"/>
      <c r="AJ710" s="543"/>
      <c r="AK710" s="164"/>
      <c r="AL710" s="164"/>
    </row>
    <row r="711" spans="1:38" s="290" customFormat="1" ht="18" customHeight="1">
      <c r="A711" s="769">
        <v>24</v>
      </c>
      <c r="B711" s="785">
        <v>11</v>
      </c>
      <c r="C711" s="785">
        <v>8</v>
      </c>
      <c r="D711" s="883"/>
      <c r="E711" s="757"/>
      <c r="F711" s="1073"/>
      <c r="G711" s="1073"/>
      <c r="H711" s="900" t="s">
        <v>910</v>
      </c>
      <c r="I711" s="1251"/>
      <c r="J711" s="1312">
        <v>0</v>
      </c>
      <c r="K711" s="1312">
        <v>0</v>
      </c>
      <c r="L711" s="1312">
        <v>0</v>
      </c>
      <c r="M711" s="1312">
        <v>0</v>
      </c>
      <c r="N711" s="1312">
        <v>0</v>
      </c>
      <c r="O711" s="1312">
        <v>0</v>
      </c>
      <c r="P711" s="1312">
        <v>0</v>
      </c>
      <c r="Q711" s="1312">
        <v>0</v>
      </c>
      <c r="R711" s="1312">
        <v>0</v>
      </c>
      <c r="S711" s="1312">
        <v>0</v>
      </c>
      <c r="T711" s="1312">
        <v>0</v>
      </c>
      <c r="U711" s="1312">
        <v>0</v>
      </c>
      <c r="V711" s="1312">
        <v>0</v>
      </c>
      <c r="W711" s="1312">
        <v>0</v>
      </c>
      <c r="X711" s="1312">
        <v>0</v>
      </c>
      <c r="Y711" s="1312">
        <v>0</v>
      </c>
      <c r="Z711" s="1312">
        <v>0</v>
      </c>
      <c r="AA711" s="1312">
        <v>0</v>
      </c>
      <c r="AB711" s="1312">
        <v>0</v>
      </c>
      <c r="AC711" s="1312">
        <v>0</v>
      </c>
      <c r="AD711" s="1312">
        <v>0</v>
      </c>
      <c r="AE711" s="1349">
        <v>0</v>
      </c>
      <c r="AF711" s="1312">
        <v>0</v>
      </c>
      <c r="AG711" s="1368">
        <v>11</v>
      </c>
      <c r="AH711" s="1368">
        <v>8</v>
      </c>
      <c r="AI711" s="1389"/>
      <c r="AJ711" s="543"/>
      <c r="AK711" s="164"/>
      <c r="AL711" s="164"/>
    </row>
    <row r="712" spans="1:38" s="290" customFormat="1" ht="18" customHeight="1">
      <c r="A712" s="769">
        <v>24</v>
      </c>
      <c r="B712" s="785">
        <v>11</v>
      </c>
      <c r="C712" s="785">
        <v>9</v>
      </c>
      <c r="D712" s="883"/>
      <c r="E712" s="757"/>
      <c r="F712" s="1073"/>
      <c r="G712" s="1073"/>
      <c r="H712" s="900" t="s">
        <v>1269</v>
      </c>
      <c r="I712" s="1251"/>
      <c r="J712" s="1312">
        <v>0</v>
      </c>
      <c r="K712" s="1312">
        <v>0</v>
      </c>
      <c r="L712" s="1312">
        <v>0</v>
      </c>
      <c r="M712" s="1312">
        <v>0</v>
      </c>
      <c r="N712" s="1312">
        <v>0</v>
      </c>
      <c r="O712" s="1312">
        <v>0</v>
      </c>
      <c r="P712" s="1312">
        <v>0</v>
      </c>
      <c r="Q712" s="1312">
        <v>0</v>
      </c>
      <c r="R712" s="1312">
        <v>0</v>
      </c>
      <c r="S712" s="1312">
        <v>0</v>
      </c>
      <c r="T712" s="1312">
        <v>0</v>
      </c>
      <c r="U712" s="1312">
        <v>0</v>
      </c>
      <c r="V712" s="1312">
        <v>0</v>
      </c>
      <c r="W712" s="1312">
        <v>0</v>
      </c>
      <c r="X712" s="1312">
        <v>0</v>
      </c>
      <c r="Y712" s="1312">
        <v>0</v>
      </c>
      <c r="Z712" s="1312">
        <v>0</v>
      </c>
      <c r="AA712" s="1312">
        <v>0</v>
      </c>
      <c r="AB712" s="1312">
        <v>0</v>
      </c>
      <c r="AC712" s="1312">
        <v>0</v>
      </c>
      <c r="AD712" s="1312">
        <v>0</v>
      </c>
      <c r="AE712" s="1349">
        <v>0</v>
      </c>
      <c r="AF712" s="1312">
        <v>0</v>
      </c>
      <c r="AG712" s="1368">
        <v>11</v>
      </c>
      <c r="AH712" s="1368">
        <v>9</v>
      </c>
      <c r="AI712" s="1389"/>
      <c r="AJ712" s="543"/>
      <c r="AK712" s="164"/>
      <c r="AL712" s="164"/>
    </row>
    <row r="713" spans="1:38" s="290" customFormat="1" ht="18" customHeight="1">
      <c r="A713" s="769">
        <v>24</v>
      </c>
      <c r="B713" s="785">
        <v>11</v>
      </c>
      <c r="C713" s="785">
        <v>10</v>
      </c>
      <c r="D713" s="883"/>
      <c r="E713" s="757"/>
      <c r="F713" s="1073"/>
      <c r="G713" s="1073"/>
      <c r="H713" s="900" t="s">
        <v>1270</v>
      </c>
      <c r="I713" s="1251"/>
      <c r="J713" s="1312">
        <v>0</v>
      </c>
      <c r="K713" s="1312">
        <v>0</v>
      </c>
      <c r="L713" s="1312">
        <v>0</v>
      </c>
      <c r="M713" s="1312">
        <v>0</v>
      </c>
      <c r="N713" s="1312">
        <v>0</v>
      </c>
      <c r="O713" s="1312">
        <v>0</v>
      </c>
      <c r="P713" s="1312">
        <v>0</v>
      </c>
      <c r="Q713" s="1312">
        <v>0</v>
      </c>
      <c r="R713" s="1312">
        <v>0</v>
      </c>
      <c r="S713" s="1312">
        <v>0</v>
      </c>
      <c r="T713" s="1312">
        <v>0</v>
      </c>
      <c r="U713" s="1312">
        <v>0</v>
      </c>
      <c r="V713" s="1312">
        <v>0</v>
      </c>
      <c r="W713" s="1312">
        <v>0</v>
      </c>
      <c r="X713" s="1312">
        <v>0</v>
      </c>
      <c r="Y713" s="1312">
        <v>0</v>
      </c>
      <c r="Z713" s="1312">
        <v>0</v>
      </c>
      <c r="AA713" s="1312">
        <v>0</v>
      </c>
      <c r="AB713" s="1312">
        <v>0</v>
      </c>
      <c r="AC713" s="1312">
        <v>0</v>
      </c>
      <c r="AD713" s="1312">
        <v>0</v>
      </c>
      <c r="AE713" s="1349">
        <v>0</v>
      </c>
      <c r="AF713" s="1312">
        <v>0</v>
      </c>
      <c r="AG713" s="1368">
        <v>11</v>
      </c>
      <c r="AH713" s="1368">
        <v>10</v>
      </c>
      <c r="AI713" s="1389"/>
      <c r="AJ713" s="543"/>
      <c r="AK713" s="164"/>
      <c r="AL713" s="164"/>
    </row>
    <row r="714" spans="1:38" s="290" customFormat="1" ht="18" customHeight="1">
      <c r="A714" s="769">
        <v>24</v>
      </c>
      <c r="B714" s="785">
        <v>11</v>
      </c>
      <c r="C714" s="785">
        <v>11</v>
      </c>
      <c r="D714" s="883"/>
      <c r="E714" s="757"/>
      <c r="F714" s="1073"/>
      <c r="G714" s="1073"/>
      <c r="H714" s="900" t="s">
        <v>136</v>
      </c>
      <c r="I714" s="1251"/>
      <c r="J714" s="1312">
        <v>0</v>
      </c>
      <c r="K714" s="1312">
        <v>0</v>
      </c>
      <c r="L714" s="1312">
        <v>0</v>
      </c>
      <c r="M714" s="1312">
        <v>0</v>
      </c>
      <c r="N714" s="1312">
        <v>0</v>
      </c>
      <c r="O714" s="1312">
        <v>0</v>
      </c>
      <c r="P714" s="1312">
        <v>0</v>
      </c>
      <c r="Q714" s="1312">
        <v>0</v>
      </c>
      <c r="R714" s="1312">
        <v>0</v>
      </c>
      <c r="S714" s="1312">
        <v>0</v>
      </c>
      <c r="T714" s="1312">
        <v>0</v>
      </c>
      <c r="U714" s="1312">
        <v>0</v>
      </c>
      <c r="V714" s="1312">
        <v>0</v>
      </c>
      <c r="W714" s="1312">
        <v>0</v>
      </c>
      <c r="X714" s="1312">
        <v>0</v>
      </c>
      <c r="Y714" s="1312">
        <v>0</v>
      </c>
      <c r="Z714" s="1312">
        <v>0</v>
      </c>
      <c r="AA714" s="1312">
        <v>0</v>
      </c>
      <c r="AB714" s="1312">
        <v>0</v>
      </c>
      <c r="AC714" s="1312">
        <v>0</v>
      </c>
      <c r="AD714" s="1312">
        <v>0</v>
      </c>
      <c r="AE714" s="1349">
        <v>0</v>
      </c>
      <c r="AF714" s="1312">
        <v>0</v>
      </c>
      <c r="AG714" s="1368">
        <v>11</v>
      </c>
      <c r="AH714" s="1368">
        <v>11</v>
      </c>
      <c r="AI714" s="1389"/>
      <c r="AJ714" s="543"/>
      <c r="AK714" s="164"/>
      <c r="AL714" s="164"/>
    </row>
    <row r="715" spans="1:38" s="290" customFormat="1" ht="18" customHeight="1">
      <c r="A715" s="769">
        <v>24</v>
      </c>
      <c r="B715" s="785">
        <v>11</v>
      </c>
      <c r="C715" s="785">
        <v>12</v>
      </c>
      <c r="D715" s="883"/>
      <c r="E715" s="757"/>
      <c r="F715" s="1073"/>
      <c r="G715" s="1073"/>
      <c r="H715" s="900" t="s">
        <v>1110</v>
      </c>
      <c r="I715" s="1251"/>
      <c r="J715" s="1312">
        <v>0</v>
      </c>
      <c r="K715" s="1312">
        <v>0</v>
      </c>
      <c r="L715" s="1312">
        <v>0</v>
      </c>
      <c r="M715" s="1312">
        <v>0</v>
      </c>
      <c r="N715" s="1312">
        <v>0</v>
      </c>
      <c r="O715" s="1312">
        <v>0</v>
      </c>
      <c r="P715" s="1312">
        <v>0</v>
      </c>
      <c r="Q715" s="1312">
        <v>0</v>
      </c>
      <c r="R715" s="1312">
        <v>0</v>
      </c>
      <c r="S715" s="1312">
        <v>0</v>
      </c>
      <c r="T715" s="1312">
        <v>0</v>
      </c>
      <c r="U715" s="1312">
        <v>0</v>
      </c>
      <c r="V715" s="1312">
        <v>0</v>
      </c>
      <c r="W715" s="1312">
        <v>0</v>
      </c>
      <c r="X715" s="1312">
        <v>0</v>
      </c>
      <c r="Y715" s="1312">
        <v>0</v>
      </c>
      <c r="Z715" s="1312">
        <v>0</v>
      </c>
      <c r="AA715" s="1312">
        <v>0</v>
      </c>
      <c r="AB715" s="1312">
        <v>0</v>
      </c>
      <c r="AC715" s="1312">
        <v>0</v>
      </c>
      <c r="AD715" s="1312">
        <v>0</v>
      </c>
      <c r="AE715" s="1349">
        <v>0</v>
      </c>
      <c r="AF715" s="1312">
        <v>0</v>
      </c>
      <c r="AG715" s="1368">
        <v>11</v>
      </c>
      <c r="AH715" s="1368">
        <v>12</v>
      </c>
      <c r="AI715" s="1389"/>
      <c r="AJ715" s="543"/>
      <c r="AK715" s="164"/>
      <c r="AL715" s="164"/>
    </row>
    <row r="716" spans="1:38" s="290" customFormat="1" ht="18" customHeight="1">
      <c r="A716" s="769">
        <v>24</v>
      </c>
      <c r="B716" s="785">
        <v>11</v>
      </c>
      <c r="C716" s="785">
        <v>13</v>
      </c>
      <c r="D716" s="884"/>
      <c r="E716" s="988"/>
      <c r="F716" s="1074"/>
      <c r="G716" s="1078"/>
      <c r="H716" s="1165" t="s">
        <v>1113</v>
      </c>
      <c r="I716" s="1251"/>
      <c r="J716" s="1312">
        <v>0</v>
      </c>
      <c r="K716" s="1312">
        <v>0</v>
      </c>
      <c r="L716" s="1312">
        <v>0</v>
      </c>
      <c r="M716" s="1312">
        <v>0</v>
      </c>
      <c r="N716" s="1312">
        <v>0</v>
      </c>
      <c r="O716" s="1312">
        <v>0</v>
      </c>
      <c r="P716" s="1312">
        <v>0</v>
      </c>
      <c r="Q716" s="1312">
        <v>0</v>
      </c>
      <c r="R716" s="1312">
        <v>0</v>
      </c>
      <c r="S716" s="1312">
        <v>0</v>
      </c>
      <c r="T716" s="1312">
        <v>0</v>
      </c>
      <c r="U716" s="1312">
        <v>0</v>
      </c>
      <c r="V716" s="1312">
        <v>0</v>
      </c>
      <c r="W716" s="1312">
        <v>0</v>
      </c>
      <c r="X716" s="1312">
        <v>0</v>
      </c>
      <c r="Y716" s="1312">
        <v>0</v>
      </c>
      <c r="Z716" s="1312">
        <v>0</v>
      </c>
      <c r="AA716" s="1312">
        <v>0</v>
      </c>
      <c r="AB716" s="1312">
        <v>0</v>
      </c>
      <c r="AC716" s="1312">
        <v>0</v>
      </c>
      <c r="AD716" s="1312">
        <v>0</v>
      </c>
      <c r="AE716" s="1349">
        <v>0</v>
      </c>
      <c r="AF716" s="1312">
        <v>0</v>
      </c>
      <c r="AG716" s="1368">
        <v>11</v>
      </c>
      <c r="AH716" s="1368">
        <v>13</v>
      </c>
      <c r="AI716" s="1389"/>
      <c r="AJ716" s="543"/>
      <c r="AK716" s="164"/>
      <c r="AL716" s="164"/>
    </row>
    <row r="717" spans="1:38" s="290" customFormat="1" ht="18" customHeight="1">
      <c r="A717" s="769">
        <v>24</v>
      </c>
      <c r="B717" s="802">
        <v>11</v>
      </c>
      <c r="C717" s="802">
        <v>14</v>
      </c>
      <c r="D717" s="2429" t="s">
        <v>572</v>
      </c>
      <c r="E717" s="2430"/>
      <c r="F717" s="2431"/>
      <c r="G717" s="989"/>
      <c r="H717" s="900" t="s">
        <v>1083</v>
      </c>
      <c r="I717" s="1251"/>
      <c r="J717" s="1312">
        <v>0</v>
      </c>
      <c r="K717" s="1312">
        <v>0</v>
      </c>
      <c r="L717" s="1312">
        <v>0</v>
      </c>
      <c r="M717" s="1312">
        <v>0</v>
      </c>
      <c r="N717" s="1312">
        <v>0</v>
      </c>
      <c r="O717" s="1312">
        <v>0</v>
      </c>
      <c r="P717" s="1312">
        <v>0</v>
      </c>
      <c r="Q717" s="1312">
        <v>0</v>
      </c>
      <c r="R717" s="1312">
        <v>0</v>
      </c>
      <c r="S717" s="1312">
        <v>0</v>
      </c>
      <c r="T717" s="1312">
        <v>0</v>
      </c>
      <c r="U717" s="1312">
        <v>0</v>
      </c>
      <c r="V717" s="1312">
        <v>0</v>
      </c>
      <c r="W717" s="1312">
        <v>0</v>
      </c>
      <c r="X717" s="1312">
        <v>0</v>
      </c>
      <c r="Y717" s="1312">
        <v>0</v>
      </c>
      <c r="Z717" s="1312">
        <v>0</v>
      </c>
      <c r="AA717" s="1312">
        <v>0</v>
      </c>
      <c r="AB717" s="1312">
        <v>0</v>
      </c>
      <c r="AC717" s="1312">
        <v>0</v>
      </c>
      <c r="AD717" s="1312">
        <v>0</v>
      </c>
      <c r="AE717" s="1349">
        <v>0</v>
      </c>
      <c r="AF717" s="1312">
        <v>0</v>
      </c>
      <c r="AG717" s="1368">
        <v>11</v>
      </c>
      <c r="AH717" s="1368">
        <v>14</v>
      </c>
      <c r="AI717" s="1389"/>
      <c r="AJ717" s="543"/>
      <c r="AK717" s="164"/>
      <c r="AL717" s="164"/>
    </row>
    <row r="718" spans="1:38" s="290" customFormat="1" ht="18" customHeight="1">
      <c r="A718" s="769">
        <v>24</v>
      </c>
      <c r="B718" s="802">
        <v>11</v>
      </c>
      <c r="C718" s="802">
        <v>15</v>
      </c>
      <c r="D718" s="2438"/>
      <c r="E718" s="2439"/>
      <c r="F718" s="2440"/>
      <c r="G718" s="775"/>
      <c r="H718" s="1018" t="s">
        <v>1018</v>
      </c>
      <c r="I718" s="1255"/>
      <c r="J718" s="1320">
        <v>0</v>
      </c>
      <c r="K718" s="1320">
        <v>0</v>
      </c>
      <c r="L718" s="1320">
        <v>0</v>
      </c>
      <c r="M718" s="1320">
        <v>0</v>
      </c>
      <c r="N718" s="1320">
        <v>0</v>
      </c>
      <c r="O718" s="1320">
        <v>0</v>
      </c>
      <c r="P718" s="1320">
        <v>0</v>
      </c>
      <c r="Q718" s="1320">
        <v>0</v>
      </c>
      <c r="R718" s="1320">
        <v>0</v>
      </c>
      <c r="S718" s="1320">
        <v>0</v>
      </c>
      <c r="T718" s="1320">
        <v>0</v>
      </c>
      <c r="U718" s="1320">
        <v>0</v>
      </c>
      <c r="V718" s="1320">
        <v>0</v>
      </c>
      <c r="W718" s="1320">
        <v>0</v>
      </c>
      <c r="X718" s="1320">
        <v>0</v>
      </c>
      <c r="Y718" s="1320">
        <v>0</v>
      </c>
      <c r="Z718" s="1320">
        <v>0</v>
      </c>
      <c r="AA718" s="1320">
        <v>0</v>
      </c>
      <c r="AB718" s="1320">
        <v>0</v>
      </c>
      <c r="AC718" s="1320">
        <v>0</v>
      </c>
      <c r="AD718" s="1320">
        <v>0</v>
      </c>
      <c r="AE718" s="1354">
        <v>0</v>
      </c>
      <c r="AF718" s="1320">
        <v>0</v>
      </c>
      <c r="AG718" s="1368">
        <v>11</v>
      </c>
      <c r="AH718" s="1368">
        <v>15</v>
      </c>
      <c r="AI718" s="1389"/>
      <c r="AJ718" s="543"/>
      <c r="AK718" s="164"/>
      <c r="AL718" s="164"/>
    </row>
    <row r="719" spans="1:38" s="290" customFormat="1" ht="18" customHeight="1">
      <c r="A719" s="769">
        <v>24</v>
      </c>
      <c r="B719" s="785">
        <v>12</v>
      </c>
      <c r="C719" s="785">
        <v>1</v>
      </c>
      <c r="D719" s="880" t="s">
        <v>942</v>
      </c>
      <c r="E719" s="986"/>
      <c r="F719" s="986"/>
      <c r="G719" s="991"/>
      <c r="H719" s="1166" t="s">
        <v>411</v>
      </c>
      <c r="I719" s="973"/>
      <c r="J719" s="1318">
        <v>0</v>
      </c>
      <c r="K719" s="1318">
        <v>0</v>
      </c>
      <c r="L719" s="1318">
        <v>0</v>
      </c>
      <c r="M719" s="1318">
        <v>0</v>
      </c>
      <c r="N719" s="1318">
        <v>0</v>
      </c>
      <c r="O719" s="1318">
        <v>0</v>
      </c>
      <c r="P719" s="1318">
        <v>0</v>
      </c>
      <c r="Q719" s="1318">
        <v>0</v>
      </c>
      <c r="R719" s="1318">
        <v>0</v>
      </c>
      <c r="S719" s="1318">
        <v>0</v>
      </c>
      <c r="T719" s="1318">
        <v>0</v>
      </c>
      <c r="U719" s="1318">
        <v>0</v>
      </c>
      <c r="V719" s="1318">
        <v>0</v>
      </c>
      <c r="W719" s="1318">
        <v>0</v>
      </c>
      <c r="X719" s="1318">
        <v>0</v>
      </c>
      <c r="Y719" s="1318">
        <v>0</v>
      </c>
      <c r="Z719" s="1318">
        <v>0</v>
      </c>
      <c r="AA719" s="1318">
        <v>0</v>
      </c>
      <c r="AB719" s="1318">
        <v>0</v>
      </c>
      <c r="AC719" s="1318">
        <v>0</v>
      </c>
      <c r="AD719" s="1318">
        <v>0</v>
      </c>
      <c r="AE719" s="1350">
        <v>0</v>
      </c>
      <c r="AF719" s="1318">
        <v>0</v>
      </c>
      <c r="AG719" s="1368">
        <v>12</v>
      </c>
      <c r="AH719" s="1368">
        <v>1</v>
      </c>
      <c r="AI719" s="1389"/>
      <c r="AJ719" s="543"/>
      <c r="AK719" s="164"/>
      <c r="AL719" s="164"/>
    </row>
    <row r="720" spans="1:38" s="290" customFormat="1" ht="18" customHeight="1">
      <c r="A720" s="769">
        <v>24</v>
      </c>
      <c r="B720" s="785">
        <v>12</v>
      </c>
      <c r="C720" s="785">
        <v>2</v>
      </c>
      <c r="D720" s="881"/>
      <c r="E720" s="757"/>
      <c r="F720" s="1072"/>
      <c r="G720" s="1072"/>
      <c r="H720" s="900" t="s">
        <v>1121</v>
      </c>
      <c r="I720" s="1251"/>
      <c r="J720" s="1312">
        <v>0</v>
      </c>
      <c r="K720" s="1312">
        <v>0</v>
      </c>
      <c r="L720" s="1312">
        <v>0</v>
      </c>
      <c r="M720" s="1312">
        <v>0</v>
      </c>
      <c r="N720" s="1316">
        <v>0</v>
      </c>
      <c r="O720" s="1312">
        <v>0</v>
      </c>
      <c r="P720" s="1312">
        <v>0</v>
      </c>
      <c r="Q720" s="1312">
        <v>0</v>
      </c>
      <c r="R720" s="1312">
        <v>0</v>
      </c>
      <c r="S720" s="1312">
        <v>0</v>
      </c>
      <c r="T720" s="1312">
        <v>98646</v>
      </c>
      <c r="U720" s="1312">
        <v>0</v>
      </c>
      <c r="V720" s="1312">
        <v>0</v>
      </c>
      <c r="W720" s="1312">
        <v>11231</v>
      </c>
      <c r="X720" s="1312">
        <v>0</v>
      </c>
      <c r="Y720" s="1312">
        <v>25400</v>
      </c>
      <c r="Z720" s="1312">
        <v>99077</v>
      </c>
      <c r="AA720" s="1312">
        <v>0</v>
      </c>
      <c r="AB720" s="1312">
        <v>0</v>
      </c>
      <c r="AC720" s="1312">
        <v>0</v>
      </c>
      <c r="AD720" s="1312">
        <v>0</v>
      </c>
      <c r="AE720" s="1349">
        <v>0</v>
      </c>
      <c r="AF720" s="1312">
        <v>0</v>
      </c>
      <c r="AG720" s="1368">
        <v>12</v>
      </c>
      <c r="AH720" s="1368">
        <v>2</v>
      </c>
      <c r="AI720" s="1389"/>
      <c r="AJ720" s="543">
        <v>12</v>
      </c>
      <c r="AK720" s="164"/>
      <c r="AL720" s="164"/>
    </row>
    <row r="721" spans="1:43" s="290" customFormat="1" ht="18" customHeight="1">
      <c r="A721" s="769">
        <v>24</v>
      </c>
      <c r="B721" s="785">
        <v>12</v>
      </c>
      <c r="C721" s="785">
        <v>3</v>
      </c>
      <c r="D721" s="882"/>
      <c r="E721" s="757"/>
      <c r="F721" s="1073"/>
      <c r="G721" s="1073"/>
      <c r="H721" s="900" t="s">
        <v>1048</v>
      </c>
      <c r="I721" s="1251"/>
      <c r="J721" s="1312">
        <v>0</v>
      </c>
      <c r="K721" s="1312">
        <v>0</v>
      </c>
      <c r="L721" s="1312">
        <v>0</v>
      </c>
      <c r="M721" s="1312">
        <v>0</v>
      </c>
      <c r="N721" s="1316">
        <v>0</v>
      </c>
      <c r="O721" s="1312">
        <v>0</v>
      </c>
      <c r="P721" s="1312">
        <v>0</v>
      </c>
      <c r="Q721" s="1312">
        <v>0</v>
      </c>
      <c r="R721" s="1312">
        <v>0</v>
      </c>
      <c r="S721" s="1312">
        <v>0</v>
      </c>
      <c r="T721" s="1312">
        <v>0</v>
      </c>
      <c r="U721" s="1312">
        <v>0</v>
      </c>
      <c r="V721" s="1312">
        <v>0</v>
      </c>
      <c r="W721" s="1312">
        <v>0</v>
      </c>
      <c r="X721" s="1312">
        <v>0</v>
      </c>
      <c r="Y721" s="1312">
        <v>0</v>
      </c>
      <c r="Z721" s="1312">
        <v>0</v>
      </c>
      <c r="AA721" s="1312">
        <v>0</v>
      </c>
      <c r="AB721" s="1312">
        <v>0</v>
      </c>
      <c r="AC721" s="1312">
        <v>0</v>
      </c>
      <c r="AD721" s="1312">
        <v>0</v>
      </c>
      <c r="AE721" s="1349">
        <v>0</v>
      </c>
      <c r="AF721" s="1312">
        <v>0</v>
      </c>
      <c r="AG721" s="1368">
        <v>12</v>
      </c>
      <c r="AH721" s="1368">
        <v>3</v>
      </c>
      <c r="AI721" s="1389"/>
      <c r="AJ721" s="543"/>
      <c r="AK721" s="164"/>
      <c r="AL721" s="164"/>
      <c r="AM721" s="164"/>
    </row>
    <row r="722" spans="1:43" s="290" customFormat="1" ht="18" customHeight="1">
      <c r="A722" s="769">
        <v>24</v>
      </c>
      <c r="B722" s="785">
        <v>12</v>
      </c>
      <c r="C722" s="785">
        <v>4</v>
      </c>
      <c r="D722" s="882"/>
      <c r="E722" s="987"/>
      <c r="F722" s="987"/>
      <c r="G722" s="987"/>
      <c r="H722" s="900" t="s">
        <v>1266</v>
      </c>
      <c r="I722" s="1251"/>
      <c r="J722" s="1312">
        <v>0</v>
      </c>
      <c r="K722" s="1312">
        <v>0</v>
      </c>
      <c r="L722" s="1312">
        <v>0</v>
      </c>
      <c r="M722" s="1312">
        <v>0</v>
      </c>
      <c r="N722" s="1316">
        <v>0</v>
      </c>
      <c r="O722" s="1312">
        <v>0</v>
      </c>
      <c r="P722" s="1312">
        <v>0</v>
      </c>
      <c r="Q722" s="1312">
        <v>0</v>
      </c>
      <c r="R722" s="1312">
        <v>0</v>
      </c>
      <c r="S722" s="1312">
        <v>0</v>
      </c>
      <c r="T722" s="1312">
        <v>0</v>
      </c>
      <c r="U722" s="1312">
        <v>0</v>
      </c>
      <c r="V722" s="1312">
        <v>0</v>
      </c>
      <c r="W722" s="1312">
        <v>0</v>
      </c>
      <c r="X722" s="1312">
        <v>0</v>
      </c>
      <c r="Y722" s="1312">
        <v>0</v>
      </c>
      <c r="Z722" s="1312">
        <v>0</v>
      </c>
      <c r="AA722" s="1312">
        <v>0</v>
      </c>
      <c r="AB722" s="1312">
        <v>0</v>
      </c>
      <c r="AC722" s="1312">
        <v>0</v>
      </c>
      <c r="AD722" s="1312">
        <v>0</v>
      </c>
      <c r="AE722" s="1349">
        <v>0</v>
      </c>
      <c r="AF722" s="1312">
        <v>0</v>
      </c>
      <c r="AG722" s="1368">
        <v>12</v>
      </c>
      <c r="AH722" s="1368">
        <v>4</v>
      </c>
      <c r="AI722" s="1389"/>
      <c r="AJ722" s="543"/>
      <c r="AK722" s="164"/>
      <c r="AL722" s="164"/>
      <c r="AM722" s="164"/>
    </row>
    <row r="723" spans="1:43" s="290" customFormat="1" ht="18" customHeight="1">
      <c r="A723" s="769">
        <v>24</v>
      </c>
      <c r="B723" s="785">
        <v>12</v>
      </c>
      <c r="C723" s="785">
        <v>5</v>
      </c>
      <c r="D723" s="883"/>
      <c r="E723" s="757"/>
      <c r="F723" s="1073"/>
      <c r="G723" s="1073"/>
      <c r="H723" s="900" t="s">
        <v>1267</v>
      </c>
      <c r="I723" s="1251"/>
      <c r="J723" s="1312">
        <v>0</v>
      </c>
      <c r="K723" s="1312">
        <v>0</v>
      </c>
      <c r="L723" s="1312">
        <v>0</v>
      </c>
      <c r="M723" s="1312">
        <v>0</v>
      </c>
      <c r="N723" s="1316">
        <v>0</v>
      </c>
      <c r="O723" s="1312">
        <v>0</v>
      </c>
      <c r="P723" s="1312">
        <v>0</v>
      </c>
      <c r="Q723" s="1312">
        <v>0</v>
      </c>
      <c r="R723" s="1312">
        <v>0</v>
      </c>
      <c r="S723" s="1312">
        <v>0</v>
      </c>
      <c r="T723" s="1312">
        <v>0</v>
      </c>
      <c r="U723" s="1312">
        <v>0</v>
      </c>
      <c r="V723" s="1312">
        <v>0</v>
      </c>
      <c r="W723" s="1312">
        <v>0</v>
      </c>
      <c r="X723" s="1312">
        <v>0</v>
      </c>
      <c r="Y723" s="1312">
        <v>0</v>
      </c>
      <c r="Z723" s="1312">
        <v>0</v>
      </c>
      <c r="AA723" s="1312">
        <v>0</v>
      </c>
      <c r="AB723" s="1312">
        <v>0</v>
      </c>
      <c r="AC723" s="1312">
        <v>0</v>
      </c>
      <c r="AD723" s="1312">
        <v>0</v>
      </c>
      <c r="AE723" s="1349">
        <v>0</v>
      </c>
      <c r="AF723" s="1312">
        <v>0</v>
      </c>
      <c r="AG723" s="1368">
        <v>12</v>
      </c>
      <c r="AH723" s="1368">
        <v>5</v>
      </c>
      <c r="AI723" s="1389"/>
      <c r="AJ723" s="543"/>
      <c r="AK723" s="164"/>
      <c r="AL723" s="164"/>
      <c r="AM723" s="164"/>
    </row>
    <row r="724" spans="1:43" s="290" customFormat="1" ht="18" customHeight="1">
      <c r="A724" s="769">
        <v>24</v>
      </c>
      <c r="B724" s="785">
        <v>12</v>
      </c>
      <c r="C724" s="785">
        <v>6</v>
      </c>
      <c r="D724" s="883"/>
      <c r="E724" s="757"/>
      <c r="F724" s="1072"/>
      <c r="G724" s="1072"/>
      <c r="H724" s="900" t="s">
        <v>922</v>
      </c>
      <c r="I724" s="1251"/>
      <c r="J724" s="1312">
        <v>0</v>
      </c>
      <c r="K724" s="1312">
        <v>0</v>
      </c>
      <c r="L724" s="1312">
        <v>0</v>
      </c>
      <c r="M724" s="1312">
        <v>0</v>
      </c>
      <c r="N724" s="1316">
        <v>0</v>
      </c>
      <c r="O724" s="1312">
        <v>0</v>
      </c>
      <c r="P724" s="1312">
        <v>0</v>
      </c>
      <c r="Q724" s="1312">
        <v>0</v>
      </c>
      <c r="R724" s="1312">
        <v>0</v>
      </c>
      <c r="S724" s="1312">
        <v>0</v>
      </c>
      <c r="T724" s="1312">
        <v>0</v>
      </c>
      <c r="U724" s="1312">
        <v>0</v>
      </c>
      <c r="V724" s="1312">
        <v>0</v>
      </c>
      <c r="W724" s="1312">
        <v>0</v>
      </c>
      <c r="X724" s="1312">
        <v>0</v>
      </c>
      <c r="Y724" s="1312">
        <v>0</v>
      </c>
      <c r="Z724" s="1312">
        <v>0</v>
      </c>
      <c r="AA724" s="1312">
        <v>0</v>
      </c>
      <c r="AB724" s="1312">
        <v>0</v>
      </c>
      <c r="AC724" s="1312">
        <v>0</v>
      </c>
      <c r="AD724" s="1312">
        <v>0</v>
      </c>
      <c r="AE724" s="1349">
        <v>0</v>
      </c>
      <c r="AF724" s="1312">
        <v>0</v>
      </c>
      <c r="AG724" s="1368">
        <v>12</v>
      </c>
      <c r="AH724" s="1368">
        <v>6</v>
      </c>
      <c r="AI724" s="1389"/>
      <c r="AJ724" s="543"/>
      <c r="AK724" s="164"/>
      <c r="AL724" s="164"/>
      <c r="AM724" s="164"/>
    </row>
    <row r="725" spans="1:43" s="290" customFormat="1" ht="18" customHeight="1">
      <c r="A725" s="769">
        <v>24</v>
      </c>
      <c r="B725" s="785">
        <v>12</v>
      </c>
      <c r="C725" s="785">
        <v>7</v>
      </c>
      <c r="D725" s="883"/>
      <c r="E725" s="757"/>
      <c r="F725" s="1073"/>
      <c r="G725" s="1073"/>
      <c r="H725" s="900" t="s">
        <v>1268</v>
      </c>
      <c r="I725" s="1251"/>
      <c r="J725" s="1312">
        <v>0</v>
      </c>
      <c r="K725" s="1312">
        <v>0</v>
      </c>
      <c r="L725" s="1312">
        <v>0</v>
      </c>
      <c r="M725" s="1312">
        <v>0</v>
      </c>
      <c r="N725" s="1316">
        <v>0</v>
      </c>
      <c r="O725" s="1312">
        <v>0</v>
      </c>
      <c r="P725" s="1312">
        <v>0</v>
      </c>
      <c r="Q725" s="1312">
        <v>0</v>
      </c>
      <c r="R725" s="1312">
        <v>0</v>
      </c>
      <c r="S725" s="1312">
        <v>0</v>
      </c>
      <c r="T725" s="1312">
        <v>0</v>
      </c>
      <c r="U725" s="1312">
        <v>0</v>
      </c>
      <c r="V725" s="1312">
        <v>0</v>
      </c>
      <c r="W725" s="1312">
        <v>0</v>
      </c>
      <c r="X725" s="1312">
        <v>0</v>
      </c>
      <c r="Y725" s="1312">
        <v>0</v>
      </c>
      <c r="Z725" s="1312">
        <v>0</v>
      </c>
      <c r="AA725" s="1312">
        <v>0</v>
      </c>
      <c r="AB725" s="1312">
        <v>0</v>
      </c>
      <c r="AC725" s="1312">
        <v>0</v>
      </c>
      <c r="AD725" s="1312">
        <v>0</v>
      </c>
      <c r="AE725" s="1349">
        <v>0</v>
      </c>
      <c r="AF725" s="1312">
        <v>0</v>
      </c>
      <c r="AG725" s="1368">
        <v>12</v>
      </c>
      <c r="AH725" s="1368">
        <v>7</v>
      </c>
      <c r="AI725" s="1389"/>
      <c r="AJ725" s="543"/>
      <c r="AK725" s="164"/>
      <c r="AL725" s="164"/>
      <c r="AM725" s="164"/>
    </row>
    <row r="726" spans="1:43" s="290" customFormat="1" ht="18" customHeight="1">
      <c r="A726" s="769">
        <v>24</v>
      </c>
      <c r="B726" s="785">
        <v>12</v>
      </c>
      <c r="C726" s="785">
        <v>8</v>
      </c>
      <c r="D726" s="883"/>
      <c r="E726" s="757"/>
      <c r="F726" s="1073"/>
      <c r="G726" s="1073"/>
      <c r="H726" s="900" t="s">
        <v>910</v>
      </c>
      <c r="I726" s="1251"/>
      <c r="J726" s="1312">
        <v>0</v>
      </c>
      <c r="K726" s="1312">
        <v>0</v>
      </c>
      <c r="L726" s="1312">
        <v>0</v>
      </c>
      <c r="M726" s="1312">
        <v>0</v>
      </c>
      <c r="N726" s="1316">
        <v>0</v>
      </c>
      <c r="O726" s="1312">
        <v>0</v>
      </c>
      <c r="P726" s="1312">
        <v>0</v>
      </c>
      <c r="Q726" s="1312">
        <v>0</v>
      </c>
      <c r="R726" s="1312">
        <v>0</v>
      </c>
      <c r="S726" s="1312">
        <v>0</v>
      </c>
      <c r="T726" s="1312">
        <v>0</v>
      </c>
      <c r="U726" s="1312">
        <v>0</v>
      </c>
      <c r="V726" s="1312">
        <v>0</v>
      </c>
      <c r="W726" s="1312">
        <v>0</v>
      </c>
      <c r="X726" s="1312">
        <v>0</v>
      </c>
      <c r="Y726" s="1312">
        <v>0</v>
      </c>
      <c r="Z726" s="1312">
        <v>0</v>
      </c>
      <c r="AA726" s="1312">
        <v>0</v>
      </c>
      <c r="AB726" s="1312">
        <v>0</v>
      </c>
      <c r="AC726" s="1312">
        <v>0</v>
      </c>
      <c r="AD726" s="1312">
        <v>0</v>
      </c>
      <c r="AE726" s="1349">
        <v>0</v>
      </c>
      <c r="AF726" s="1312">
        <v>0</v>
      </c>
      <c r="AG726" s="1368">
        <v>12</v>
      </c>
      <c r="AH726" s="1368">
        <v>8</v>
      </c>
      <c r="AI726" s="1389"/>
      <c r="AJ726" s="543"/>
      <c r="AK726" s="164"/>
      <c r="AL726" s="164"/>
      <c r="AM726" s="164"/>
    </row>
    <row r="727" spans="1:43" s="290" customFormat="1" ht="18" customHeight="1">
      <c r="A727" s="769">
        <v>24</v>
      </c>
      <c r="B727" s="785">
        <v>12</v>
      </c>
      <c r="C727" s="785">
        <v>9</v>
      </c>
      <c r="D727" s="883"/>
      <c r="E727" s="757"/>
      <c r="F727" s="1073"/>
      <c r="G727" s="1073"/>
      <c r="H727" s="900" t="s">
        <v>1269</v>
      </c>
      <c r="I727" s="1251"/>
      <c r="J727" s="1312">
        <v>0</v>
      </c>
      <c r="K727" s="1312">
        <v>0</v>
      </c>
      <c r="L727" s="1312">
        <v>0</v>
      </c>
      <c r="M727" s="1312">
        <v>0</v>
      </c>
      <c r="N727" s="1316">
        <v>0</v>
      </c>
      <c r="O727" s="1312">
        <v>0</v>
      </c>
      <c r="P727" s="1312">
        <v>0</v>
      </c>
      <c r="Q727" s="1312">
        <v>0</v>
      </c>
      <c r="R727" s="1312">
        <v>0</v>
      </c>
      <c r="S727" s="1312">
        <v>0</v>
      </c>
      <c r="T727" s="1312">
        <v>0</v>
      </c>
      <c r="U727" s="1312">
        <v>0</v>
      </c>
      <c r="V727" s="1312">
        <v>0</v>
      </c>
      <c r="W727" s="1312">
        <v>0</v>
      </c>
      <c r="X727" s="1312">
        <v>0</v>
      </c>
      <c r="Y727" s="1312">
        <v>0</v>
      </c>
      <c r="Z727" s="1312">
        <v>0</v>
      </c>
      <c r="AA727" s="1312">
        <v>0</v>
      </c>
      <c r="AB727" s="1312">
        <v>0</v>
      </c>
      <c r="AC727" s="1312">
        <v>0</v>
      </c>
      <c r="AD727" s="1312">
        <v>0</v>
      </c>
      <c r="AE727" s="1349">
        <v>0</v>
      </c>
      <c r="AF727" s="1312">
        <v>0</v>
      </c>
      <c r="AG727" s="1368">
        <v>12</v>
      </c>
      <c r="AH727" s="1368">
        <v>9</v>
      </c>
      <c r="AI727" s="1389"/>
      <c r="AJ727" s="543"/>
      <c r="AK727" s="164"/>
      <c r="AL727" s="164"/>
      <c r="AM727" s="164"/>
    </row>
    <row r="728" spans="1:43" s="290" customFormat="1" ht="18" customHeight="1">
      <c r="A728" s="769">
        <v>24</v>
      </c>
      <c r="B728" s="785">
        <v>12</v>
      </c>
      <c r="C728" s="785">
        <v>10</v>
      </c>
      <c r="D728" s="883"/>
      <c r="E728" s="757"/>
      <c r="F728" s="1073"/>
      <c r="G728" s="1073"/>
      <c r="H728" s="900" t="s">
        <v>1270</v>
      </c>
      <c r="I728" s="1251"/>
      <c r="J728" s="1312">
        <v>0</v>
      </c>
      <c r="K728" s="1312">
        <v>0</v>
      </c>
      <c r="L728" s="1312">
        <v>0</v>
      </c>
      <c r="M728" s="1312">
        <v>0</v>
      </c>
      <c r="N728" s="1316">
        <v>0</v>
      </c>
      <c r="O728" s="1312">
        <v>0</v>
      </c>
      <c r="P728" s="1312">
        <v>0</v>
      </c>
      <c r="Q728" s="1312">
        <v>0</v>
      </c>
      <c r="R728" s="1312">
        <v>0</v>
      </c>
      <c r="S728" s="1312">
        <v>0</v>
      </c>
      <c r="T728" s="1312">
        <v>0</v>
      </c>
      <c r="U728" s="1312">
        <v>0</v>
      </c>
      <c r="V728" s="1312">
        <v>0</v>
      </c>
      <c r="W728" s="1312">
        <v>0</v>
      </c>
      <c r="X728" s="1312">
        <v>0</v>
      </c>
      <c r="Y728" s="1312">
        <v>0</v>
      </c>
      <c r="Z728" s="1312">
        <v>0</v>
      </c>
      <c r="AA728" s="1312">
        <v>0</v>
      </c>
      <c r="AB728" s="1312">
        <v>0</v>
      </c>
      <c r="AC728" s="1312">
        <v>0</v>
      </c>
      <c r="AD728" s="1312">
        <v>0</v>
      </c>
      <c r="AE728" s="1349">
        <v>0</v>
      </c>
      <c r="AF728" s="1312">
        <v>0</v>
      </c>
      <c r="AG728" s="1368">
        <v>12</v>
      </c>
      <c r="AH728" s="1368">
        <v>10</v>
      </c>
      <c r="AI728" s="1389"/>
      <c r="AJ728" s="543"/>
      <c r="AK728" s="164"/>
      <c r="AL728" s="164"/>
      <c r="AM728" s="164"/>
    </row>
    <row r="729" spans="1:43" s="290" customFormat="1" ht="18" customHeight="1">
      <c r="A729" s="769">
        <v>24</v>
      </c>
      <c r="B729" s="785">
        <v>12</v>
      </c>
      <c r="C729" s="785">
        <v>11</v>
      </c>
      <c r="D729" s="883"/>
      <c r="E729" s="757"/>
      <c r="F729" s="1073"/>
      <c r="G729" s="1073"/>
      <c r="H729" s="900" t="s">
        <v>136</v>
      </c>
      <c r="I729" s="1251"/>
      <c r="J729" s="1312">
        <v>0</v>
      </c>
      <c r="K729" s="1312">
        <v>0</v>
      </c>
      <c r="L729" s="1312">
        <v>0</v>
      </c>
      <c r="M729" s="1312">
        <v>0</v>
      </c>
      <c r="N729" s="1316">
        <v>0</v>
      </c>
      <c r="O729" s="1312">
        <v>0</v>
      </c>
      <c r="P729" s="1312">
        <v>0</v>
      </c>
      <c r="Q729" s="1312">
        <v>0</v>
      </c>
      <c r="R729" s="1312">
        <v>0</v>
      </c>
      <c r="S729" s="1312">
        <v>0</v>
      </c>
      <c r="T729" s="1312">
        <v>0</v>
      </c>
      <c r="U729" s="1312">
        <v>0</v>
      </c>
      <c r="V729" s="1312">
        <v>0</v>
      </c>
      <c r="W729" s="1312">
        <v>0</v>
      </c>
      <c r="X729" s="1312">
        <v>0</v>
      </c>
      <c r="Y729" s="1312">
        <v>0</v>
      </c>
      <c r="Z729" s="1312">
        <v>0</v>
      </c>
      <c r="AA729" s="1312">
        <v>0</v>
      </c>
      <c r="AB729" s="1312">
        <v>0</v>
      </c>
      <c r="AC729" s="1312">
        <v>0</v>
      </c>
      <c r="AD729" s="1312">
        <v>0</v>
      </c>
      <c r="AE729" s="1349">
        <v>0</v>
      </c>
      <c r="AF729" s="1312">
        <v>0</v>
      </c>
      <c r="AG729" s="1368">
        <v>12</v>
      </c>
      <c r="AH729" s="1368">
        <v>11</v>
      </c>
      <c r="AI729" s="1389"/>
      <c r="AJ729" s="543"/>
      <c r="AK729" s="164"/>
      <c r="AL729" s="164"/>
      <c r="AM729" s="164"/>
    </row>
    <row r="730" spans="1:43" s="290" customFormat="1" ht="18" customHeight="1">
      <c r="A730" s="769">
        <v>24</v>
      </c>
      <c r="B730" s="785">
        <v>12</v>
      </c>
      <c r="C730" s="785">
        <v>12</v>
      </c>
      <c r="D730" s="883"/>
      <c r="E730" s="757"/>
      <c r="F730" s="1073"/>
      <c r="G730" s="1073"/>
      <c r="H730" s="900" t="s">
        <v>1110</v>
      </c>
      <c r="I730" s="1251"/>
      <c r="J730" s="1312">
        <v>0</v>
      </c>
      <c r="K730" s="1312">
        <v>0</v>
      </c>
      <c r="L730" s="1312">
        <v>0</v>
      </c>
      <c r="M730" s="1312">
        <v>0</v>
      </c>
      <c r="N730" s="1316">
        <v>0</v>
      </c>
      <c r="O730" s="1312">
        <v>0</v>
      </c>
      <c r="P730" s="1312">
        <v>0</v>
      </c>
      <c r="Q730" s="1312">
        <v>0</v>
      </c>
      <c r="R730" s="1312">
        <v>0</v>
      </c>
      <c r="S730" s="1312">
        <v>0</v>
      </c>
      <c r="T730" s="1312">
        <v>98646</v>
      </c>
      <c r="U730" s="1312">
        <v>0</v>
      </c>
      <c r="V730" s="1312">
        <v>0</v>
      </c>
      <c r="W730" s="1312">
        <v>11231</v>
      </c>
      <c r="X730" s="1312">
        <v>0</v>
      </c>
      <c r="Y730" s="1312">
        <v>25400</v>
      </c>
      <c r="Z730" s="1312">
        <v>99077</v>
      </c>
      <c r="AA730" s="1312">
        <v>0</v>
      </c>
      <c r="AB730" s="1312">
        <v>0</v>
      </c>
      <c r="AC730" s="1312">
        <v>0</v>
      </c>
      <c r="AD730" s="1312">
        <v>0</v>
      </c>
      <c r="AE730" s="1349">
        <v>0</v>
      </c>
      <c r="AF730" s="1312">
        <v>0</v>
      </c>
      <c r="AG730" s="1368">
        <v>12</v>
      </c>
      <c r="AH730" s="1368">
        <v>12</v>
      </c>
      <c r="AI730" s="1389"/>
      <c r="AJ730" s="543"/>
      <c r="AK730" s="164"/>
      <c r="AL730" s="164"/>
      <c r="AM730" s="164"/>
    </row>
    <row r="731" spans="1:43" s="752" customFormat="1" ht="18" customHeight="1">
      <c r="A731" s="768">
        <v>24</v>
      </c>
      <c r="B731" s="787">
        <v>12</v>
      </c>
      <c r="C731" s="787">
        <v>13</v>
      </c>
      <c r="D731" s="884"/>
      <c r="E731" s="988"/>
      <c r="F731" s="1078"/>
      <c r="G731" s="1078"/>
      <c r="H731" s="1165" t="s">
        <v>1113</v>
      </c>
      <c r="I731" s="1251"/>
      <c r="J731" s="1312">
        <v>0</v>
      </c>
      <c r="K731" s="1312">
        <v>0</v>
      </c>
      <c r="L731" s="1312">
        <v>0</v>
      </c>
      <c r="M731" s="1312">
        <v>0</v>
      </c>
      <c r="N731" s="1312">
        <v>0</v>
      </c>
      <c r="O731" s="1312">
        <v>0</v>
      </c>
      <c r="P731" s="1312">
        <v>0</v>
      </c>
      <c r="Q731" s="1312">
        <v>0</v>
      </c>
      <c r="R731" s="1312">
        <v>0</v>
      </c>
      <c r="S731" s="1312">
        <v>0</v>
      </c>
      <c r="T731" s="1312">
        <v>0</v>
      </c>
      <c r="U731" s="1312">
        <v>0</v>
      </c>
      <c r="V731" s="1312">
        <v>0</v>
      </c>
      <c r="W731" s="1312">
        <v>0</v>
      </c>
      <c r="X731" s="1312">
        <v>0</v>
      </c>
      <c r="Y731" s="1312">
        <v>0</v>
      </c>
      <c r="Z731" s="1312">
        <v>0</v>
      </c>
      <c r="AA731" s="1312">
        <v>0</v>
      </c>
      <c r="AB731" s="1312">
        <v>0</v>
      </c>
      <c r="AC731" s="1312">
        <v>0</v>
      </c>
      <c r="AD731" s="1312">
        <v>0</v>
      </c>
      <c r="AE731" s="1349">
        <v>0</v>
      </c>
      <c r="AF731" s="1312">
        <v>0</v>
      </c>
      <c r="AG731" s="1367">
        <v>12</v>
      </c>
      <c r="AH731" s="1367">
        <v>13</v>
      </c>
      <c r="AI731" s="1391"/>
      <c r="AJ731" s="542"/>
      <c r="AK731" s="402"/>
      <c r="AL731" s="402"/>
      <c r="AM731" s="402"/>
    </row>
    <row r="732" spans="1:43" s="752" customFormat="1" ht="18" customHeight="1">
      <c r="A732" s="768">
        <v>24</v>
      </c>
      <c r="B732" s="803">
        <v>12</v>
      </c>
      <c r="C732" s="803">
        <v>14</v>
      </c>
      <c r="D732" s="2429" t="s">
        <v>572</v>
      </c>
      <c r="E732" s="2430"/>
      <c r="F732" s="2431"/>
      <c r="G732" s="989"/>
      <c r="H732" s="900" t="s">
        <v>1083</v>
      </c>
      <c r="I732" s="1251"/>
      <c r="J732" s="1312">
        <v>0</v>
      </c>
      <c r="K732" s="1312">
        <v>0</v>
      </c>
      <c r="L732" s="1312">
        <v>0</v>
      </c>
      <c r="M732" s="1312">
        <v>0</v>
      </c>
      <c r="N732" s="1312">
        <v>0</v>
      </c>
      <c r="O732" s="1312">
        <v>0</v>
      </c>
      <c r="P732" s="1312">
        <v>0</v>
      </c>
      <c r="Q732" s="1312">
        <v>0</v>
      </c>
      <c r="R732" s="1312">
        <v>0</v>
      </c>
      <c r="S732" s="1312">
        <v>0</v>
      </c>
      <c r="T732" s="1312">
        <v>98646</v>
      </c>
      <c r="U732" s="1312">
        <v>0</v>
      </c>
      <c r="V732" s="1312">
        <v>0</v>
      </c>
      <c r="W732" s="1312">
        <v>11231</v>
      </c>
      <c r="X732" s="1312">
        <v>0</v>
      </c>
      <c r="Y732" s="1312">
        <v>25400</v>
      </c>
      <c r="Z732" s="1312">
        <v>99077</v>
      </c>
      <c r="AA732" s="1312">
        <v>0</v>
      </c>
      <c r="AB732" s="1312">
        <v>0</v>
      </c>
      <c r="AC732" s="1312">
        <v>0</v>
      </c>
      <c r="AD732" s="1312">
        <v>0</v>
      </c>
      <c r="AE732" s="1349">
        <v>0</v>
      </c>
      <c r="AF732" s="1312">
        <v>0</v>
      </c>
      <c r="AG732" s="1367">
        <v>12</v>
      </c>
      <c r="AH732" s="1367">
        <v>14</v>
      </c>
      <c r="AI732" s="1391"/>
      <c r="AJ732" s="542"/>
      <c r="AK732" s="402"/>
      <c r="AL732" s="402"/>
      <c r="AM732" s="402"/>
    </row>
    <row r="733" spans="1:43" s="752" customFormat="1" ht="18" customHeight="1">
      <c r="A733" s="790">
        <v>24</v>
      </c>
      <c r="B733" s="804">
        <v>12</v>
      </c>
      <c r="C733" s="815">
        <v>15</v>
      </c>
      <c r="D733" s="2438"/>
      <c r="E733" s="2439"/>
      <c r="F733" s="2440"/>
      <c r="G733" s="775"/>
      <c r="H733" s="1169" t="s">
        <v>1018</v>
      </c>
      <c r="I733" s="1254"/>
      <c r="J733" s="1313">
        <v>0</v>
      </c>
      <c r="K733" s="1313">
        <v>0</v>
      </c>
      <c r="L733" s="1313">
        <v>0</v>
      </c>
      <c r="M733" s="1313">
        <v>0</v>
      </c>
      <c r="N733" s="1313">
        <v>0</v>
      </c>
      <c r="O733" s="1313">
        <v>0</v>
      </c>
      <c r="P733" s="1313">
        <v>0</v>
      </c>
      <c r="Q733" s="1313">
        <v>0</v>
      </c>
      <c r="R733" s="1313">
        <v>0</v>
      </c>
      <c r="S733" s="1313">
        <v>0</v>
      </c>
      <c r="T733" s="1313">
        <v>0</v>
      </c>
      <c r="U733" s="1313">
        <v>0</v>
      </c>
      <c r="V733" s="1313">
        <v>0</v>
      </c>
      <c r="W733" s="1313">
        <v>0</v>
      </c>
      <c r="X733" s="1313">
        <v>0</v>
      </c>
      <c r="Y733" s="1313">
        <v>0</v>
      </c>
      <c r="Z733" s="1313">
        <v>0</v>
      </c>
      <c r="AA733" s="1313">
        <v>0</v>
      </c>
      <c r="AB733" s="1313">
        <v>0</v>
      </c>
      <c r="AC733" s="1313">
        <v>0</v>
      </c>
      <c r="AD733" s="1313">
        <v>0</v>
      </c>
      <c r="AE733" s="1353">
        <v>0</v>
      </c>
      <c r="AF733" s="1320">
        <v>0</v>
      </c>
      <c r="AG733" s="1372">
        <v>12</v>
      </c>
      <c r="AH733" s="1372">
        <v>15</v>
      </c>
      <c r="AI733" s="1391"/>
      <c r="AJ733" s="1393"/>
      <c r="AK733" s="760"/>
      <c r="AL733" s="760"/>
      <c r="AM733" s="760"/>
      <c r="AN733" s="755"/>
      <c r="AO733" s="755"/>
      <c r="AP733" s="755"/>
      <c r="AQ733" s="755"/>
    </row>
    <row r="734" spans="1:43" s="164" customFormat="1" ht="18" customHeight="1">
      <c r="A734" s="773">
        <v>25</v>
      </c>
      <c r="B734" s="405">
        <v>1</v>
      </c>
      <c r="C734" s="816">
        <v>1</v>
      </c>
      <c r="D734" s="887" t="s">
        <v>409</v>
      </c>
      <c r="E734" s="992"/>
      <c r="F734" s="992"/>
      <c r="G734" s="992"/>
      <c r="H734" s="1170" t="s">
        <v>1115</v>
      </c>
      <c r="I734" s="1256"/>
      <c r="J734" s="1319">
        <v>336</v>
      </c>
      <c r="K734" s="1319">
        <v>48</v>
      </c>
      <c r="L734" s="1319">
        <v>96</v>
      </c>
      <c r="M734" s="1319">
        <v>234</v>
      </c>
      <c r="N734" s="1319">
        <v>60</v>
      </c>
      <c r="O734" s="1319">
        <v>84</v>
      </c>
      <c r="P734" s="1319">
        <v>36</v>
      </c>
      <c r="Q734" s="1319">
        <v>180</v>
      </c>
      <c r="R734" s="1319">
        <v>96</v>
      </c>
      <c r="S734" s="1319">
        <v>72</v>
      </c>
      <c r="T734" s="1319">
        <v>24</v>
      </c>
      <c r="U734" s="1319">
        <v>60</v>
      </c>
      <c r="V734" s="1319">
        <v>87</v>
      </c>
      <c r="W734" s="1319">
        <v>60</v>
      </c>
      <c r="X734" s="1319">
        <v>12</v>
      </c>
      <c r="Y734" s="1319">
        <v>12</v>
      </c>
      <c r="Z734" s="1319">
        <v>36</v>
      </c>
      <c r="AA734" s="1319">
        <v>24</v>
      </c>
      <c r="AB734" s="1319">
        <v>24</v>
      </c>
      <c r="AC734" s="1319">
        <v>36</v>
      </c>
      <c r="AD734" s="1319">
        <v>48</v>
      </c>
      <c r="AE734" s="1360">
        <v>36</v>
      </c>
      <c r="AF734" s="1299">
        <v>48</v>
      </c>
      <c r="AG734" s="1368">
        <v>1</v>
      </c>
      <c r="AH734" s="1368">
        <v>1</v>
      </c>
      <c r="AI734" s="1385"/>
      <c r="AJ734" s="543"/>
    </row>
    <row r="735" spans="1:43" s="164" customFormat="1" ht="18" customHeight="1">
      <c r="A735" s="405">
        <v>25</v>
      </c>
      <c r="B735" s="405">
        <v>1</v>
      </c>
      <c r="C735" s="816">
        <v>2</v>
      </c>
      <c r="D735" s="888"/>
      <c r="E735" s="993"/>
      <c r="F735" s="993"/>
      <c r="G735" s="993"/>
      <c r="H735" s="1171" t="s">
        <v>191</v>
      </c>
      <c r="I735" s="1257"/>
      <c r="J735" s="1316">
        <v>28</v>
      </c>
      <c r="K735" s="1316">
        <v>4</v>
      </c>
      <c r="L735" s="1316">
        <v>8</v>
      </c>
      <c r="M735" s="1316">
        <v>19</v>
      </c>
      <c r="N735" s="1316">
        <v>5</v>
      </c>
      <c r="O735" s="1316">
        <v>7</v>
      </c>
      <c r="P735" s="1316">
        <v>3</v>
      </c>
      <c r="Q735" s="1316">
        <v>15</v>
      </c>
      <c r="R735" s="1316">
        <v>8</v>
      </c>
      <c r="S735" s="1316">
        <v>6</v>
      </c>
      <c r="T735" s="1316">
        <v>2</v>
      </c>
      <c r="U735" s="1316">
        <v>5</v>
      </c>
      <c r="V735" s="1316">
        <v>8</v>
      </c>
      <c r="W735" s="1316">
        <v>5</v>
      </c>
      <c r="X735" s="1316">
        <v>1</v>
      </c>
      <c r="Y735" s="1316">
        <v>1</v>
      </c>
      <c r="Z735" s="1316">
        <v>3</v>
      </c>
      <c r="AA735" s="1316">
        <v>2</v>
      </c>
      <c r="AB735" s="1316">
        <v>2</v>
      </c>
      <c r="AC735" s="1316">
        <v>3</v>
      </c>
      <c r="AD735" s="1316">
        <v>4</v>
      </c>
      <c r="AE735" s="1358">
        <v>3</v>
      </c>
      <c r="AF735" s="1290">
        <v>4</v>
      </c>
      <c r="AG735" s="1368">
        <v>1</v>
      </c>
      <c r="AH735" s="1368">
        <v>2</v>
      </c>
      <c r="AI735" s="1385"/>
      <c r="AJ735" s="543"/>
    </row>
    <row r="736" spans="1:43" s="164" customFormat="1" ht="18" customHeight="1">
      <c r="A736" s="405">
        <v>25</v>
      </c>
      <c r="B736" s="405">
        <v>1</v>
      </c>
      <c r="C736" s="816">
        <v>3</v>
      </c>
      <c r="D736" s="887" t="s">
        <v>648</v>
      </c>
      <c r="E736" s="993"/>
      <c r="F736" s="993"/>
      <c r="G736" s="993"/>
      <c r="H736" s="1171" t="s">
        <v>518</v>
      </c>
      <c r="I736" s="1257"/>
      <c r="J736" s="1316">
        <v>102997</v>
      </c>
      <c r="K736" s="1316">
        <v>17155</v>
      </c>
      <c r="L736" s="1316">
        <v>29226</v>
      </c>
      <c r="M736" s="1316">
        <v>58498</v>
      </c>
      <c r="N736" s="1316">
        <v>18724</v>
      </c>
      <c r="O736" s="1316">
        <v>26493</v>
      </c>
      <c r="P736" s="1316">
        <v>15596</v>
      </c>
      <c r="Q736" s="1316">
        <v>62379</v>
      </c>
      <c r="R736" s="1316">
        <v>26926</v>
      </c>
      <c r="S736" s="1316">
        <v>23740</v>
      </c>
      <c r="T736" s="1316">
        <v>8857</v>
      </c>
      <c r="U736" s="1316">
        <v>21880</v>
      </c>
      <c r="V736" s="1316">
        <v>26526</v>
      </c>
      <c r="W736" s="1316">
        <v>17852</v>
      </c>
      <c r="X736" s="1316">
        <v>2548</v>
      </c>
      <c r="Y736" s="1316">
        <v>2174</v>
      </c>
      <c r="Z736" s="1316">
        <v>10377</v>
      </c>
      <c r="AA736" s="1316">
        <v>7609</v>
      </c>
      <c r="AB736" s="1316">
        <v>6654</v>
      </c>
      <c r="AC736" s="1316">
        <v>8755</v>
      </c>
      <c r="AD736" s="1316">
        <v>13378</v>
      </c>
      <c r="AE736" s="1358">
        <v>10894</v>
      </c>
      <c r="AF736" s="1290">
        <v>14392</v>
      </c>
      <c r="AG736" s="1368">
        <v>1</v>
      </c>
      <c r="AH736" s="1368">
        <v>3</v>
      </c>
      <c r="AI736" s="1385"/>
      <c r="AJ736" s="543"/>
    </row>
    <row r="737" spans="1:36" s="164" customFormat="1" ht="18" customHeight="1">
      <c r="A737" s="405">
        <v>25</v>
      </c>
      <c r="B737" s="405">
        <v>1</v>
      </c>
      <c r="C737" s="816">
        <v>4</v>
      </c>
      <c r="D737" s="888"/>
      <c r="E737" s="993"/>
      <c r="F737" s="993"/>
      <c r="G737" s="993"/>
      <c r="H737" s="1171" t="s">
        <v>513</v>
      </c>
      <c r="I737" s="1257"/>
      <c r="J737" s="1316">
        <v>49356</v>
      </c>
      <c r="K737" s="1316">
        <v>6569</v>
      </c>
      <c r="L737" s="1316">
        <v>13092</v>
      </c>
      <c r="M737" s="1316">
        <v>25523</v>
      </c>
      <c r="N737" s="1316">
        <v>8586</v>
      </c>
      <c r="O737" s="1316">
        <v>11416</v>
      </c>
      <c r="P737" s="1316">
        <v>8203</v>
      </c>
      <c r="Q737" s="1316">
        <v>30549</v>
      </c>
      <c r="R737" s="1316">
        <v>13932</v>
      </c>
      <c r="S737" s="1316">
        <v>13969</v>
      </c>
      <c r="T737" s="1316">
        <v>5420</v>
      </c>
      <c r="U737" s="1316">
        <v>11013</v>
      </c>
      <c r="V737" s="1316">
        <v>17123</v>
      </c>
      <c r="W737" s="1316">
        <v>8980</v>
      </c>
      <c r="X737" s="1316">
        <v>921</v>
      </c>
      <c r="Y737" s="1316">
        <v>1015</v>
      </c>
      <c r="Z737" s="1316">
        <v>4852</v>
      </c>
      <c r="AA737" s="1316">
        <v>2810</v>
      </c>
      <c r="AB737" s="1316">
        <v>3305</v>
      </c>
      <c r="AC737" s="1316">
        <v>3264</v>
      </c>
      <c r="AD737" s="1316">
        <v>5449</v>
      </c>
      <c r="AE737" s="1358">
        <v>3207</v>
      </c>
      <c r="AF737" s="1290">
        <v>5250</v>
      </c>
      <c r="AG737" s="1368">
        <v>1</v>
      </c>
      <c r="AH737" s="1368">
        <v>4</v>
      </c>
      <c r="AI737" s="1385"/>
      <c r="AJ737" s="543"/>
    </row>
    <row r="738" spans="1:36" s="164" customFormat="1" ht="18" customHeight="1">
      <c r="A738" s="405">
        <v>25</v>
      </c>
      <c r="B738" s="405">
        <v>1</v>
      </c>
      <c r="C738" s="816">
        <v>5</v>
      </c>
      <c r="D738" s="887" t="s">
        <v>383</v>
      </c>
      <c r="E738" s="994" t="s">
        <v>533</v>
      </c>
      <c r="F738" s="994"/>
      <c r="G738" s="994"/>
      <c r="H738" s="1172" t="s">
        <v>611</v>
      </c>
      <c r="I738" s="1257"/>
      <c r="J738" s="1316">
        <v>6373</v>
      </c>
      <c r="K738" s="1316">
        <v>704</v>
      </c>
      <c r="L738" s="1316">
        <v>137</v>
      </c>
      <c r="M738" s="1316">
        <v>2545</v>
      </c>
      <c r="N738" s="1316">
        <v>481</v>
      </c>
      <c r="O738" s="1316">
        <v>820</v>
      </c>
      <c r="P738" s="1316">
        <v>144</v>
      </c>
      <c r="Q738" s="1316">
        <v>2584</v>
      </c>
      <c r="R738" s="1316">
        <v>1922</v>
      </c>
      <c r="S738" s="1316">
        <v>1695</v>
      </c>
      <c r="T738" s="1316">
        <v>1395</v>
      </c>
      <c r="U738" s="1316">
        <v>66</v>
      </c>
      <c r="V738" s="1316">
        <v>1727</v>
      </c>
      <c r="W738" s="1316">
        <v>1141</v>
      </c>
      <c r="X738" s="1316">
        <v>75</v>
      </c>
      <c r="Y738" s="1316">
        <v>135</v>
      </c>
      <c r="Z738" s="1316">
        <v>370</v>
      </c>
      <c r="AA738" s="1316">
        <v>375</v>
      </c>
      <c r="AB738" s="1316">
        <v>152</v>
      </c>
      <c r="AC738" s="1316">
        <v>44</v>
      </c>
      <c r="AD738" s="1316">
        <v>764</v>
      </c>
      <c r="AE738" s="1358">
        <v>795</v>
      </c>
      <c r="AF738" s="1290">
        <v>0</v>
      </c>
      <c r="AG738" s="1368">
        <v>1</v>
      </c>
      <c r="AH738" s="1368">
        <v>5</v>
      </c>
      <c r="AI738" s="1385"/>
      <c r="AJ738" s="543"/>
    </row>
    <row r="739" spans="1:36" s="164" customFormat="1" ht="18" customHeight="1">
      <c r="A739" s="405">
        <v>25</v>
      </c>
      <c r="B739" s="405">
        <v>1</v>
      </c>
      <c r="C739" s="816">
        <v>6</v>
      </c>
      <c r="D739" s="888"/>
      <c r="E739" s="995"/>
      <c r="F739" s="995"/>
      <c r="G739" s="995"/>
      <c r="H739" s="1172" t="s">
        <v>225</v>
      </c>
      <c r="I739" s="1257"/>
      <c r="J739" s="1316">
        <v>22</v>
      </c>
      <c r="K739" s="1316">
        <v>20</v>
      </c>
      <c r="L739" s="1316">
        <v>0</v>
      </c>
      <c r="M739" s="1316">
        <v>204</v>
      </c>
      <c r="N739" s="1316">
        <v>0</v>
      </c>
      <c r="O739" s="1316">
        <v>0</v>
      </c>
      <c r="P739" s="1316">
        <v>0</v>
      </c>
      <c r="Q739" s="1316">
        <v>0</v>
      </c>
      <c r="R739" s="1316">
        <v>0</v>
      </c>
      <c r="S739" s="1316">
        <v>0</v>
      </c>
      <c r="T739" s="1316">
        <v>0</v>
      </c>
      <c r="U739" s="1316">
        <v>0</v>
      </c>
      <c r="V739" s="1316">
        <v>144</v>
      </c>
      <c r="W739" s="1316">
        <v>0</v>
      </c>
      <c r="X739" s="1316">
        <v>0</v>
      </c>
      <c r="Y739" s="1316">
        <v>0</v>
      </c>
      <c r="Z739" s="1316">
        <v>0</v>
      </c>
      <c r="AA739" s="1316">
        <v>36</v>
      </c>
      <c r="AB739" s="1316">
        <v>0</v>
      </c>
      <c r="AC739" s="1316">
        <v>0</v>
      </c>
      <c r="AD739" s="1316">
        <v>0</v>
      </c>
      <c r="AE739" s="1358">
        <v>0</v>
      </c>
      <c r="AF739" s="1290">
        <v>0</v>
      </c>
      <c r="AG739" s="1368">
        <v>1</v>
      </c>
      <c r="AH739" s="1368">
        <v>6</v>
      </c>
      <c r="AI739" s="1385"/>
      <c r="AJ739" s="543"/>
    </row>
    <row r="740" spans="1:36" s="164" customFormat="1" ht="18" customHeight="1">
      <c r="A740" s="405">
        <v>25</v>
      </c>
      <c r="B740" s="405">
        <v>1</v>
      </c>
      <c r="C740" s="816">
        <v>7</v>
      </c>
      <c r="D740" s="887" t="s">
        <v>400</v>
      </c>
      <c r="E740" s="995" t="s">
        <v>221</v>
      </c>
      <c r="F740" s="995"/>
      <c r="G740" s="995"/>
      <c r="H740" s="1172" t="s">
        <v>620</v>
      </c>
      <c r="I740" s="1257"/>
      <c r="J740" s="1316">
        <v>36888</v>
      </c>
      <c r="K740" s="1316">
        <v>4460</v>
      </c>
      <c r="L740" s="1316">
        <v>10861</v>
      </c>
      <c r="M740" s="1316">
        <v>20478</v>
      </c>
      <c r="N740" s="1316">
        <v>6909</v>
      </c>
      <c r="O740" s="1316">
        <v>9514</v>
      </c>
      <c r="P740" s="1316">
        <v>6207</v>
      </c>
      <c r="Q740" s="1316">
        <v>23796</v>
      </c>
      <c r="R740" s="1316">
        <v>10258</v>
      </c>
      <c r="S740" s="1316">
        <v>9568</v>
      </c>
      <c r="T740" s="1316">
        <v>3434</v>
      </c>
      <c r="U740" s="1316">
        <v>8740</v>
      </c>
      <c r="V740" s="1316">
        <v>10294</v>
      </c>
      <c r="W740" s="1316">
        <v>6301</v>
      </c>
      <c r="X740" s="1316">
        <v>553</v>
      </c>
      <c r="Y740" s="1316">
        <v>533</v>
      </c>
      <c r="Z740" s="1316">
        <v>3835</v>
      </c>
      <c r="AA740" s="1316">
        <v>1753</v>
      </c>
      <c r="AB740" s="1316">
        <v>2540</v>
      </c>
      <c r="AC740" s="1316">
        <v>2550</v>
      </c>
      <c r="AD740" s="1316">
        <v>4398</v>
      </c>
      <c r="AE740" s="1358">
        <v>2080</v>
      </c>
      <c r="AF740" s="1290">
        <v>3204</v>
      </c>
      <c r="AG740" s="1368">
        <v>1</v>
      </c>
      <c r="AH740" s="1368">
        <v>7</v>
      </c>
      <c r="AI740" s="1385"/>
      <c r="AJ740" s="543"/>
    </row>
    <row r="741" spans="1:36" s="164" customFormat="1" ht="18" customHeight="1">
      <c r="A741" s="405">
        <v>25</v>
      </c>
      <c r="B741" s="405">
        <v>1</v>
      </c>
      <c r="C741" s="816">
        <v>8</v>
      </c>
      <c r="D741" s="888"/>
      <c r="E741" s="992"/>
      <c r="F741" s="992"/>
      <c r="G741" s="992"/>
      <c r="H741" s="1172" t="s">
        <v>454</v>
      </c>
      <c r="I741" s="1257"/>
      <c r="J741" s="1316">
        <v>6073</v>
      </c>
      <c r="K741" s="1316">
        <v>1385</v>
      </c>
      <c r="L741" s="1316">
        <v>2094</v>
      </c>
      <c r="M741" s="1316">
        <v>2296</v>
      </c>
      <c r="N741" s="1316">
        <v>1196</v>
      </c>
      <c r="O741" s="1316">
        <v>1082</v>
      </c>
      <c r="P741" s="1316">
        <v>1852</v>
      </c>
      <c r="Q741" s="1316">
        <v>4169</v>
      </c>
      <c r="R741" s="1316">
        <v>1752</v>
      </c>
      <c r="S741" s="1316">
        <v>2706</v>
      </c>
      <c r="T741" s="1316">
        <v>591</v>
      </c>
      <c r="U741" s="1316">
        <v>2207</v>
      </c>
      <c r="V741" s="1316">
        <v>4958</v>
      </c>
      <c r="W741" s="1316">
        <v>1538</v>
      </c>
      <c r="X741" s="1316">
        <v>293</v>
      </c>
      <c r="Y741" s="1316">
        <v>347</v>
      </c>
      <c r="Z741" s="1316">
        <v>647</v>
      </c>
      <c r="AA741" s="1316">
        <v>646</v>
      </c>
      <c r="AB741" s="1316">
        <v>613</v>
      </c>
      <c r="AC741" s="1316">
        <v>670</v>
      </c>
      <c r="AD741" s="1316">
        <v>287</v>
      </c>
      <c r="AE741" s="1358">
        <v>332</v>
      </c>
      <c r="AF741" s="1290">
        <v>2046</v>
      </c>
      <c r="AG741" s="1368">
        <v>1</v>
      </c>
      <c r="AH741" s="1368">
        <v>8</v>
      </c>
      <c r="AI741" s="1385"/>
      <c r="AJ741" s="543"/>
    </row>
    <row r="742" spans="1:36" s="164" customFormat="1" ht="18" customHeight="1">
      <c r="A742" s="774">
        <v>25</v>
      </c>
      <c r="B742" s="774">
        <v>1</v>
      </c>
      <c r="C742" s="817">
        <v>9</v>
      </c>
      <c r="D742" s="888"/>
      <c r="E742" s="2264" t="s">
        <v>1372</v>
      </c>
      <c r="F742" s="2265"/>
      <c r="G742" s="2265"/>
      <c r="H742" s="2265"/>
      <c r="I742" s="1257"/>
      <c r="J742" s="1316">
        <v>0</v>
      </c>
      <c r="K742" s="1316">
        <v>0</v>
      </c>
      <c r="L742" s="1316">
        <v>0</v>
      </c>
      <c r="M742" s="1316">
        <v>0</v>
      </c>
      <c r="N742" s="1316">
        <v>0</v>
      </c>
      <c r="O742" s="1316">
        <v>0</v>
      </c>
      <c r="P742" s="1316">
        <v>0</v>
      </c>
      <c r="Q742" s="1316">
        <v>0</v>
      </c>
      <c r="R742" s="1316">
        <v>0</v>
      </c>
      <c r="S742" s="1316">
        <v>0</v>
      </c>
      <c r="T742" s="1316">
        <v>0</v>
      </c>
      <c r="U742" s="1316">
        <v>0</v>
      </c>
      <c r="V742" s="1316">
        <v>0</v>
      </c>
      <c r="W742" s="1316">
        <v>0</v>
      </c>
      <c r="X742" s="1316">
        <v>0</v>
      </c>
      <c r="Y742" s="1316">
        <v>0</v>
      </c>
      <c r="Z742" s="1316">
        <v>0</v>
      </c>
      <c r="AA742" s="1316">
        <v>0</v>
      </c>
      <c r="AB742" s="1316">
        <v>0</v>
      </c>
      <c r="AC742" s="1316">
        <v>0</v>
      </c>
      <c r="AD742" s="1316">
        <v>0</v>
      </c>
      <c r="AE742" s="1358">
        <v>0</v>
      </c>
      <c r="AF742" s="1290">
        <v>0</v>
      </c>
      <c r="AG742" s="1373">
        <v>1</v>
      </c>
      <c r="AH742" s="1373">
        <v>9</v>
      </c>
      <c r="AI742" s="1385"/>
      <c r="AJ742" s="543"/>
    </row>
    <row r="743" spans="1:36" s="164" customFormat="1" ht="18" customHeight="1">
      <c r="A743" s="405">
        <v>25</v>
      </c>
      <c r="B743" s="405">
        <v>1</v>
      </c>
      <c r="C743" s="816">
        <v>10</v>
      </c>
      <c r="D743" s="887" t="s">
        <v>402</v>
      </c>
      <c r="E743" s="993"/>
      <c r="F743" s="993"/>
      <c r="G743" s="993"/>
      <c r="H743" s="1171" t="s">
        <v>52</v>
      </c>
      <c r="I743" s="1257"/>
      <c r="J743" s="1316">
        <v>152353</v>
      </c>
      <c r="K743" s="1316">
        <v>23724</v>
      </c>
      <c r="L743" s="1316">
        <v>42318</v>
      </c>
      <c r="M743" s="1316">
        <v>84021</v>
      </c>
      <c r="N743" s="1316">
        <v>27310</v>
      </c>
      <c r="O743" s="1316">
        <v>37909</v>
      </c>
      <c r="P743" s="1316">
        <v>23799</v>
      </c>
      <c r="Q743" s="1316">
        <v>92928</v>
      </c>
      <c r="R743" s="1316">
        <v>40858</v>
      </c>
      <c r="S743" s="1316">
        <v>37709</v>
      </c>
      <c r="T743" s="1316">
        <v>14277</v>
      </c>
      <c r="U743" s="1316">
        <v>32893</v>
      </c>
      <c r="V743" s="1316">
        <v>43649</v>
      </c>
      <c r="W743" s="1316">
        <v>26832</v>
      </c>
      <c r="X743" s="1316">
        <v>3469</v>
      </c>
      <c r="Y743" s="1316">
        <v>3189</v>
      </c>
      <c r="Z743" s="1316">
        <v>15229</v>
      </c>
      <c r="AA743" s="1316">
        <v>10419</v>
      </c>
      <c r="AB743" s="1316">
        <v>9959</v>
      </c>
      <c r="AC743" s="1316">
        <v>12019</v>
      </c>
      <c r="AD743" s="1316">
        <v>18827</v>
      </c>
      <c r="AE743" s="1358">
        <v>14101</v>
      </c>
      <c r="AF743" s="1290">
        <v>19642</v>
      </c>
      <c r="AG743" s="1368">
        <v>1</v>
      </c>
      <c r="AH743" s="1368">
        <v>9</v>
      </c>
      <c r="AI743" s="1385"/>
      <c r="AJ743" s="543"/>
    </row>
    <row r="744" spans="1:36" s="164" customFormat="1" ht="18" customHeight="1">
      <c r="A744" s="405">
        <v>25</v>
      </c>
      <c r="B744" s="405">
        <v>1</v>
      </c>
      <c r="C744" s="816">
        <v>11</v>
      </c>
      <c r="D744" s="887"/>
      <c r="E744" s="993"/>
      <c r="F744" s="993"/>
      <c r="G744" s="993"/>
      <c r="H744" s="1171" t="s">
        <v>802</v>
      </c>
      <c r="I744" s="1257"/>
      <c r="J744" s="1316">
        <v>1353</v>
      </c>
      <c r="K744" s="1316">
        <v>160</v>
      </c>
      <c r="L744" s="1316">
        <v>333</v>
      </c>
      <c r="M744" s="1316">
        <v>949</v>
      </c>
      <c r="N744" s="1316">
        <v>190</v>
      </c>
      <c r="O744" s="1316">
        <v>321</v>
      </c>
      <c r="P744" s="1316">
        <v>133</v>
      </c>
      <c r="Q744" s="1316">
        <v>666</v>
      </c>
      <c r="R744" s="1316">
        <v>356</v>
      </c>
      <c r="S744" s="1316">
        <v>281</v>
      </c>
      <c r="T744" s="1316">
        <v>87</v>
      </c>
      <c r="U744" s="1316">
        <v>232</v>
      </c>
      <c r="V744" s="1316">
        <v>297</v>
      </c>
      <c r="W744" s="1316">
        <v>213</v>
      </c>
      <c r="X744" s="1316">
        <v>26</v>
      </c>
      <c r="Y744" s="1316">
        <v>23</v>
      </c>
      <c r="Z744" s="1316">
        <v>105</v>
      </c>
      <c r="AA744" s="1316">
        <v>85</v>
      </c>
      <c r="AB744" s="1316">
        <v>74</v>
      </c>
      <c r="AC744" s="1316">
        <v>146</v>
      </c>
      <c r="AD744" s="1316">
        <v>173</v>
      </c>
      <c r="AE744" s="1358">
        <v>153</v>
      </c>
      <c r="AF744" s="1290">
        <v>136</v>
      </c>
      <c r="AG744" s="1368">
        <v>1</v>
      </c>
      <c r="AH744" s="1368">
        <v>10</v>
      </c>
      <c r="AI744" s="1385"/>
      <c r="AJ744" s="543"/>
    </row>
    <row r="745" spans="1:36" s="164" customFormat="1" ht="18" customHeight="1">
      <c r="A745" s="405">
        <v>25</v>
      </c>
      <c r="B745" s="405">
        <v>1</v>
      </c>
      <c r="C745" s="816">
        <v>12</v>
      </c>
      <c r="D745" s="889"/>
      <c r="E745" s="993"/>
      <c r="F745" s="993"/>
      <c r="G745" s="993"/>
      <c r="H745" s="1173" t="s">
        <v>68</v>
      </c>
      <c r="I745" s="1257"/>
      <c r="J745" s="1316">
        <v>486</v>
      </c>
      <c r="K745" s="1316">
        <v>82</v>
      </c>
      <c r="L745" s="1316">
        <v>158</v>
      </c>
      <c r="M745" s="1316">
        <v>371</v>
      </c>
      <c r="N745" s="1316">
        <v>90</v>
      </c>
      <c r="O745" s="1316">
        <v>142</v>
      </c>
      <c r="P745" s="1316">
        <v>74</v>
      </c>
      <c r="Q745" s="1316">
        <v>312</v>
      </c>
      <c r="R745" s="1316">
        <v>194</v>
      </c>
      <c r="S745" s="1316">
        <v>151</v>
      </c>
      <c r="T745" s="1316">
        <v>51</v>
      </c>
      <c r="U745" s="1316">
        <v>115</v>
      </c>
      <c r="V745" s="1316">
        <v>139</v>
      </c>
      <c r="W745" s="1316">
        <v>88</v>
      </c>
      <c r="X745" s="1316">
        <v>4</v>
      </c>
      <c r="Y745" s="1316">
        <v>5</v>
      </c>
      <c r="Z745" s="1316">
        <v>43</v>
      </c>
      <c r="AA745" s="1316">
        <v>47</v>
      </c>
      <c r="AB745" s="1316">
        <v>6</v>
      </c>
      <c r="AC745" s="1316">
        <v>48</v>
      </c>
      <c r="AD745" s="1316">
        <v>73</v>
      </c>
      <c r="AE745" s="1358">
        <v>96</v>
      </c>
      <c r="AF745" s="1290">
        <v>67</v>
      </c>
      <c r="AG745" s="1368">
        <v>1</v>
      </c>
      <c r="AH745" s="1368">
        <v>11</v>
      </c>
      <c r="AI745" s="1385"/>
      <c r="AJ745" s="543"/>
    </row>
    <row r="746" spans="1:36" s="164" customFormat="1" ht="18" customHeight="1">
      <c r="A746" s="405">
        <v>25</v>
      </c>
      <c r="B746" s="405">
        <v>1</v>
      </c>
      <c r="C746" s="816">
        <v>13</v>
      </c>
      <c r="D746" s="890" t="s">
        <v>519</v>
      </c>
      <c r="E746" s="996"/>
      <c r="F746" s="1079"/>
      <c r="G746" s="1079"/>
      <c r="H746" s="1173" t="s">
        <v>1115</v>
      </c>
      <c r="I746" s="1257"/>
      <c r="J746" s="1316">
        <v>1188</v>
      </c>
      <c r="K746" s="1316">
        <v>55</v>
      </c>
      <c r="L746" s="1316">
        <v>337</v>
      </c>
      <c r="M746" s="1316">
        <v>168</v>
      </c>
      <c r="N746" s="1316">
        <v>84</v>
      </c>
      <c r="O746" s="1316">
        <v>48</v>
      </c>
      <c r="P746" s="1316">
        <v>36</v>
      </c>
      <c r="Q746" s="1316">
        <v>228</v>
      </c>
      <c r="R746" s="1316">
        <v>0</v>
      </c>
      <c r="S746" s="1316">
        <v>216</v>
      </c>
      <c r="T746" s="1316">
        <v>72</v>
      </c>
      <c r="U746" s="1316">
        <v>108</v>
      </c>
      <c r="V746" s="1316">
        <v>0</v>
      </c>
      <c r="W746" s="1316">
        <v>36</v>
      </c>
      <c r="X746" s="1316">
        <v>0</v>
      </c>
      <c r="Y746" s="1316">
        <v>0</v>
      </c>
      <c r="Z746" s="1316">
        <v>0</v>
      </c>
      <c r="AA746" s="1316">
        <v>12</v>
      </c>
      <c r="AB746" s="1316">
        <v>0</v>
      </c>
      <c r="AC746" s="1316">
        <v>60</v>
      </c>
      <c r="AD746" s="1316">
        <v>0</v>
      </c>
      <c r="AE746" s="1358">
        <v>12</v>
      </c>
      <c r="AF746" s="1290">
        <v>48</v>
      </c>
      <c r="AG746" s="1368">
        <v>1</v>
      </c>
      <c r="AH746" s="1368">
        <v>12</v>
      </c>
      <c r="AI746" s="1385"/>
      <c r="AJ746" s="543"/>
    </row>
    <row r="747" spans="1:36" s="164" customFormat="1" ht="18" customHeight="1">
      <c r="A747" s="405">
        <v>25</v>
      </c>
      <c r="B747" s="405">
        <v>1</v>
      </c>
      <c r="C747" s="816">
        <v>14</v>
      </c>
      <c r="D747" s="888" t="s">
        <v>76</v>
      </c>
      <c r="E747" s="997"/>
      <c r="F747" s="993"/>
      <c r="G747" s="993"/>
      <c r="H747" s="1173" t="s">
        <v>191</v>
      </c>
      <c r="I747" s="1257"/>
      <c r="J747" s="1316">
        <v>99</v>
      </c>
      <c r="K747" s="1316">
        <v>5</v>
      </c>
      <c r="L747" s="1316">
        <v>29</v>
      </c>
      <c r="M747" s="1316">
        <v>14</v>
      </c>
      <c r="N747" s="1316">
        <v>7</v>
      </c>
      <c r="O747" s="1316">
        <v>4</v>
      </c>
      <c r="P747" s="1316">
        <v>3</v>
      </c>
      <c r="Q747" s="1316">
        <v>19</v>
      </c>
      <c r="R747" s="1316">
        <v>0</v>
      </c>
      <c r="S747" s="1316">
        <v>18</v>
      </c>
      <c r="T747" s="1316">
        <v>6</v>
      </c>
      <c r="U747" s="1316">
        <v>9</v>
      </c>
      <c r="V747" s="1316">
        <v>0</v>
      </c>
      <c r="W747" s="1316">
        <v>3</v>
      </c>
      <c r="X747" s="1316">
        <v>0</v>
      </c>
      <c r="Y747" s="1316">
        <v>0</v>
      </c>
      <c r="Z747" s="1316">
        <v>0</v>
      </c>
      <c r="AA747" s="1316">
        <v>1</v>
      </c>
      <c r="AB747" s="1316">
        <v>0</v>
      </c>
      <c r="AC747" s="1316">
        <v>5</v>
      </c>
      <c r="AD747" s="1316">
        <v>0</v>
      </c>
      <c r="AE747" s="1358">
        <v>1</v>
      </c>
      <c r="AF747" s="1290">
        <v>4</v>
      </c>
      <c r="AG747" s="1368">
        <v>1</v>
      </c>
      <c r="AH747" s="1368">
        <v>13</v>
      </c>
      <c r="AI747" s="1385"/>
      <c r="AJ747" s="543"/>
    </row>
    <row r="748" spans="1:36" s="164" customFormat="1" ht="18" customHeight="1">
      <c r="A748" s="405">
        <v>25</v>
      </c>
      <c r="B748" s="405">
        <v>1</v>
      </c>
      <c r="C748" s="816">
        <v>15</v>
      </c>
      <c r="D748" s="887" t="s">
        <v>908</v>
      </c>
      <c r="E748" s="997"/>
      <c r="F748" s="993"/>
      <c r="G748" s="993"/>
      <c r="H748" s="1173" t="s">
        <v>518</v>
      </c>
      <c r="I748" s="1257"/>
      <c r="J748" s="1316">
        <v>376983</v>
      </c>
      <c r="K748" s="1316">
        <v>16483</v>
      </c>
      <c r="L748" s="1316">
        <v>86500</v>
      </c>
      <c r="M748" s="1316">
        <v>61472</v>
      </c>
      <c r="N748" s="1316">
        <v>26898</v>
      </c>
      <c r="O748" s="1316">
        <v>16236</v>
      </c>
      <c r="P748" s="1316">
        <v>11601</v>
      </c>
      <c r="Q748" s="1316">
        <v>65944</v>
      </c>
      <c r="R748" s="1316">
        <v>0</v>
      </c>
      <c r="S748" s="1316">
        <v>21803</v>
      </c>
      <c r="T748" s="1316">
        <v>19979</v>
      </c>
      <c r="U748" s="1316">
        <v>29201</v>
      </c>
      <c r="V748" s="1316">
        <v>0</v>
      </c>
      <c r="W748" s="1316">
        <v>10742</v>
      </c>
      <c r="X748" s="1316">
        <v>0</v>
      </c>
      <c r="Y748" s="1316">
        <v>0</v>
      </c>
      <c r="Z748" s="1316">
        <v>0</v>
      </c>
      <c r="AA748" s="1316">
        <v>2535</v>
      </c>
      <c r="AB748" s="1316">
        <v>0</v>
      </c>
      <c r="AC748" s="1316">
        <v>8216</v>
      </c>
      <c r="AD748" s="1316">
        <v>0</v>
      </c>
      <c r="AE748" s="1358">
        <v>3833</v>
      </c>
      <c r="AF748" s="1290">
        <v>11791</v>
      </c>
      <c r="AG748" s="1368">
        <v>1</v>
      </c>
      <c r="AH748" s="1368">
        <v>14</v>
      </c>
      <c r="AI748" s="1385"/>
      <c r="AJ748" s="543"/>
    </row>
    <row r="749" spans="1:36" s="164" customFormat="1" ht="18" customHeight="1">
      <c r="A749" s="405">
        <v>25</v>
      </c>
      <c r="B749" s="405">
        <v>1</v>
      </c>
      <c r="C749" s="816">
        <v>16</v>
      </c>
      <c r="D749" s="888"/>
      <c r="E749" s="997"/>
      <c r="F749" s="993"/>
      <c r="G749" s="993"/>
      <c r="H749" s="1173" t="s">
        <v>513</v>
      </c>
      <c r="I749" s="1257"/>
      <c r="J749" s="1316">
        <v>175840</v>
      </c>
      <c r="K749" s="1316">
        <v>8506</v>
      </c>
      <c r="L749" s="1316">
        <v>39223</v>
      </c>
      <c r="M749" s="1316">
        <v>30923</v>
      </c>
      <c r="N749" s="1316">
        <v>13901</v>
      </c>
      <c r="O749" s="1316">
        <v>6935</v>
      </c>
      <c r="P749" s="1316">
        <v>5368</v>
      </c>
      <c r="Q749" s="1316">
        <v>34712</v>
      </c>
      <c r="R749" s="1316">
        <v>0</v>
      </c>
      <c r="S749" s="1316">
        <v>13803</v>
      </c>
      <c r="T749" s="1316">
        <v>10524</v>
      </c>
      <c r="U749" s="1316">
        <v>12517</v>
      </c>
      <c r="V749" s="1316">
        <v>0</v>
      </c>
      <c r="W749" s="1316">
        <v>4889</v>
      </c>
      <c r="X749" s="1316">
        <v>0</v>
      </c>
      <c r="Y749" s="1316">
        <v>0</v>
      </c>
      <c r="Z749" s="1316">
        <v>0</v>
      </c>
      <c r="AA749" s="1316">
        <v>601</v>
      </c>
      <c r="AB749" s="1316">
        <v>0</v>
      </c>
      <c r="AC749" s="1316">
        <v>2134</v>
      </c>
      <c r="AD749" s="1316">
        <v>0</v>
      </c>
      <c r="AE749" s="1358">
        <v>1173</v>
      </c>
      <c r="AF749" s="1290">
        <v>3826</v>
      </c>
      <c r="AG749" s="1368">
        <v>1</v>
      </c>
      <c r="AH749" s="1368">
        <v>15</v>
      </c>
      <c r="AI749" s="1385"/>
      <c r="AJ749" s="543"/>
    </row>
    <row r="750" spans="1:36" s="164" customFormat="1" ht="18" customHeight="1">
      <c r="A750" s="405">
        <v>25</v>
      </c>
      <c r="B750" s="405">
        <v>1</v>
      </c>
      <c r="C750" s="816">
        <v>17</v>
      </c>
      <c r="D750" s="887" t="s">
        <v>909</v>
      </c>
      <c r="E750" s="998" t="s">
        <v>533</v>
      </c>
      <c r="F750" s="994"/>
      <c r="G750" s="994"/>
      <c r="H750" s="1174" t="s">
        <v>611</v>
      </c>
      <c r="I750" s="1257"/>
      <c r="J750" s="1316">
        <v>9923</v>
      </c>
      <c r="K750" s="1316">
        <v>975</v>
      </c>
      <c r="L750" s="1316">
        <v>8173</v>
      </c>
      <c r="M750" s="1316">
        <v>2318</v>
      </c>
      <c r="N750" s="1316">
        <v>1724</v>
      </c>
      <c r="O750" s="1316">
        <v>164</v>
      </c>
      <c r="P750" s="1316">
        <v>708</v>
      </c>
      <c r="Q750" s="1316">
        <v>7398</v>
      </c>
      <c r="R750" s="1316">
        <v>0</v>
      </c>
      <c r="S750" s="1316">
        <v>962</v>
      </c>
      <c r="T750" s="1316">
        <v>2315</v>
      </c>
      <c r="U750" s="1316">
        <v>2836</v>
      </c>
      <c r="V750" s="1316">
        <v>0</v>
      </c>
      <c r="W750" s="1316">
        <v>348</v>
      </c>
      <c r="X750" s="1316">
        <v>0</v>
      </c>
      <c r="Y750" s="1316">
        <v>0</v>
      </c>
      <c r="Z750" s="1316">
        <v>0</v>
      </c>
      <c r="AA750" s="1316">
        <v>137</v>
      </c>
      <c r="AB750" s="1316">
        <v>0</v>
      </c>
      <c r="AC750" s="1316">
        <v>0</v>
      </c>
      <c r="AD750" s="1316">
        <v>0</v>
      </c>
      <c r="AE750" s="1358">
        <v>92</v>
      </c>
      <c r="AF750" s="1290">
        <v>269</v>
      </c>
      <c r="AG750" s="1368">
        <v>1</v>
      </c>
      <c r="AH750" s="1368">
        <v>16</v>
      </c>
      <c r="AI750" s="1385"/>
      <c r="AJ750" s="543"/>
    </row>
    <row r="751" spans="1:36" s="164" customFormat="1" ht="18" customHeight="1">
      <c r="A751" s="405">
        <v>25</v>
      </c>
      <c r="B751" s="405">
        <v>1</v>
      </c>
      <c r="C751" s="816">
        <v>18</v>
      </c>
      <c r="D751" s="888"/>
      <c r="E751" s="999"/>
      <c r="F751" s="995"/>
      <c r="G751" s="995"/>
      <c r="H751" s="1174" t="s">
        <v>225</v>
      </c>
      <c r="I751" s="1257"/>
      <c r="J751" s="1316">
        <v>478</v>
      </c>
      <c r="K751" s="1316">
        <v>348</v>
      </c>
      <c r="L751" s="1316">
        <v>0</v>
      </c>
      <c r="M751" s="1316">
        <v>123</v>
      </c>
      <c r="N751" s="1316">
        <v>152</v>
      </c>
      <c r="O751" s="1316">
        <v>0</v>
      </c>
      <c r="P751" s="1316">
        <v>37</v>
      </c>
      <c r="Q751" s="1316">
        <v>0</v>
      </c>
      <c r="R751" s="1316">
        <v>0</v>
      </c>
      <c r="S751" s="1316">
        <v>0</v>
      </c>
      <c r="T751" s="1316">
        <v>0</v>
      </c>
      <c r="U751" s="1316">
        <v>0</v>
      </c>
      <c r="V751" s="1316">
        <v>0</v>
      </c>
      <c r="W751" s="1316">
        <v>0</v>
      </c>
      <c r="X751" s="1316">
        <v>0</v>
      </c>
      <c r="Y751" s="1316">
        <v>0</v>
      </c>
      <c r="Z751" s="1316">
        <v>0</v>
      </c>
      <c r="AA751" s="1316">
        <v>36</v>
      </c>
      <c r="AB751" s="1316">
        <v>0</v>
      </c>
      <c r="AC751" s="1316">
        <v>0</v>
      </c>
      <c r="AD751" s="1316">
        <v>0</v>
      </c>
      <c r="AE751" s="1358">
        <v>0</v>
      </c>
      <c r="AF751" s="1290">
        <v>41</v>
      </c>
      <c r="AG751" s="1368">
        <v>1</v>
      </c>
      <c r="AH751" s="1368">
        <v>17</v>
      </c>
      <c r="AI751" s="1385"/>
      <c r="AJ751" s="543"/>
    </row>
    <row r="752" spans="1:36" s="164" customFormat="1" ht="18" customHeight="1">
      <c r="A752" s="405">
        <v>25</v>
      </c>
      <c r="B752" s="405">
        <v>1</v>
      </c>
      <c r="C752" s="816">
        <v>19</v>
      </c>
      <c r="D752" s="887" t="s">
        <v>178</v>
      </c>
      <c r="E752" s="999" t="s">
        <v>221</v>
      </c>
      <c r="F752" s="995"/>
      <c r="G752" s="995"/>
      <c r="H752" s="1174" t="s">
        <v>620</v>
      </c>
      <c r="I752" s="1257"/>
      <c r="J752" s="1316">
        <v>138185</v>
      </c>
      <c r="K752" s="1316">
        <v>6719</v>
      </c>
      <c r="L752" s="1316">
        <v>26103</v>
      </c>
      <c r="M752" s="1316">
        <v>24102</v>
      </c>
      <c r="N752" s="1316">
        <v>10374</v>
      </c>
      <c r="O752" s="1316">
        <v>6128</v>
      </c>
      <c r="P752" s="1316">
        <v>4310</v>
      </c>
      <c r="Q752" s="1316">
        <v>23649</v>
      </c>
      <c r="R752" s="1316">
        <v>0</v>
      </c>
      <c r="S752" s="1316">
        <v>10665</v>
      </c>
      <c r="T752" s="1316">
        <v>7347</v>
      </c>
      <c r="U752" s="1316">
        <v>8460</v>
      </c>
      <c r="V752" s="1316">
        <v>0</v>
      </c>
      <c r="W752" s="1316">
        <v>3763</v>
      </c>
      <c r="X752" s="1316">
        <v>0</v>
      </c>
      <c r="Y752" s="1316">
        <v>0</v>
      </c>
      <c r="Z752" s="1316">
        <v>0</v>
      </c>
      <c r="AA752" s="1316">
        <v>343</v>
      </c>
      <c r="AB752" s="1316">
        <v>0</v>
      </c>
      <c r="AC752" s="1316">
        <v>1973</v>
      </c>
      <c r="AD752" s="1316">
        <v>0</v>
      </c>
      <c r="AE752" s="1358">
        <v>945</v>
      </c>
      <c r="AF752" s="1290">
        <v>2109</v>
      </c>
      <c r="AG752" s="1368">
        <v>1</v>
      </c>
      <c r="AH752" s="1368">
        <v>18</v>
      </c>
      <c r="AI752" s="1385"/>
      <c r="AJ752" s="543"/>
    </row>
    <row r="753" spans="1:36" s="164" customFormat="1" ht="18" customHeight="1">
      <c r="A753" s="405">
        <v>25</v>
      </c>
      <c r="B753" s="405">
        <v>1</v>
      </c>
      <c r="C753" s="816">
        <v>20</v>
      </c>
      <c r="D753" s="888"/>
      <c r="E753" s="1000"/>
      <c r="F753" s="992"/>
      <c r="G753" s="992"/>
      <c r="H753" s="1174" t="s">
        <v>454</v>
      </c>
      <c r="I753" s="1257"/>
      <c r="J753" s="1316">
        <v>27254</v>
      </c>
      <c r="K753" s="1316">
        <v>464</v>
      </c>
      <c r="L753" s="1316">
        <v>4947</v>
      </c>
      <c r="M753" s="1316">
        <v>4380</v>
      </c>
      <c r="N753" s="1316">
        <v>1651</v>
      </c>
      <c r="O753" s="1316">
        <v>643</v>
      </c>
      <c r="P753" s="1316">
        <v>313</v>
      </c>
      <c r="Q753" s="1316">
        <v>3665</v>
      </c>
      <c r="R753" s="1316">
        <v>0</v>
      </c>
      <c r="S753" s="1316">
        <v>2176</v>
      </c>
      <c r="T753" s="1316">
        <v>862</v>
      </c>
      <c r="U753" s="1316">
        <v>1221</v>
      </c>
      <c r="V753" s="1316">
        <v>0</v>
      </c>
      <c r="W753" s="1316">
        <v>778</v>
      </c>
      <c r="X753" s="1316">
        <v>0</v>
      </c>
      <c r="Y753" s="1316">
        <v>0</v>
      </c>
      <c r="Z753" s="1316">
        <v>0</v>
      </c>
      <c r="AA753" s="1316">
        <v>85</v>
      </c>
      <c r="AB753" s="1316">
        <v>0</v>
      </c>
      <c r="AC753" s="1316">
        <v>161</v>
      </c>
      <c r="AD753" s="1316">
        <v>0</v>
      </c>
      <c r="AE753" s="1358">
        <v>136</v>
      </c>
      <c r="AF753" s="1290">
        <v>1407</v>
      </c>
      <c r="AG753" s="1368">
        <v>1</v>
      </c>
      <c r="AH753" s="1368">
        <v>19</v>
      </c>
      <c r="AI753" s="1385"/>
      <c r="AJ753" s="543"/>
    </row>
    <row r="754" spans="1:36" s="164" customFormat="1" ht="18" customHeight="1">
      <c r="A754" s="774">
        <v>25</v>
      </c>
      <c r="B754" s="774">
        <v>1</v>
      </c>
      <c r="C754" s="817">
        <v>21</v>
      </c>
      <c r="D754" s="888"/>
      <c r="E754" s="2264" t="s">
        <v>1372</v>
      </c>
      <c r="F754" s="2265"/>
      <c r="G754" s="2265"/>
      <c r="H754" s="2265"/>
      <c r="I754" s="1257"/>
      <c r="J754" s="1316">
        <v>0</v>
      </c>
      <c r="K754" s="1316">
        <v>0</v>
      </c>
      <c r="L754" s="1316">
        <v>0</v>
      </c>
      <c r="M754" s="1316">
        <v>0</v>
      </c>
      <c r="N754" s="1316">
        <v>0</v>
      </c>
      <c r="O754" s="1316">
        <v>0</v>
      </c>
      <c r="P754" s="1316">
        <v>0</v>
      </c>
      <c r="Q754" s="1316">
        <v>0</v>
      </c>
      <c r="R754" s="1316">
        <v>0</v>
      </c>
      <c r="S754" s="1316">
        <v>21938</v>
      </c>
      <c r="T754" s="1316">
        <v>0</v>
      </c>
      <c r="U754" s="1316">
        <v>0</v>
      </c>
      <c r="V754" s="1316">
        <v>0</v>
      </c>
      <c r="W754" s="1316">
        <v>0</v>
      </c>
      <c r="X754" s="1316">
        <v>0</v>
      </c>
      <c r="Y754" s="1316">
        <v>0</v>
      </c>
      <c r="Z754" s="1316">
        <v>0</v>
      </c>
      <c r="AA754" s="1316">
        <v>0</v>
      </c>
      <c r="AB754" s="1316">
        <v>0</v>
      </c>
      <c r="AC754" s="1316">
        <v>0</v>
      </c>
      <c r="AD754" s="1316">
        <v>0</v>
      </c>
      <c r="AE754" s="1358">
        <v>0</v>
      </c>
      <c r="AF754" s="1290">
        <v>0</v>
      </c>
      <c r="AG754" s="1368"/>
      <c r="AH754" s="1368"/>
      <c r="AI754" s="1385"/>
      <c r="AJ754" s="543"/>
    </row>
    <row r="755" spans="1:36" s="164" customFormat="1" ht="18" customHeight="1">
      <c r="A755" s="405">
        <v>25</v>
      </c>
      <c r="B755" s="405">
        <v>1</v>
      </c>
      <c r="C755" s="816">
        <v>22</v>
      </c>
      <c r="D755" s="887" t="s">
        <v>669</v>
      </c>
      <c r="E755" s="997"/>
      <c r="F755" s="993"/>
      <c r="G755" s="993"/>
      <c r="H755" s="1173" t="s">
        <v>52</v>
      </c>
      <c r="I755" s="1257"/>
      <c r="J755" s="1316">
        <v>552823</v>
      </c>
      <c r="K755" s="1316">
        <v>24989</v>
      </c>
      <c r="L755" s="1316">
        <v>125723</v>
      </c>
      <c r="M755" s="1316">
        <v>92395</v>
      </c>
      <c r="N755" s="1316">
        <v>40799</v>
      </c>
      <c r="O755" s="1316">
        <v>23171</v>
      </c>
      <c r="P755" s="1316">
        <v>16969</v>
      </c>
      <c r="Q755" s="1316">
        <v>100656</v>
      </c>
      <c r="R755" s="1316">
        <v>0</v>
      </c>
      <c r="S755" s="1316">
        <v>57544</v>
      </c>
      <c r="T755" s="1316">
        <v>30503</v>
      </c>
      <c r="U755" s="1316">
        <v>41718</v>
      </c>
      <c r="V755" s="1316">
        <v>0</v>
      </c>
      <c r="W755" s="1316">
        <v>15631</v>
      </c>
      <c r="X755" s="1316">
        <v>0</v>
      </c>
      <c r="Y755" s="1316">
        <v>0</v>
      </c>
      <c r="Z755" s="1316">
        <v>0</v>
      </c>
      <c r="AA755" s="1316">
        <v>3136</v>
      </c>
      <c r="AB755" s="1316">
        <v>0</v>
      </c>
      <c r="AC755" s="1316">
        <v>10350</v>
      </c>
      <c r="AD755" s="1316">
        <v>0</v>
      </c>
      <c r="AE755" s="1358">
        <v>5006</v>
      </c>
      <c r="AF755" s="1290">
        <v>15617</v>
      </c>
      <c r="AG755" s="1368">
        <v>1</v>
      </c>
      <c r="AH755" s="1368">
        <v>20</v>
      </c>
      <c r="AI755" s="1385"/>
      <c r="AJ755" s="543"/>
    </row>
    <row r="756" spans="1:36" s="164" customFormat="1" ht="18" customHeight="1">
      <c r="A756" s="405">
        <v>25</v>
      </c>
      <c r="B756" s="405">
        <v>1</v>
      </c>
      <c r="C756" s="816">
        <v>23</v>
      </c>
      <c r="D756" s="887"/>
      <c r="E756" s="997"/>
      <c r="F756" s="993"/>
      <c r="G756" s="993"/>
      <c r="H756" s="1173" t="s">
        <v>802</v>
      </c>
      <c r="I756" s="1257"/>
      <c r="J756" s="1316">
        <v>4781</v>
      </c>
      <c r="K756" s="1316">
        <v>195</v>
      </c>
      <c r="L756" s="1316">
        <v>1421</v>
      </c>
      <c r="M756" s="1316">
        <v>677</v>
      </c>
      <c r="N756" s="1316">
        <v>296</v>
      </c>
      <c r="O756" s="1316">
        <v>194</v>
      </c>
      <c r="P756" s="1316">
        <v>139</v>
      </c>
      <c r="Q756" s="1316">
        <v>791</v>
      </c>
      <c r="R756" s="1316">
        <v>0</v>
      </c>
      <c r="S756" s="1316">
        <v>862</v>
      </c>
      <c r="T756" s="1316">
        <v>248</v>
      </c>
      <c r="U756" s="1316">
        <v>390</v>
      </c>
      <c r="V756" s="1316">
        <v>0</v>
      </c>
      <c r="W756" s="1316">
        <v>157</v>
      </c>
      <c r="X756" s="1316">
        <v>0</v>
      </c>
      <c r="Y756" s="1316">
        <v>0</v>
      </c>
      <c r="Z756" s="1316">
        <v>0</v>
      </c>
      <c r="AA756" s="1316">
        <v>59</v>
      </c>
      <c r="AB756" s="1316">
        <v>0</v>
      </c>
      <c r="AC756" s="1316">
        <v>303</v>
      </c>
      <c r="AD756" s="1316">
        <v>0</v>
      </c>
      <c r="AE756" s="1358">
        <v>57</v>
      </c>
      <c r="AF756" s="1290">
        <v>115</v>
      </c>
      <c r="AG756" s="1368">
        <v>1</v>
      </c>
      <c r="AH756" s="1368">
        <v>21</v>
      </c>
      <c r="AI756" s="1385"/>
      <c r="AJ756" s="543"/>
    </row>
    <row r="757" spans="1:36" s="164" customFormat="1" ht="18" customHeight="1">
      <c r="A757" s="405">
        <v>25</v>
      </c>
      <c r="B757" s="405">
        <v>1</v>
      </c>
      <c r="C757" s="816">
        <v>24</v>
      </c>
      <c r="D757" s="889"/>
      <c r="E757" s="1001"/>
      <c r="F757" s="993"/>
      <c r="G757" s="993"/>
      <c r="H757" s="1173" t="s">
        <v>68</v>
      </c>
      <c r="I757" s="1257"/>
      <c r="J757" s="1316">
        <v>1848</v>
      </c>
      <c r="K757" s="1316">
        <v>100</v>
      </c>
      <c r="L757" s="1316">
        <v>432</v>
      </c>
      <c r="M757" s="1316">
        <v>369</v>
      </c>
      <c r="N757" s="1316">
        <v>162</v>
      </c>
      <c r="O757" s="1316">
        <v>96</v>
      </c>
      <c r="P757" s="1316">
        <v>50</v>
      </c>
      <c r="Q757" s="1316">
        <v>357</v>
      </c>
      <c r="R757" s="1316">
        <v>0</v>
      </c>
      <c r="S757" s="1316">
        <v>246</v>
      </c>
      <c r="T757" s="1316">
        <v>120</v>
      </c>
      <c r="U757" s="1316">
        <v>193</v>
      </c>
      <c r="V757" s="1316">
        <v>0</v>
      </c>
      <c r="W757" s="1316">
        <v>55</v>
      </c>
      <c r="X757" s="1316">
        <v>0</v>
      </c>
      <c r="Y757" s="1316">
        <v>0</v>
      </c>
      <c r="Z757" s="1316">
        <v>0</v>
      </c>
      <c r="AA757" s="1316">
        <v>4</v>
      </c>
      <c r="AB757" s="1316">
        <v>0</v>
      </c>
      <c r="AC757" s="1316">
        <v>56</v>
      </c>
      <c r="AD757" s="1316">
        <v>0</v>
      </c>
      <c r="AE757" s="1358">
        <v>29</v>
      </c>
      <c r="AF757" s="1290">
        <v>12</v>
      </c>
      <c r="AG757" s="1368">
        <v>1</v>
      </c>
      <c r="AH757" s="1368">
        <v>22</v>
      </c>
      <c r="AI757" s="1385"/>
      <c r="AJ757" s="543"/>
    </row>
    <row r="758" spans="1:36" s="164" customFormat="1" ht="18" customHeight="1">
      <c r="A758" s="405">
        <v>25</v>
      </c>
      <c r="B758" s="405">
        <v>1</v>
      </c>
      <c r="C758" s="816">
        <v>25</v>
      </c>
      <c r="D758" s="890" t="s">
        <v>521</v>
      </c>
      <c r="E758" s="992"/>
      <c r="F758" s="1079"/>
      <c r="G758" s="1079"/>
      <c r="H758" s="1173" t="s">
        <v>1115</v>
      </c>
      <c r="I758" s="1257"/>
      <c r="J758" s="1316">
        <v>0</v>
      </c>
      <c r="K758" s="1316">
        <v>0</v>
      </c>
      <c r="L758" s="1316">
        <v>0</v>
      </c>
      <c r="M758" s="1316">
        <v>0</v>
      </c>
      <c r="N758" s="1316">
        <v>0</v>
      </c>
      <c r="O758" s="1316">
        <v>0</v>
      </c>
      <c r="P758" s="1316">
        <v>0</v>
      </c>
      <c r="Q758" s="1316">
        <v>0</v>
      </c>
      <c r="R758" s="1316">
        <v>0</v>
      </c>
      <c r="S758" s="1316">
        <v>0</v>
      </c>
      <c r="T758" s="1316">
        <v>0</v>
      </c>
      <c r="U758" s="1316">
        <v>0</v>
      </c>
      <c r="V758" s="1316">
        <v>0</v>
      </c>
      <c r="W758" s="1316">
        <v>0</v>
      </c>
      <c r="X758" s="1316">
        <v>0</v>
      </c>
      <c r="Y758" s="1316">
        <v>0</v>
      </c>
      <c r="Z758" s="1316">
        <v>0</v>
      </c>
      <c r="AA758" s="1316">
        <v>0</v>
      </c>
      <c r="AB758" s="1316">
        <v>0</v>
      </c>
      <c r="AC758" s="1316">
        <v>0</v>
      </c>
      <c r="AD758" s="1316">
        <v>0</v>
      </c>
      <c r="AE758" s="1358">
        <v>0</v>
      </c>
      <c r="AF758" s="1290">
        <v>0</v>
      </c>
      <c r="AG758" s="1368">
        <v>1</v>
      </c>
      <c r="AH758" s="1368">
        <v>23</v>
      </c>
      <c r="AI758" s="1385"/>
      <c r="AJ758" s="543"/>
    </row>
    <row r="759" spans="1:36" s="164" customFormat="1" ht="18" customHeight="1">
      <c r="A759" s="405">
        <v>25</v>
      </c>
      <c r="B759" s="405">
        <v>1</v>
      </c>
      <c r="C759" s="816">
        <v>26</v>
      </c>
      <c r="D759" s="888"/>
      <c r="E759" s="993"/>
      <c r="F759" s="993"/>
      <c r="G759" s="993"/>
      <c r="H759" s="1173" t="s">
        <v>191</v>
      </c>
      <c r="I759" s="1257"/>
      <c r="J759" s="1316">
        <v>0</v>
      </c>
      <c r="K759" s="1316">
        <v>0</v>
      </c>
      <c r="L759" s="1316">
        <v>0</v>
      </c>
      <c r="M759" s="1316">
        <v>0</v>
      </c>
      <c r="N759" s="1316">
        <v>0</v>
      </c>
      <c r="O759" s="1316">
        <v>0</v>
      </c>
      <c r="P759" s="1316">
        <v>0</v>
      </c>
      <c r="Q759" s="1316">
        <v>0</v>
      </c>
      <c r="R759" s="1316">
        <v>0</v>
      </c>
      <c r="S759" s="1316">
        <v>0</v>
      </c>
      <c r="T759" s="1316">
        <v>0</v>
      </c>
      <c r="U759" s="1316">
        <v>0</v>
      </c>
      <c r="V759" s="1316">
        <v>0</v>
      </c>
      <c r="W759" s="1316">
        <v>0</v>
      </c>
      <c r="X759" s="1316">
        <v>0</v>
      </c>
      <c r="Y759" s="1316">
        <v>0</v>
      </c>
      <c r="Z759" s="1316">
        <v>0</v>
      </c>
      <c r="AA759" s="1316">
        <v>0</v>
      </c>
      <c r="AB759" s="1316">
        <v>0</v>
      </c>
      <c r="AC759" s="1316">
        <v>0</v>
      </c>
      <c r="AD759" s="1316">
        <v>0</v>
      </c>
      <c r="AE759" s="1358">
        <v>0</v>
      </c>
      <c r="AF759" s="1290">
        <v>0</v>
      </c>
      <c r="AG759" s="1368">
        <v>1</v>
      </c>
      <c r="AH759" s="1368">
        <v>24</v>
      </c>
      <c r="AI759" s="1385"/>
      <c r="AJ759" s="543"/>
    </row>
    <row r="760" spans="1:36" s="164" customFormat="1" ht="18" customHeight="1">
      <c r="A760" s="405">
        <v>25</v>
      </c>
      <c r="B760" s="405">
        <v>1</v>
      </c>
      <c r="C760" s="816">
        <v>27</v>
      </c>
      <c r="D760" s="887" t="s">
        <v>911</v>
      </c>
      <c r="E760" s="993"/>
      <c r="F760" s="993"/>
      <c r="G760" s="993"/>
      <c r="H760" s="1173" t="s">
        <v>518</v>
      </c>
      <c r="I760" s="1257"/>
      <c r="J760" s="1316">
        <v>0</v>
      </c>
      <c r="K760" s="1316">
        <v>0</v>
      </c>
      <c r="L760" s="1316">
        <v>0</v>
      </c>
      <c r="M760" s="1316">
        <v>0</v>
      </c>
      <c r="N760" s="1316">
        <v>0</v>
      </c>
      <c r="O760" s="1316">
        <v>0</v>
      </c>
      <c r="P760" s="1316">
        <v>0</v>
      </c>
      <c r="Q760" s="1316">
        <v>0</v>
      </c>
      <c r="R760" s="1316">
        <v>0</v>
      </c>
      <c r="S760" s="1316">
        <v>0</v>
      </c>
      <c r="T760" s="1316">
        <v>0</v>
      </c>
      <c r="U760" s="1316">
        <v>0</v>
      </c>
      <c r="V760" s="1316">
        <v>0</v>
      </c>
      <c r="W760" s="1316">
        <v>0</v>
      </c>
      <c r="X760" s="1316">
        <v>0</v>
      </c>
      <c r="Y760" s="1316">
        <v>0</v>
      </c>
      <c r="Z760" s="1316">
        <v>0</v>
      </c>
      <c r="AA760" s="1316">
        <v>0</v>
      </c>
      <c r="AB760" s="1316">
        <v>0</v>
      </c>
      <c r="AC760" s="1316">
        <v>0</v>
      </c>
      <c r="AD760" s="1316">
        <v>0</v>
      </c>
      <c r="AE760" s="1358">
        <v>0</v>
      </c>
      <c r="AF760" s="1290">
        <v>0</v>
      </c>
      <c r="AG760" s="1368">
        <v>1</v>
      </c>
      <c r="AH760" s="1368">
        <v>25</v>
      </c>
      <c r="AI760" s="1385"/>
      <c r="AJ760" s="543"/>
    </row>
    <row r="761" spans="1:36" s="164" customFormat="1" ht="18" customHeight="1">
      <c r="A761" s="405">
        <v>25</v>
      </c>
      <c r="B761" s="405">
        <v>1</v>
      </c>
      <c r="C761" s="816">
        <v>28</v>
      </c>
      <c r="D761" s="887" t="s">
        <v>912</v>
      </c>
      <c r="E761" s="993"/>
      <c r="F761" s="993"/>
      <c r="G761" s="993"/>
      <c r="H761" s="1173" t="s">
        <v>513</v>
      </c>
      <c r="I761" s="1257"/>
      <c r="J761" s="1316">
        <v>0</v>
      </c>
      <c r="K761" s="1316">
        <v>0</v>
      </c>
      <c r="L761" s="1316">
        <v>0</v>
      </c>
      <c r="M761" s="1316">
        <v>0</v>
      </c>
      <c r="N761" s="1316">
        <v>0</v>
      </c>
      <c r="O761" s="1316">
        <v>0</v>
      </c>
      <c r="P761" s="1316">
        <v>0</v>
      </c>
      <c r="Q761" s="1316">
        <v>0</v>
      </c>
      <c r="R761" s="1316">
        <v>0</v>
      </c>
      <c r="S761" s="1316">
        <v>0</v>
      </c>
      <c r="T761" s="1316">
        <v>0</v>
      </c>
      <c r="U761" s="1316">
        <v>0</v>
      </c>
      <c r="V761" s="1316">
        <v>0</v>
      </c>
      <c r="W761" s="1316">
        <v>0</v>
      </c>
      <c r="X761" s="1316">
        <v>0</v>
      </c>
      <c r="Y761" s="1316">
        <v>0</v>
      </c>
      <c r="Z761" s="1316">
        <v>0</v>
      </c>
      <c r="AA761" s="1316">
        <v>0</v>
      </c>
      <c r="AB761" s="1316">
        <v>0</v>
      </c>
      <c r="AC761" s="1316">
        <v>0</v>
      </c>
      <c r="AD761" s="1316">
        <v>0</v>
      </c>
      <c r="AE761" s="1358">
        <v>0</v>
      </c>
      <c r="AF761" s="1290">
        <v>0</v>
      </c>
      <c r="AG761" s="1368">
        <v>1</v>
      </c>
      <c r="AH761" s="1368">
        <v>26</v>
      </c>
      <c r="AI761" s="1385"/>
      <c r="AJ761" s="543"/>
    </row>
    <row r="762" spans="1:36" s="164" customFormat="1" ht="18" customHeight="1">
      <c r="A762" s="405">
        <v>25</v>
      </c>
      <c r="B762" s="405">
        <v>1</v>
      </c>
      <c r="C762" s="816">
        <v>29</v>
      </c>
      <c r="D762" s="887" t="s">
        <v>638</v>
      </c>
      <c r="E762" s="994" t="s">
        <v>533</v>
      </c>
      <c r="F762" s="994"/>
      <c r="G762" s="994"/>
      <c r="H762" s="1174" t="s">
        <v>611</v>
      </c>
      <c r="I762" s="1257"/>
      <c r="J762" s="1316">
        <v>0</v>
      </c>
      <c r="K762" s="1316">
        <v>0</v>
      </c>
      <c r="L762" s="1316">
        <v>0</v>
      </c>
      <c r="M762" s="1316">
        <v>0</v>
      </c>
      <c r="N762" s="1316">
        <v>0</v>
      </c>
      <c r="O762" s="1316">
        <v>0</v>
      </c>
      <c r="P762" s="1316">
        <v>0</v>
      </c>
      <c r="Q762" s="1316">
        <v>0</v>
      </c>
      <c r="R762" s="1316">
        <v>0</v>
      </c>
      <c r="S762" s="1316">
        <v>0</v>
      </c>
      <c r="T762" s="1316">
        <v>0</v>
      </c>
      <c r="U762" s="1316">
        <v>0</v>
      </c>
      <c r="V762" s="1316">
        <v>0</v>
      </c>
      <c r="W762" s="1316">
        <v>0</v>
      </c>
      <c r="X762" s="1316">
        <v>0</v>
      </c>
      <c r="Y762" s="1316">
        <v>0</v>
      </c>
      <c r="Z762" s="1316">
        <v>0</v>
      </c>
      <c r="AA762" s="1316">
        <v>0</v>
      </c>
      <c r="AB762" s="1316">
        <v>0</v>
      </c>
      <c r="AC762" s="1316">
        <v>0</v>
      </c>
      <c r="AD762" s="1316">
        <v>0</v>
      </c>
      <c r="AE762" s="1358">
        <v>0</v>
      </c>
      <c r="AF762" s="1290">
        <v>0</v>
      </c>
      <c r="AG762" s="1368">
        <v>1</v>
      </c>
      <c r="AH762" s="1368">
        <v>27</v>
      </c>
      <c r="AI762" s="1385"/>
      <c r="AJ762" s="543"/>
    </row>
    <row r="763" spans="1:36" s="164" customFormat="1" ht="18" customHeight="1">
      <c r="A763" s="405">
        <v>25</v>
      </c>
      <c r="B763" s="405">
        <v>1</v>
      </c>
      <c r="C763" s="816">
        <v>30</v>
      </c>
      <c r="D763" s="887" t="s">
        <v>115</v>
      </c>
      <c r="E763" s="995"/>
      <c r="F763" s="995"/>
      <c r="G763" s="995"/>
      <c r="H763" s="1174" t="s">
        <v>225</v>
      </c>
      <c r="I763" s="1257"/>
      <c r="J763" s="1316">
        <v>0</v>
      </c>
      <c r="K763" s="1316">
        <v>0</v>
      </c>
      <c r="L763" s="1316">
        <v>0</v>
      </c>
      <c r="M763" s="1316">
        <v>0</v>
      </c>
      <c r="N763" s="1316">
        <v>0</v>
      </c>
      <c r="O763" s="1316">
        <v>0</v>
      </c>
      <c r="P763" s="1316">
        <v>0</v>
      </c>
      <c r="Q763" s="1316">
        <v>0</v>
      </c>
      <c r="R763" s="1316">
        <v>0</v>
      </c>
      <c r="S763" s="1316">
        <v>0</v>
      </c>
      <c r="T763" s="1316">
        <v>0</v>
      </c>
      <c r="U763" s="1316">
        <v>0</v>
      </c>
      <c r="V763" s="1316">
        <v>0</v>
      </c>
      <c r="W763" s="1316">
        <v>0</v>
      </c>
      <c r="X763" s="1316">
        <v>0</v>
      </c>
      <c r="Y763" s="1316">
        <v>0</v>
      </c>
      <c r="Z763" s="1316">
        <v>0</v>
      </c>
      <c r="AA763" s="1316">
        <v>0</v>
      </c>
      <c r="AB763" s="1316">
        <v>0</v>
      </c>
      <c r="AC763" s="1316">
        <v>0</v>
      </c>
      <c r="AD763" s="1316">
        <v>0</v>
      </c>
      <c r="AE763" s="1358">
        <v>0</v>
      </c>
      <c r="AF763" s="1290">
        <v>0</v>
      </c>
      <c r="AG763" s="1368">
        <v>1</v>
      </c>
      <c r="AH763" s="1368">
        <v>28</v>
      </c>
      <c r="AI763" s="1385"/>
      <c r="AJ763" s="543"/>
    </row>
    <row r="764" spans="1:36" s="164" customFormat="1" ht="18" customHeight="1">
      <c r="A764" s="405">
        <v>25</v>
      </c>
      <c r="B764" s="405">
        <v>1</v>
      </c>
      <c r="C764" s="816">
        <v>31</v>
      </c>
      <c r="D764" s="887" t="s">
        <v>73</v>
      </c>
      <c r="E764" s="995" t="s">
        <v>221</v>
      </c>
      <c r="F764" s="995"/>
      <c r="G764" s="995"/>
      <c r="H764" s="1174" t="s">
        <v>620</v>
      </c>
      <c r="I764" s="1257"/>
      <c r="J764" s="1316">
        <v>0</v>
      </c>
      <c r="K764" s="1316">
        <v>0</v>
      </c>
      <c r="L764" s="1316">
        <v>0</v>
      </c>
      <c r="M764" s="1316">
        <v>0</v>
      </c>
      <c r="N764" s="1316">
        <v>0</v>
      </c>
      <c r="O764" s="1316">
        <v>0</v>
      </c>
      <c r="P764" s="1316">
        <v>0</v>
      </c>
      <c r="Q764" s="1316">
        <v>0</v>
      </c>
      <c r="R764" s="1316">
        <v>0</v>
      </c>
      <c r="S764" s="1316">
        <v>0</v>
      </c>
      <c r="T764" s="1316">
        <v>0</v>
      </c>
      <c r="U764" s="1316">
        <v>0</v>
      </c>
      <c r="V764" s="1316">
        <v>0</v>
      </c>
      <c r="W764" s="1316">
        <v>0</v>
      </c>
      <c r="X764" s="1316">
        <v>0</v>
      </c>
      <c r="Y764" s="1316">
        <v>0</v>
      </c>
      <c r="Z764" s="1316">
        <v>0</v>
      </c>
      <c r="AA764" s="1316">
        <v>0</v>
      </c>
      <c r="AB764" s="1316">
        <v>0</v>
      </c>
      <c r="AC764" s="1316">
        <v>0</v>
      </c>
      <c r="AD764" s="1316">
        <v>0</v>
      </c>
      <c r="AE764" s="1358">
        <v>0</v>
      </c>
      <c r="AF764" s="1290">
        <v>0</v>
      </c>
      <c r="AG764" s="1368">
        <v>1</v>
      </c>
      <c r="AH764" s="1368">
        <v>29</v>
      </c>
      <c r="AI764" s="1385"/>
      <c r="AJ764" s="543"/>
    </row>
    <row r="765" spans="1:36" s="164" customFormat="1" ht="18" customHeight="1">
      <c r="A765" s="405">
        <v>25</v>
      </c>
      <c r="B765" s="405">
        <v>1</v>
      </c>
      <c r="C765" s="816">
        <v>32</v>
      </c>
      <c r="D765" s="887" t="s">
        <v>669</v>
      </c>
      <c r="E765" s="992"/>
      <c r="F765" s="992"/>
      <c r="G765" s="992"/>
      <c r="H765" s="1174" t="s">
        <v>454</v>
      </c>
      <c r="I765" s="1257"/>
      <c r="J765" s="1316">
        <v>0</v>
      </c>
      <c r="K765" s="1316">
        <v>0</v>
      </c>
      <c r="L765" s="1316">
        <v>0</v>
      </c>
      <c r="M765" s="1316">
        <v>0</v>
      </c>
      <c r="N765" s="1316">
        <v>0</v>
      </c>
      <c r="O765" s="1316">
        <v>0</v>
      </c>
      <c r="P765" s="1316">
        <v>0</v>
      </c>
      <c r="Q765" s="1316">
        <v>0</v>
      </c>
      <c r="R765" s="1316">
        <v>0</v>
      </c>
      <c r="S765" s="1316">
        <v>0</v>
      </c>
      <c r="T765" s="1316">
        <v>0</v>
      </c>
      <c r="U765" s="1316">
        <v>0</v>
      </c>
      <c r="V765" s="1316">
        <v>0</v>
      </c>
      <c r="W765" s="1316">
        <v>0</v>
      </c>
      <c r="X765" s="1316">
        <v>0</v>
      </c>
      <c r="Y765" s="1316">
        <v>0</v>
      </c>
      <c r="Z765" s="1316">
        <v>0</v>
      </c>
      <c r="AA765" s="1316">
        <v>0</v>
      </c>
      <c r="AB765" s="1316">
        <v>0</v>
      </c>
      <c r="AC765" s="1316">
        <v>0</v>
      </c>
      <c r="AD765" s="1316">
        <v>0</v>
      </c>
      <c r="AE765" s="1358">
        <v>0</v>
      </c>
      <c r="AF765" s="1290">
        <v>0</v>
      </c>
      <c r="AG765" s="1368">
        <v>1</v>
      </c>
      <c r="AH765" s="1368">
        <v>30</v>
      </c>
      <c r="AI765" s="1385"/>
      <c r="AJ765" s="543"/>
    </row>
    <row r="766" spans="1:36" s="164" customFormat="1" ht="18" customHeight="1">
      <c r="A766" s="774">
        <v>25</v>
      </c>
      <c r="B766" s="774">
        <v>1</v>
      </c>
      <c r="C766" s="817">
        <v>33</v>
      </c>
      <c r="D766" s="887"/>
      <c r="E766" s="2264" t="s">
        <v>1372</v>
      </c>
      <c r="F766" s="2265"/>
      <c r="G766" s="2265"/>
      <c r="H766" s="2265"/>
      <c r="I766" s="1257"/>
      <c r="J766" s="1316">
        <v>0</v>
      </c>
      <c r="K766" s="1316">
        <v>0</v>
      </c>
      <c r="L766" s="1316">
        <v>0</v>
      </c>
      <c r="M766" s="1316">
        <v>0</v>
      </c>
      <c r="N766" s="1316">
        <v>0</v>
      </c>
      <c r="O766" s="1316">
        <v>0</v>
      </c>
      <c r="P766" s="1316">
        <v>0</v>
      </c>
      <c r="Q766" s="1316">
        <v>0</v>
      </c>
      <c r="R766" s="1316">
        <v>0</v>
      </c>
      <c r="S766" s="1316">
        <v>0</v>
      </c>
      <c r="T766" s="1316">
        <v>0</v>
      </c>
      <c r="U766" s="1316">
        <v>0</v>
      </c>
      <c r="V766" s="1316">
        <v>0</v>
      </c>
      <c r="W766" s="1316">
        <v>0</v>
      </c>
      <c r="X766" s="1316">
        <v>0</v>
      </c>
      <c r="Y766" s="1316">
        <v>0</v>
      </c>
      <c r="Z766" s="1316">
        <v>0</v>
      </c>
      <c r="AA766" s="1316">
        <v>0</v>
      </c>
      <c r="AB766" s="1316">
        <v>0</v>
      </c>
      <c r="AC766" s="1316">
        <v>0</v>
      </c>
      <c r="AD766" s="1316">
        <v>0</v>
      </c>
      <c r="AE766" s="1358">
        <v>0</v>
      </c>
      <c r="AF766" s="1290">
        <v>0</v>
      </c>
      <c r="AG766" s="1368"/>
      <c r="AH766" s="1368"/>
      <c r="AI766" s="1385"/>
      <c r="AJ766" s="543"/>
    </row>
    <row r="767" spans="1:36" s="164" customFormat="1" ht="18" customHeight="1">
      <c r="A767" s="405">
        <v>25</v>
      </c>
      <c r="B767" s="405">
        <v>1</v>
      </c>
      <c r="C767" s="816">
        <v>34</v>
      </c>
      <c r="D767" s="887"/>
      <c r="E767" s="993"/>
      <c r="F767" s="993"/>
      <c r="G767" s="993"/>
      <c r="H767" s="1173" t="s">
        <v>52</v>
      </c>
      <c r="I767" s="1257"/>
      <c r="J767" s="1316">
        <v>0</v>
      </c>
      <c r="K767" s="1316">
        <v>0</v>
      </c>
      <c r="L767" s="1316">
        <v>0</v>
      </c>
      <c r="M767" s="1316">
        <v>0</v>
      </c>
      <c r="N767" s="1316">
        <v>0</v>
      </c>
      <c r="O767" s="1316">
        <v>0</v>
      </c>
      <c r="P767" s="1316">
        <v>0</v>
      </c>
      <c r="Q767" s="1316">
        <v>0</v>
      </c>
      <c r="R767" s="1316">
        <v>0</v>
      </c>
      <c r="S767" s="1316">
        <v>0</v>
      </c>
      <c r="T767" s="1316">
        <v>0</v>
      </c>
      <c r="U767" s="1316">
        <v>0</v>
      </c>
      <c r="V767" s="1316">
        <v>0</v>
      </c>
      <c r="W767" s="1316">
        <v>0</v>
      </c>
      <c r="X767" s="1316">
        <v>0</v>
      </c>
      <c r="Y767" s="1316">
        <v>0</v>
      </c>
      <c r="Z767" s="1316">
        <v>0</v>
      </c>
      <c r="AA767" s="1316">
        <v>0</v>
      </c>
      <c r="AB767" s="1316">
        <v>0</v>
      </c>
      <c r="AC767" s="1316">
        <v>0</v>
      </c>
      <c r="AD767" s="1316">
        <v>0</v>
      </c>
      <c r="AE767" s="1358">
        <v>0</v>
      </c>
      <c r="AF767" s="1290">
        <v>0</v>
      </c>
      <c r="AG767" s="1368">
        <v>1</v>
      </c>
      <c r="AH767" s="1368">
        <v>31</v>
      </c>
      <c r="AI767" s="1385"/>
      <c r="AJ767" s="543"/>
    </row>
    <row r="768" spans="1:36" s="164" customFormat="1" ht="18" customHeight="1">
      <c r="A768" s="405">
        <v>25</v>
      </c>
      <c r="B768" s="405">
        <v>1</v>
      </c>
      <c r="C768" s="816">
        <v>35</v>
      </c>
      <c r="D768" s="887"/>
      <c r="E768" s="993"/>
      <c r="F768" s="993"/>
      <c r="G768" s="993"/>
      <c r="H768" s="1173" t="s">
        <v>802</v>
      </c>
      <c r="I768" s="1257"/>
      <c r="J768" s="1316">
        <v>0</v>
      </c>
      <c r="K768" s="1316">
        <v>0</v>
      </c>
      <c r="L768" s="1316">
        <v>0</v>
      </c>
      <c r="M768" s="1316">
        <v>0</v>
      </c>
      <c r="N768" s="1316">
        <v>0</v>
      </c>
      <c r="O768" s="1316">
        <v>0</v>
      </c>
      <c r="P768" s="1316">
        <v>0</v>
      </c>
      <c r="Q768" s="1316">
        <v>0</v>
      </c>
      <c r="R768" s="1316">
        <v>0</v>
      </c>
      <c r="S768" s="1316">
        <v>0</v>
      </c>
      <c r="T768" s="1316">
        <v>0</v>
      </c>
      <c r="U768" s="1316">
        <v>0</v>
      </c>
      <c r="V768" s="1316">
        <v>0</v>
      </c>
      <c r="W768" s="1316">
        <v>0</v>
      </c>
      <c r="X768" s="1316">
        <v>0</v>
      </c>
      <c r="Y768" s="1316">
        <v>0</v>
      </c>
      <c r="Z768" s="1316">
        <v>0</v>
      </c>
      <c r="AA768" s="1316">
        <v>0</v>
      </c>
      <c r="AB768" s="1316">
        <v>0</v>
      </c>
      <c r="AC768" s="1316">
        <v>0</v>
      </c>
      <c r="AD768" s="1316">
        <v>0</v>
      </c>
      <c r="AE768" s="1358">
        <v>0</v>
      </c>
      <c r="AF768" s="1290">
        <v>0</v>
      </c>
      <c r="AG768" s="1368">
        <v>1</v>
      </c>
      <c r="AH768" s="1368">
        <v>32</v>
      </c>
      <c r="AI768" s="1385"/>
      <c r="AJ768" s="543"/>
    </row>
    <row r="769" spans="1:38" s="164" customFormat="1" ht="18" customHeight="1">
      <c r="A769" s="405">
        <v>25</v>
      </c>
      <c r="B769" s="405">
        <v>1</v>
      </c>
      <c r="C769" s="816">
        <v>36</v>
      </c>
      <c r="D769" s="889"/>
      <c r="E769" s="993"/>
      <c r="F769" s="993"/>
      <c r="G769" s="993"/>
      <c r="H769" s="1173" t="s">
        <v>68</v>
      </c>
      <c r="I769" s="1257"/>
      <c r="J769" s="1316">
        <v>0</v>
      </c>
      <c r="K769" s="1316">
        <v>0</v>
      </c>
      <c r="L769" s="1316">
        <v>0</v>
      </c>
      <c r="M769" s="1316">
        <v>0</v>
      </c>
      <c r="N769" s="1316">
        <v>0</v>
      </c>
      <c r="O769" s="1316">
        <v>0</v>
      </c>
      <c r="P769" s="1316">
        <v>0</v>
      </c>
      <c r="Q769" s="1316">
        <v>0</v>
      </c>
      <c r="R769" s="1316">
        <v>0</v>
      </c>
      <c r="S769" s="1316">
        <v>0</v>
      </c>
      <c r="T769" s="1316">
        <v>0</v>
      </c>
      <c r="U769" s="1316">
        <v>0</v>
      </c>
      <c r="V769" s="1316">
        <v>0</v>
      </c>
      <c r="W769" s="1316">
        <v>0</v>
      </c>
      <c r="X769" s="1316">
        <v>0</v>
      </c>
      <c r="Y769" s="1316">
        <v>0</v>
      </c>
      <c r="Z769" s="1316">
        <v>0</v>
      </c>
      <c r="AA769" s="1316">
        <v>0</v>
      </c>
      <c r="AB769" s="1316">
        <v>0</v>
      </c>
      <c r="AC769" s="1316">
        <v>0</v>
      </c>
      <c r="AD769" s="1316">
        <v>0</v>
      </c>
      <c r="AE769" s="1358">
        <v>0</v>
      </c>
      <c r="AF769" s="1290">
        <v>0</v>
      </c>
      <c r="AG769" s="1368">
        <v>1</v>
      </c>
      <c r="AH769" s="1368">
        <v>33</v>
      </c>
      <c r="AI769" s="1385"/>
      <c r="AJ769" s="543"/>
    </row>
    <row r="770" spans="1:38" s="164" customFormat="1" ht="18" customHeight="1">
      <c r="A770" s="405">
        <v>25</v>
      </c>
      <c r="B770" s="405">
        <v>1</v>
      </c>
      <c r="C770" s="816">
        <v>37</v>
      </c>
      <c r="D770" s="890" t="s">
        <v>362</v>
      </c>
      <c r="E770" s="996"/>
      <c r="F770" s="1079"/>
      <c r="G770" s="1079"/>
      <c r="H770" s="1173" t="s">
        <v>1115</v>
      </c>
      <c r="I770" s="1257"/>
      <c r="J770" s="1316">
        <v>0</v>
      </c>
      <c r="K770" s="1316">
        <v>0</v>
      </c>
      <c r="L770" s="1316">
        <v>0</v>
      </c>
      <c r="M770" s="1316">
        <v>24</v>
      </c>
      <c r="N770" s="1316">
        <v>0</v>
      </c>
      <c r="O770" s="1316">
        <v>0</v>
      </c>
      <c r="P770" s="1316">
        <v>12</v>
      </c>
      <c r="Q770" s="1316">
        <v>0</v>
      </c>
      <c r="R770" s="1316">
        <v>0</v>
      </c>
      <c r="S770" s="1316">
        <v>0</v>
      </c>
      <c r="T770" s="1316">
        <v>0</v>
      </c>
      <c r="U770" s="1316">
        <v>0</v>
      </c>
      <c r="V770" s="1316">
        <v>0</v>
      </c>
      <c r="W770" s="1316">
        <v>0</v>
      </c>
      <c r="X770" s="1316">
        <v>0</v>
      </c>
      <c r="Y770" s="1316">
        <v>0</v>
      </c>
      <c r="Z770" s="1316">
        <v>0</v>
      </c>
      <c r="AA770" s="1316">
        <v>0</v>
      </c>
      <c r="AB770" s="1316">
        <v>0</v>
      </c>
      <c r="AC770" s="1316">
        <v>0</v>
      </c>
      <c r="AD770" s="1316">
        <v>0</v>
      </c>
      <c r="AE770" s="1358">
        <v>0</v>
      </c>
      <c r="AF770" s="1290">
        <v>0</v>
      </c>
      <c r="AG770" s="1368">
        <v>1</v>
      </c>
      <c r="AH770" s="1368">
        <v>34</v>
      </c>
      <c r="AI770" s="1385"/>
      <c r="AJ770" s="543"/>
    </row>
    <row r="771" spans="1:38" s="164" customFormat="1" ht="18" customHeight="1">
      <c r="A771" s="405">
        <v>25</v>
      </c>
      <c r="B771" s="405">
        <v>1</v>
      </c>
      <c r="C771" s="816">
        <v>38</v>
      </c>
      <c r="D771" s="888"/>
      <c r="E771" s="997"/>
      <c r="F771" s="993"/>
      <c r="G771" s="993"/>
      <c r="H771" s="1173" t="s">
        <v>191</v>
      </c>
      <c r="I771" s="1257"/>
      <c r="J771" s="1316">
        <v>0</v>
      </c>
      <c r="K771" s="1316">
        <v>0</v>
      </c>
      <c r="L771" s="1316">
        <v>0</v>
      </c>
      <c r="M771" s="1316">
        <v>2</v>
      </c>
      <c r="N771" s="1316">
        <v>0</v>
      </c>
      <c r="O771" s="1316">
        <v>0</v>
      </c>
      <c r="P771" s="1316">
        <v>1</v>
      </c>
      <c r="Q771" s="1316">
        <v>0</v>
      </c>
      <c r="R771" s="1316">
        <v>0</v>
      </c>
      <c r="S771" s="1316">
        <v>0</v>
      </c>
      <c r="T771" s="1316">
        <v>0</v>
      </c>
      <c r="U771" s="1316">
        <v>0</v>
      </c>
      <c r="V771" s="1316">
        <v>0</v>
      </c>
      <c r="W771" s="1316">
        <v>0</v>
      </c>
      <c r="X771" s="1316">
        <v>0</v>
      </c>
      <c r="Y771" s="1316">
        <v>0</v>
      </c>
      <c r="Z771" s="1316">
        <v>0</v>
      </c>
      <c r="AA771" s="1316">
        <v>0</v>
      </c>
      <c r="AB771" s="1316">
        <v>0</v>
      </c>
      <c r="AC771" s="1316">
        <v>0</v>
      </c>
      <c r="AD771" s="1316">
        <v>0</v>
      </c>
      <c r="AE771" s="1358">
        <v>0</v>
      </c>
      <c r="AF771" s="1290">
        <v>0</v>
      </c>
      <c r="AG771" s="1368">
        <v>1</v>
      </c>
      <c r="AH771" s="1368">
        <v>35</v>
      </c>
      <c r="AI771" s="1385"/>
      <c r="AJ771" s="543"/>
    </row>
    <row r="772" spans="1:38" s="164" customFormat="1" ht="18" customHeight="1">
      <c r="A772" s="405">
        <v>25</v>
      </c>
      <c r="B772" s="405">
        <v>1</v>
      </c>
      <c r="C772" s="816">
        <v>39</v>
      </c>
      <c r="D772" s="887" t="s">
        <v>913</v>
      </c>
      <c r="E772" s="997"/>
      <c r="F772" s="993"/>
      <c r="G772" s="993"/>
      <c r="H772" s="1173" t="s">
        <v>518</v>
      </c>
      <c r="I772" s="1257"/>
      <c r="J772" s="1316">
        <v>0</v>
      </c>
      <c r="K772" s="1316">
        <v>0</v>
      </c>
      <c r="L772" s="1316">
        <v>0</v>
      </c>
      <c r="M772" s="1316">
        <v>2389</v>
      </c>
      <c r="N772" s="1316">
        <v>0</v>
      </c>
      <c r="O772" s="1316">
        <v>0</v>
      </c>
      <c r="P772" s="1316">
        <v>4824</v>
      </c>
      <c r="Q772" s="1316">
        <v>0</v>
      </c>
      <c r="R772" s="1316">
        <v>0</v>
      </c>
      <c r="S772" s="1316">
        <v>0</v>
      </c>
      <c r="T772" s="1316">
        <v>0</v>
      </c>
      <c r="U772" s="1316">
        <v>0</v>
      </c>
      <c r="V772" s="1316">
        <v>0</v>
      </c>
      <c r="W772" s="1316">
        <v>0</v>
      </c>
      <c r="X772" s="1316">
        <v>0</v>
      </c>
      <c r="Y772" s="1316">
        <v>0</v>
      </c>
      <c r="Z772" s="1316">
        <v>0</v>
      </c>
      <c r="AA772" s="1316">
        <v>0</v>
      </c>
      <c r="AB772" s="1316">
        <v>0</v>
      </c>
      <c r="AC772" s="1316">
        <v>0</v>
      </c>
      <c r="AD772" s="1316">
        <v>0</v>
      </c>
      <c r="AE772" s="1358">
        <v>0</v>
      </c>
      <c r="AF772" s="1290">
        <v>0</v>
      </c>
      <c r="AG772" s="1368">
        <v>1</v>
      </c>
      <c r="AH772" s="1368">
        <v>36</v>
      </c>
      <c r="AI772" s="1385"/>
      <c r="AJ772" s="543"/>
      <c r="AK772" s="165"/>
      <c r="AL772" s="165"/>
    </row>
    <row r="773" spans="1:38" s="164" customFormat="1" ht="18" customHeight="1">
      <c r="A773" s="405">
        <v>25</v>
      </c>
      <c r="B773" s="405">
        <v>1</v>
      </c>
      <c r="C773" s="816">
        <v>40</v>
      </c>
      <c r="D773" s="888" t="s">
        <v>76</v>
      </c>
      <c r="E773" s="997"/>
      <c r="F773" s="993"/>
      <c r="G773" s="993"/>
      <c r="H773" s="1173" t="s">
        <v>513</v>
      </c>
      <c r="I773" s="1257"/>
      <c r="J773" s="1316">
        <v>0</v>
      </c>
      <c r="K773" s="1316">
        <v>0</v>
      </c>
      <c r="L773" s="1316">
        <v>0</v>
      </c>
      <c r="M773" s="1316">
        <v>766</v>
      </c>
      <c r="N773" s="1316">
        <v>0</v>
      </c>
      <c r="O773" s="1316">
        <v>0</v>
      </c>
      <c r="P773" s="1316">
        <v>2004</v>
      </c>
      <c r="Q773" s="1316">
        <v>0</v>
      </c>
      <c r="R773" s="1316">
        <v>0</v>
      </c>
      <c r="S773" s="1316">
        <v>0</v>
      </c>
      <c r="T773" s="1316">
        <v>0</v>
      </c>
      <c r="U773" s="1316">
        <v>0</v>
      </c>
      <c r="V773" s="1316">
        <v>0</v>
      </c>
      <c r="W773" s="1316">
        <v>0</v>
      </c>
      <c r="X773" s="1316">
        <v>0</v>
      </c>
      <c r="Y773" s="1316">
        <v>0</v>
      </c>
      <c r="Z773" s="1316">
        <v>0</v>
      </c>
      <c r="AA773" s="1316">
        <v>0</v>
      </c>
      <c r="AB773" s="1316">
        <v>0</v>
      </c>
      <c r="AC773" s="1316">
        <v>0</v>
      </c>
      <c r="AD773" s="1316">
        <v>0</v>
      </c>
      <c r="AE773" s="1358">
        <v>0</v>
      </c>
      <c r="AF773" s="1290">
        <v>0</v>
      </c>
      <c r="AG773" s="1368">
        <v>1</v>
      </c>
      <c r="AH773" s="1368">
        <v>37</v>
      </c>
      <c r="AI773" s="1385"/>
      <c r="AJ773" s="543"/>
      <c r="AK773" s="165"/>
      <c r="AL773" s="165"/>
    </row>
    <row r="774" spans="1:38" s="164" customFormat="1" ht="18" customHeight="1">
      <c r="A774" s="405">
        <v>25</v>
      </c>
      <c r="B774" s="405">
        <v>1</v>
      </c>
      <c r="C774" s="816">
        <v>41</v>
      </c>
      <c r="D774" s="887" t="s">
        <v>595</v>
      </c>
      <c r="E774" s="998" t="s">
        <v>533</v>
      </c>
      <c r="F774" s="994"/>
      <c r="G774" s="994"/>
      <c r="H774" s="1174" t="s">
        <v>611</v>
      </c>
      <c r="I774" s="1257"/>
      <c r="J774" s="1316">
        <v>0</v>
      </c>
      <c r="K774" s="1316">
        <v>0</v>
      </c>
      <c r="L774" s="1316">
        <v>0</v>
      </c>
      <c r="M774" s="1316">
        <v>320</v>
      </c>
      <c r="N774" s="1316">
        <v>0</v>
      </c>
      <c r="O774" s="1316">
        <v>0</v>
      </c>
      <c r="P774" s="1316">
        <v>11</v>
      </c>
      <c r="Q774" s="1316">
        <v>0</v>
      </c>
      <c r="R774" s="1316">
        <v>0</v>
      </c>
      <c r="S774" s="1316">
        <v>0</v>
      </c>
      <c r="T774" s="1316">
        <v>0</v>
      </c>
      <c r="U774" s="1316">
        <v>0</v>
      </c>
      <c r="V774" s="1316">
        <v>0</v>
      </c>
      <c r="W774" s="1316">
        <v>0</v>
      </c>
      <c r="X774" s="1316">
        <v>0</v>
      </c>
      <c r="Y774" s="1316">
        <v>0</v>
      </c>
      <c r="Z774" s="1316">
        <v>0</v>
      </c>
      <c r="AA774" s="1316">
        <v>0</v>
      </c>
      <c r="AB774" s="1316">
        <v>0</v>
      </c>
      <c r="AC774" s="1316">
        <v>0</v>
      </c>
      <c r="AD774" s="1316">
        <v>0</v>
      </c>
      <c r="AE774" s="1358">
        <v>0</v>
      </c>
      <c r="AF774" s="1290">
        <v>0</v>
      </c>
      <c r="AG774" s="1368">
        <v>1</v>
      </c>
      <c r="AH774" s="1368">
        <v>38</v>
      </c>
      <c r="AI774" s="1385"/>
      <c r="AJ774" s="543"/>
      <c r="AK774" s="165"/>
      <c r="AL774" s="165"/>
    </row>
    <row r="775" spans="1:38" s="164" customFormat="1" ht="18" customHeight="1">
      <c r="A775" s="405">
        <v>25</v>
      </c>
      <c r="B775" s="405">
        <v>1</v>
      </c>
      <c r="C775" s="816">
        <v>42</v>
      </c>
      <c r="D775" s="888"/>
      <c r="E775" s="999"/>
      <c r="F775" s="995"/>
      <c r="G775" s="995"/>
      <c r="H775" s="1174" t="s">
        <v>225</v>
      </c>
      <c r="I775" s="1257"/>
      <c r="J775" s="1316">
        <v>0</v>
      </c>
      <c r="K775" s="1316">
        <v>0</v>
      </c>
      <c r="L775" s="1316">
        <v>0</v>
      </c>
      <c r="M775" s="1316">
        <v>2</v>
      </c>
      <c r="N775" s="1316">
        <v>0</v>
      </c>
      <c r="O775" s="1316">
        <v>0</v>
      </c>
      <c r="P775" s="1316">
        <v>1</v>
      </c>
      <c r="Q775" s="1316">
        <v>0</v>
      </c>
      <c r="R775" s="1316">
        <v>0</v>
      </c>
      <c r="S775" s="1316">
        <v>0</v>
      </c>
      <c r="T775" s="1316">
        <v>0</v>
      </c>
      <c r="U775" s="1316">
        <v>0</v>
      </c>
      <c r="V775" s="1316">
        <v>0</v>
      </c>
      <c r="W775" s="1316">
        <v>0</v>
      </c>
      <c r="X775" s="1316">
        <v>0</v>
      </c>
      <c r="Y775" s="1316">
        <v>0</v>
      </c>
      <c r="Z775" s="1316">
        <v>0</v>
      </c>
      <c r="AA775" s="1316">
        <v>0</v>
      </c>
      <c r="AB775" s="1316">
        <v>0</v>
      </c>
      <c r="AC775" s="1316">
        <v>0</v>
      </c>
      <c r="AD775" s="1316">
        <v>0</v>
      </c>
      <c r="AE775" s="1358">
        <v>0</v>
      </c>
      <c r="AF775" s="1290">
        <v>0</v>
      </c>
      <c r="AG775" s="1368">
        <v>1</v>
      </c>
      <c r="AH775" s="1368">
        <v>39</v>
      </c>
      <c r="AI775" s="1385"/>
      <c r="AJ775" s="543"/>
      <c r="AK775" s="165"/>
      <c r="AL775" s="165"/>
    </row>
    <row r="776" spans="1:38" s="164" customFormat="1" ht="18" customHeight="1">
      <c r="A776" s="405">
        <v>25</v>
      </c>
      <c r="B776" s="405">
        <v>1</v>
      </c>
      <c r="C776" s="816">
        <v>43</v>
      </c>
      <c r="D776" s="887" t="s">
        <v>1076</v>
      </c>
      <c r="E776" s="999" t="s">
        <v>221</v>
      </c>
      <c r="F776" s="995"/>
      <c r="G776" s="995"/>
      <c r="H776" s="1174" t="s">
        <v>620</v>
      </c>
      <c r="I776" s="1257"/>
      <c r="J776" s="1316">
        <v>0</v>
      </c>
      <c r="K776" s="1316">
        <v>0</v>
      </c>
      <c r="L776" s="1316">
        <v>0</v>
      </c>
      <c r="M776" s="1316">
        <v>326</v>
      </c>
      <c r="N776" s="1316">
        <v>0</v>
      </c>
      <c r="O776" s="1316">
        <v>0</v>
      </c>
      <c r="P776" s="1316">
        <v>1866</v>
      </c>
      <c r="Q776" s="1316">
        <v>0</v>
      </c>
      <c r="R776" s="1316">
        <v>0</v>
      </c>
      <c r="S776" s="1316">
        <v>0</v>
      </c>
      <c r="T776" s="1316">
        <v>0</v>
      </c>
      <c r="U776" s="1316">
        <v>0</v>
      </c>
      <c r="V776" s="1316">
        <v>0</v>
      </c>
      <c r="W776" s="1316">
        <v>0</v>
      </c>
      <c r="X776" s="1316">
        <v>0</v>
      </c>
      <c r="Y776" s="1316">
        <v>0</v>
      </c>
      <c r="Z776" s="1316">
        <v>0</v>
      </c>
      <c r="AA776" s="1316">
        <v>0</v>
      </c>
      <c r="AB776" s="1316">
        <v>0</v>
      </c>
      <c r="AC776" s="1316">
        <v>0</v>
      </c>
      <c r="AD776" s="1316">
        <v>0</v>
      </c>
      <c r="AE776" s="1358">
        <v>0</v>
      </c>
      <c r="AF776" s="1290">
        <v>0</v>
      </c>
      <c r="AG776" s="1368">
        <v>1</v>
      </c>
      <c r="AH776" s="1368">
        <v>40</v>
      </c>
      <c r="AI776" s="1385"/>
      <c r="AJ776" s="543"/>
      <c r="AK776" s="165"/>
      <c r="AL776" s="165"/>
    </row>
    <row r="777" spans="1:38" s="164" customFormat="1" ht="18" customHeight="1">
      <c r="A777" s="405">
        <v>25</v>
      </c>
      <c r="B777" s="405">
        <v>1</v>
      </c>
      <c r="C777" s="816">
        <v>44</v>
      </c>
      <c r="D777" s="888"/>
      <c r="E777" s="1000"/>
      <c r="F777" s="992"/>
      <c r="G777" s="992"/>
      <c r="H777" s="1174" t="s">
        <v>454</v>
      </c>
      <c r="I777" s="1257"/>
      <c r="J777" s="1316">
        <v>0</v>
      </c>
      <c r="K777" s="1316">
        <v>0</v>
      </c>
      <c r="L777" s="1316">
        <v>0</v>
      </c>
      <c r="M777" s="1316">
        <v>118</v>
      </c>
      <c r="N777" s="1316">
        <v>0</v>
      </c>
      <c r="O777" s="1316">
        <v>0</v>
      </c>
      <c r="P777" s="1316">
        <v>126</v>
      </c>
      <c r="Q777" s="1316">
        <v>0</v>
      </c>
      <c r="R777" s="1316">
        <v>0</v>
      </c>
      <c r="S777" s="1316">
        <v>0</v>
      </c>
      <c r="T777" s="1316">
        <v>0</v>
      </c>
      <c r="U777" s="1316">
        <v>0</v>
      </c>
      <c r="V777" s="1316">
        <v>0</v>
      </c>
      <c r="W777" s="1316">
        <v>0</v>
      </c>
      <c r="X777" s="1316">
        <v>0</v>
      </c>
      <c r="Y777" s="1316">
        <v>0</v>
      </c>
      <c r="Z777" s="1316">
        <v>0</v>
      </c>
      <c r="AA777" s="1316">
        <v>0</v>
      </c>
      <c r="AB777" s="1316">
        <v>0</v>
      </c>
      <c r="AC777" s="1316">
        <v>0</v>
      </c>
      <c r="AD777" s="1316">
        <v>0</v>
      </c>
      <c r="AE777" s="1358">
        <v>0</v>
      </c>
      <c r="AF777" s="1290">
        <v>0</v>
      </c>
      <c r="AG777" s="1368">
        <v>1</v>
      </c>
      <c r="AH777" s="1368">
        <v>41</v>
      </c>
      <c r="AI777" s="1385"/>
      <c r="AJ777" s="543"/>
      <c r="AK777" s="165"/>
      <c r="AL777" s="165"/>
    </row>
    <row r="778" spans="1:38" s="164" customFormat="1" ht="18" customHeight="1">
      <c r="A778" s="774">
        <v>25</v>
      </c>
      <c r="B778" s="774">
        <v>1</v>
      </c>
      <c r="C778" s="817">
        <v>45</v>
      </c>
      <c r="D778" s="888"/>
      <c r="E778" s="2264" t="s">
        <v>1372</v>
      </c>
      <c r="F778" s="2265"/>
      <c r="G778" s="2265"/>
      <c r="H778" s="2265"/>
      <c r="I778" s="1257"/>
      <c r="J778" s="1316">
        <v>0</v>
      </c>
      <c r="K778" s="1316">
        <v>0</v>
      </c>
      <c r="L778" s="1316">
        <v>0</v>
      </c>
      <c r="M778" s="1316">
        <v>0</v>
      </c>
      <c r="N778" s="1316">
        <v>0</v>
      </c>
      <c r="O778" s="1316">
        <v>0</v>
      </c>
      <c r="P778" s="1316">
        <v>0</v>
      </c>
      <c r="Q778" s="1316">
        <v>0</v>
      </c>
      <c r="R778" s="1316">
        <v>0</v>
      </c>
      <c r="S778" s="1316">
        <v>0</v>
      </c>
      <c r="T778" s="1316">
        <v>0</v>
      </c>
      <c r="U778" s="1316">
        <v>0</v>
      </c>
      <c r="V778" s="1316">
        <v>0</v>
      </c>
      <c r="W778" s="1316">
        <v>0</v>
      </c>
      <c r="X778" s="1316">
        <v>0</v>
      </c>
      <c r="Y778" s="1316">
        <v>0</v>
      </c>
      <c r="Z778" s="1316">
        <v>0</v>
      </c>
      <c r="AA778" s="1316">
        <v>0</v>
      </c>
      <c r="AB778" s="1316">
        <v>0</v>
      </c>
      <c r="AC778" s="1316">
        <v>0</v>
      </c>
      <c r="AD778" s="1316">
        <v>0</v>
      </c>
      <c r="AE778" s="1358">
        <v>0</v>
      </c>
      <c r="AF778" s="1290">
        <v>0</v>
      </c>
      <c r="AG778" s="1368"/>
      <c r="AH778" s="1368"/>
      <c r="AI778" s="1385"/>
      <c r="AJ778" s="543"/>
      <c r="AK778" s="165"/>
      <c r="AL778" s="165"/>
    </row>
    <row r="779" spans="1:38" s="164" customFormat="1" ht="18" customHeight="1">
      <c r="A779" s="405">
        <v>25</v>
      </c>
      <c r="B779" s="405">
        <v>1</v>
      </c>
      <c r="C779" s="816">
        <v>46</v>
      </c>
      <c r="D779" s="887"/>
      <c r="E779" s="997"/>
      <c r="F779" s="993"/>
      <c r="G779" s="993"/>
      <c r="H779" s="1173" t="s">
        <v>52</v>
      </c>
      <c r="I779" s="1257"/>
      <c r="J779" s="1316">
        <v>0</v>
      </c>
      <c r="K779" s="1316">
        <v>0</v>
      </c>
      <c r="L779" s="1316">
        <v>0</v>
      </c>
      <c r="M779" s="1316">
        <v>3155</v>
      </c>
      <c r="N779" s="1316">
        <v>0</v>
      </c>
      <c r="O779" s="1316">
        <v>0</v>
      </c>
      <c r="P779" s="1316">
        <v>6828</v>
      </c>
      <c r="Q779" s="1316">
        <v>0</v>
      </c>
      <c r="R779" s="1316">
        <v>0</v>
      </c>
      <c r="S779" s="1316">
        <v>0</v>
      </c>
      <c r="T779" s="1316">
        <v>0</v>
      </c>
      <c r="U779" s="1316">
        <v>0</v>
      </c>
      <c r="V779" s="1316">
        <v>0</v>
      </c>
      <c r="W779" s="1316">
        <v>0</v>
      </c>
      <c r="X779" s="1316">
        <v>0</v>
      </c>
      <c r="Y779" s="1316">
        <v>0</v>
      </c>
      <c r="Z779" s="1316">
        <v>0</v>
      </c>
      <c r="AA779" s="1316">
        <v>0</v>
      </c>
      <c r="AB779" s="1316">
        <v>0</v>
      </c>
      <c r="AC779" s="1316">
        <v>0</v>
      </c>
      <c r="AD779" s="1316">
        <v>0</v>
      </c>
      <c r="AE779" s="1358">
        <v>0</v>
      </c>
      <c r="AF779" s="1290">
        <v>0</v>
      </c>
      <c r="AG779" s="1368">
        <v>1</v>
      </c>
      <c r="AH779" s="1368">
        <v>42</v>
      </c>
      <c r="AI779" s="1385"/>
      <c r="AJ779" s="543"/>
      <c r="AK779" s="165"/>
      <c r="AL779" s="165"/>
    </row>
    <row r="780" spans="1:38" s="164" customFormat="1" ht="18" customHeight="1">
      <c r="A780" s="405">
        <v>25</v>
      </c>
      <c r="B780" s="405">
        <v>1</v>
      </c>
      <c r="C780" s="816">
        <v>47</v>
      </c>
      <c r="D780" s="887"/>
      <c r="E780" s="997"/>
      <c r="F780" s="993"/>
      <c r="G780" s="993"/>
      <c r="H780" s="1173" t="s">
        <v>802</v>
      </c>
      <c r="I780" s="1257"/>
      <c r="J780" s="1316">
        <v>0</v>
      </c>
      <c r="K780" s="1316">
        <v>0</v>
      </c>
      <c r="L780" s="1316">
        <v>0</v>
      </c>
      <c r="M780" s="1316">
        <v>138</v>
      </c>
      <c r="N780" s="1316">
        <v>0</v>
      </c>
      <c r="O780" s="1316">
        <v>0</v>
      </c>
      <c r="P780" s="1316">
        <v>48</v>
      </c>
      <c r="Q780" s="1316">
        <v>0</v>
      </c>
      <c r="R780" s="1316">
        <v>0</v>
      </c>
      <c r="S780" s="1316">
        <v>0</v>
      </c>
      <c r="T780" s="1316">
        <v>0</v>
      </c>
      <c r="U780" s="1316">
        <v>0</v>
      </c>
      <c r="V780" s="1316">
        <v>0</v>
      </c>
      <c r="W780" s="1316">
        <v>0</v>
      </c>
      <c r="X780" s="1316">
        <v>0</v>
      </c>
      <c r="Y780" s="1316">
        <v>0</v>
      </c>
      <c r="Z780" s="1316">
        <v>0</v>
      </c>
      <c r="AA780" s="1316">
        <v>0</v>
      </c>
      <c r="AB780" s="1316">
        <v>0</v>
      </c>
      <c r="AC780" s="1316">
        <v>0</v>
      </c>
      <c r="AD780" s="1316">
        <v>0</v>
      </c>
      <c r="AE780" s="1358">
        <v>0</v>
      </c>
      <c r="AF780" s="1290">
        <v>0</v>
      </c>
      <c r="AG780" s="1368">
        <v>1</v>
      </c>
      <c r="AH780" s="1368">
        <v>43</v>
      </c>
      <c r="AI780" s="1385"/>
      <c r="AJ780" s="543"/>
      <c r="AK780" s="165"/>
      <c r="AL780" s="165"/>
    </row>
    <row r="781" spans="1:38" s="164" customFormat="1" ht="18" customHeight="1">
      <c r="A781" s="405">
        <v>25</v>
      </c>
      <c r="B781" s="405">
        <v>1</v>
      </c>
      <c r="C781" s="816">
        <v>48</v>
      </c>
      <c r="D781" s="889"/>
      <c r="E781" s="1001"/>
      <c r="F781" s="993"/>
      <c r="G781" s="993"/>
      <c r="H781" s="1173" t="s">
        <v>68</v>
      </c>
      <c r="I781" s="1257"/>
      <c r="J781" s="1316">
        <v>0</v>
      </c>
      <c r="K781" s="1316">
        <v>0</v>
      </c>
      <c r="L781" s="1316">
        <v>0</v>
      </c>
      <c r="M781" s="1316">
        <v>24</v>
      </c>
      <c r="N781" s="1316">
        <v>0</v>
      </c>
      <c r="O781" s="1316">
        <v>0</v>
      </c>
      <c r="P781" s="1316">
        <v>24</v>
      </c>
      <c r="Q781" s="1316">
        <v>0</v>
      </c>
      <c r="R781" s="1316">
        <v>0</v>
      </c>
      <c r="S781" s="1316">
        <v>0</v>
      </c>
      <c r="T781" s="1316">
        <v>0</v>
      </c>
      <c r="U781" s="1316">
        <v>0</v>
      </c>
      <c r="V781" s="1316">
        <v>0</v>
      </c>
      <c r="W781" s="1316">
        <v>0</v>
      </c>
      <c r="X781" s="1316">
        <v>0</v>
      </c>
      <c r="Y781" s="1316">
        <v>0</v>
      </c>
      <c r="Z781" s="1316">
        <v>0</v>
      </c>
      <c r="AA781" s="1316">
        <v>0</v>
      </c>
      <c r="AB781" s="1316">
        <v>0</v>
      </c>
      <c r="AC781" s="1316">
        <v>0</v>
      </c>
      <c r="AD781" s="1316">
        <v>0</v>
      </c>
      <c r="AE781" s="1358">
        <v>0</v>
      </c>
      <c r="AF781" s="1290">
        <v>0</v>
      </c>
      <c r="AG781" s="1368">
        <v>1</v>
      </c>
      <c r="AH781" s="1368">
        <v>44</v>
      </c>
      <c r="AI781" s="1385"/>
      <c r="AJ781" s="543"/>
      <c r="AK781" s="165"/>
      <c r="AL781" s="165"/>
    </row>
    <row r="782" spans="1:38" s="164" customFormat="1" ht="18" customHeight="1">
      <c r="A782" s="405">
        <v>25</v>
      </c>
      <c r="B782" s="405">
        <v>1</v>
      </c>
      <c r="C782" s="816">
        <v>49</v>
      </c>
      <c r="D782" s="890" t="s">
        <v>477</v>
      </c>
      <c r="E782" s="996"/>
      <c r="F782" s="1079"/>
      <c r="G782" s="1079"/>
      <c r="H782" s="1173" t="s">
        <v>1115</v>
      </c>
      <c r="I782" s="1257"/>
      <c r="J782" s="1316">
        <v>1524</v>
      </c>
      <c r="K782" s="1316">
        <v>103</v>
      </c>
      <c r="L782" s="1316">
        <v>433</v>
      </c>
      <c r="M782" s="1316">
        <v>426</v>
      </c>
      <c r="N782" s="1316">
        <v>144</v>
      </c>
      <c r="O782" s="1316">
        <v>132</v>
      </c>
      <c r="P782" s="1316">
        <v>84</v>
      </c>
      <c r="Q782" s="1316">
        <v>408</v>
      </c>
      <c r="R782" s="1316">
        <v>96</v>
      </c>
      <c r="S782" s="1316">
        <v>288</v>
      </c>
      <c r="T782" s="1316">
        <v>96</v>
      </c>
      <c r="U782" s="1316">
        <v>168</v>
      </c>
      <c r="V782" s="1316">
        <v>87</v>
      </c>
      <c r="W782" s="1316">
        <v>96</v>
      </c>
      <c r="X782" s="1316">
        <v>12</v>
      </c>
      <c r="Y782" s="1316">
        <v>12</v>
      </c>
      <c r="Z782" s="1316">
        <v>36</v>
      </c>
      <c r="AA782" s="1316">
        <v>36</v>
      </c>
      <c r="AB782" s="1316">
        <v>24</v>
      </c>
      <c r="AC782" s="1316">
        <v>96</v>
      </c>
      <c r="AD782" s="1316">
        <v>48</v>
      </c>
      <c r="AE782" s="1358">
        <v>48</v>
      </c>
      <c r="AF782" s="1290">
        <v>96</v>
      </c>
      <c r="AG782" s="1368">
        <v>1</v>
      </c>
      <c r="AH782" s="1368">
        <v>45</v>
      </c>
      <c r="AI782" s="1385"/>
      <c r="AJ782" s="543"/>
      <c r="AK782" s="165"/>
      <c r="AL782" s="165"/>
    </row>
    <row r="783" spans="1:38" s="164" customFormat="1" ht="18" customHeight="1">
      <c r="A783" s="405">
        <v>25</v>
      </c>
      <c r="B783" s="405">
        <v>1</v>
      </c>
      <c r="C783" s="816">
        <v>50</v>
      </c>
      <c r="D783" s="888"/>
      <c r="E783" s="997"/>
      <c r="F783" s="993"/>
      <c r="G783" s="993"/>
      <c r="H783" s="1173" t="s">
        <v>191</v>
      </c>
      <c r="I783" s="1257"/>
      <c r="J783" s="1316">
        <v>127</v>
      </c>
      <c r="K783" s="1316">
        <v>9</v>
      </c>
      <c r="L783" s="1316">
        <v>37</v>
      </c>
      <c r="M783" s="1316">
        <v>35</v>
      </c>
      <c r="N783" s="1316">
        <v>12</v>
      </c>
      <c r="O783" s="1316">
        <v>11</v>
      </c>
      <c r="P783" s="1316">
        <v>7</v>
      </c>
      <c r="Q783" s="1316">
        <v>34</v>
      </c>
      <c r="R783" s="1316">
        <v>8</v>
      </c>
      <c r="S783" s="1316">
        <v>24</v>
      </c>
      <c r="T783" s="1316">
        <v>8</v>
      </c>
      <c r="U783" s="1316">
        <v>14</v>
      </c>
      <c r="V783" s="1316">
        <v>8</v>
      </c>
      <c r="W783" s="1316">
        <v>8</v>
      </c>
      <c r="X783" s="1316">
        <v>1</v>
      </c>
      <c r="Y783" s="1316">
        <v>1</v>
      </c>
      <c r="Z783" s="1316">
        <v>3</v>
      </c>
      <c r="AA783" s="1316">
        <v>3</v>
      </c>
      <c r="AB783" s="1316">
        <v>2</v>
      </c>
      <c r="AC783" s="1316">
        <v>8</v>
      </c>
      <c r="AD783" s="1316">
        <v>4</v>
      </c>
      <c r="AE783" s="1358">
        <v>4</v>
      </c>
      <c r="AF783" s="1290">
        <v>8</v>
      </c>
      <c r="AG783" s="1368">
        <v>1</v>
      </c>
      <c r="AH783" s="1368">
        <v>46</v>
      </c>
      <c r="AI783" s="1385"/>
      <c r="AJ783" s="543"/>
      <c r="AK783" s="165"/>
      <c r="AL783" s="165"/>
    </row>
    <row r="784" spans="1:38" s="164" customFormat="1" ht="18" customHeight="1">
      <c r="A784" s="405">
        <v>25</v>
      </c>
      <c r="B784" s="405">
        <v>1</v>
      </c>
      <c r="C784" s="816">
        <v>51</v>
      </c>
      <c r="D784" s="887" t="s">
        <v>457</v>
      </c>
      <c r="E784" s="997"/>
      <c r="F784" s="993"/>
      <c r="G784" s="993"/>
      <c r="H784" s="1173" t="s">
        <v>518</v>
      </c>
      <c r="I784" s="1257"/>
      <c r="J784" s="1316">
        <v>479980</v>
      </c>
      <c r="K784" s="1316">
        <v>33638</v>
      </c>
      <c r="L784" s="1316">
        <v>115726</v>
      </c>
      <c r="M784" s="1316">
        <v>122359</v>
      </c>
      <c r="N784" s="1316">
        <v>45622</v>
      </c>
      <c r="O784" s="1316">
        <v>42729</v>
      </c>
      <c r="P784" s="1316">
        <v>32021</v>
      </c>
      <c r="Q784" s="1316">
        <v>128323</v>
      </c>
      <c r="R784" s="1316">
        <v>26926</v>
      </c>
      <c r="S784" s="1316">
        <v>45543</v>
      </c>
      <c r="T784" s="1316">
        <v>28836</v>
      </c>
      <c r="U784" s="1316">
        <v>51081</v>
      </c>
      <c r="V784" s="1316">
        <v>26526</v>
      </c>
      <c r="W784" s="1316">
        <v>28594</v>
      </c>
      <c r="X784" s="1316">
        <v>2548</v>
      </c>
      <c r="Y784" s="1316">
        <v>2174</v>
      </c>
      <c r="Z784" s="1316">
        <v>10377</v>
      </c>
      <c r="AA784" s="1316">
        <v>10144</v>
      </c>
      <c r="AB784" s="1316">
        <v>6654</v>
      </c>
      <c r="AC784" s="1316">
        <v>16971</v>
      </c>
      <c r="AD784" s="1316">
        <v>13378</v>
      </c>
      <c r="AE784" s="1358">
        <v>14727</v>
      </c>
      <c r="AF784" s="1290">
        <v>26183</v>
      </c>
      <c r="AG784" s="1368">
        <v>1</v>
      </c>
      <c r="AH784" s="1368">
        <v>47</v>
      </c>
      <c r="AI784" s="1385"/>
      <c r="AJ784" s="543"/>
      <c r="AK784" s="165"/>
      <c r="AL784" s="165"/>
    </row>
    <row r="785" spans="1:39" s="164" customFormat="1" ht="18" customHeight="1">
      <c r="A785" s="405">
        <v>25</v>
      </c>
      <c r="B785" s="405">
        <v>1</v>
      </c>
      <c r="C785" s="816">
        <v>52</v>
      </c>
      <c r="D785" s="887"/>
      <c r="E785" s="997"/>
      <c r="F785" s="993"/>
      <c r="G785" s="993"/>
      <c r="H785" s="1173" t="s">
        <v>513</v>
      </c>
      <c r="I785" s="1257"/>
      <c r="J785" s="1316">
        <v>225196</v>
      </c>
      <c r="K785" s="1316">
        <v>15075</v>
      </c>
      <c r="L785" s="1316">
        <v>52315</v>
      </c>
      <c r="M785" s="1316">
        <v>57212</v>
      </c>
      <c r="N785" s="1316">
        <v>22487</v>
      </c>
      <c r="O785" s="1316">
        <v>18351</v>
      </c>
      <c r="P785" s="1316">
        <v>15575</v>
      </c>
      <c r="Q785" s="1316">
        <v>65261</v>
      </c>
      <c r="R785" s="1316">
        <v>13932</v>
      </c>
      <c r="S785" s="1316">
        <v>27772</v>
      </c>
      <c r="T785" s="1316">
        <v>15944</v>
      </c>
      <c r="U785" s="1316">
        <v>23530</v>
      </c>
      <c r="V785" s="1316">
        <v>17123</v>
      </c>
      <c r="W785" s="1316">
        <v>13869</v>
      </c>
      <c r="X785" s="1316">
        <v>921</v>
      </c>
      <c r="Y785" s="1316">
        <v>1015</v>
      </c>
      <c r="Z785" s="1316">
        <v>4852</v>
      </c>
      <c r="AA785" s="1316">
        <v>3411</v>
      </c>
      <c r="AB785" s="1316">
        <v>3305</v>
      </c>
      <c r="AC785" s="1316">
        <v>5398</v>
      </c>
      <c r="AD785" s="1316">
        <v>5449</v>
      </c>
      <c r="AE785" s="1358">
        <v>4380</v>
      </c>
      <c r="AF785" s="1290">
        <v>9076</v>
      </c>
      <c r="AG785" s="1368">
        <v>1</v>
      </c>
      <c r="AH785" s="1368">
        <v>48</v>
      </c>
      <c r="AI785" s="1385"/>
      <c r="AJ785" s="543"/>
      <c r="AK785" s="165"/>
      <c r="AL785" s="165"/>
      <c r="AM785" s="165"/>
    </row>
    <row r="786" spans="1:39" s="164" customFormat="1" ht="18" customHeight="1">
      <c r="A786" s="405">
        <v>25</v>
      </c>
      <c r="B786" s="405">
        <v>1</v>
      </c>
      <c r="C786" s="816">
        <v>53</v>
      </c>
      <c r="D786" s="887"/>
      <c r="E786" s="998" t="s">
        <v>533</v>
      </c>
      <c r="F786" s="994"/>
      <c r="G786" s="994"/>
      <c r="H786" s="1174" t="s">
        <v>611</v>
      </c>
      <c r="I786" s="1257"/>
      <c r="J786" s="1316">
        <v>16296</v>
      </c>
      <c r="K786" s="1316">
        <v>1679</v>
      </c>
      <c r="L786" s="1316">
        <v>8310</v>
      </c>
      <c r="M786" s="1316">
        <v>5183</v>
      </c>
      <c r="N786" s="1316">
        <v>2205</v>
      </c>
      <c r="O786" s="1316">
        <v>984</v>
      </c>
      <c r="P786" s="1316">
        <v>863</v>
      </c>
      <c r="Q786" s="1316">
        <v>9982</v>
      </c>
      <c r="R786" s="1316">
        <v>1922</v>
      </c>
      <c r="S786" s="1316">
        <v>2657</v>
      </c>
      <c r="T786" s="1316">
        <v>3710</v>
      </c>
      <c r="U786" s="1316">
        <v>2902</v>
      </c>
      <c r="V786" s="1316">
        <v>1727</v>
      </c>
      <c r="W786" s="1316">
        <v>1489</v>
      </c>
      <c r="X786" s="1316">
        <v>75</v>
      </c>
      <c r="Y786" s="1316">
        <v>135</v>
      </c>
      <c r="Z786" s="1316">
        <v>370</v>
      </c>
      <c r="AA786" s="1316">
        <v>512</v>
      </c>
      <c r="AB786" s="1316">
        <v>152</v>
      </c>
      <c r="AC786" s="1316">
        <v>44</v>
      </c>
      <c r="AD786" s="1316">
        <v>764</v>
      </c>
      <c r="AE786" s="1358">
        <v>887</v>
      </c>
      <c r="AF786" s="1290">
        <v>269</v>
      </c>
      <c r="AG786" s="1368">
        <v>1</v>
      </c>
      <c r="AH786" s="1368">
        <v>49</v>
      </c>
      <c r="AI786" s="1385"/>
      <c r="AJ786" s="543"/>
      <c r="AK786" s="165"/>
      <c r="AL786" s="165"/>
      <c r="AM786" s="165"/>
    </row>
    <row r="787" spans="1:39" s="164" customFormat="1" ht="18" customHeight="1">
      <c r="A787" s="405">
        <v>25</v>
      </c>
      <c r="B787" s="405">
        <v>1</v>
      </c>
      <c r="C787" s="816">
        <v>54</v>
      </c>
      <c r="D787" s="887"/>
      <c r="E787" s="999"/>
      <c r="F787" s="995"/>
      <c r="G787" s="995"/>
      <c r="H787" s="1174" t="s">
        <v>225</v>
      </c>
      <c r="I787" s="1257"/>
      <c r="J787" s="1316">
        <v>500</v>
      </c>
      <c r="K787" s="1316">
        <v>368</v>
      </c>
      <c r="L787" s="1316">
        <v>0</v>
      </c>
      <c r="M787" s="1316">
        <v>329</v>
      </c>
      <c r="N787" s="1316">
        <v>152</v>
      </c>
      <c r="O787" s="1316">
        <v>0</v>
      </c>
      <c r="P787" s="1316">
        <v>38</v>
      </c>
      <c r="Q787" s="1316">
        <v>0</v>
      </c>
      <c r="R787" s="1316">
        <v>0</v>
      </c>
      <c r="S787" s="1316">
        <v>0</v>
      </c>
      <c r="T787" s="1316">
        <v>0</v>
      </c>
      <c r="U787" s="1316">
        <v>0</v>
      </c>
      <c r="V787" s="1316">
        <v>144</v>
      </c>
      <c r="W787" s="1316">
        <v>0</v>
      </c>
      <c r="X787" s="1316">
        <v>0</v>
      </c>
      <c r="Y787" s="1316">
        <v>0</v>
      </c>
      <c r="Z787" s="1316">
        <v>0</v>
      </c>
      <c r="AA787" s="1316">
        <v>72</v>
      </c>
      <c r="AB787" s="1316">
        <v>0</v>
      </c>
      <c r="AC787" s="1316">
        <v>0</v>
      </c>
      <c r="AD787" s="1316">
        <v>0</v>
      </c>
      <c r="AE787" s="1358">
        <v>0</v>
      </c>
      <c r="AF787" s="1290">
        <v>41</v>
      </c>
      <c r="AG787" s="1368">
        <v>1</v>
      </c>
      <c r="AH787" s="1368">
        <v>50</v>
      </c>
      <c r="AI787" s="1385"/>
      <c r="AJ787" s="543"/>
      <c r="AK787" s="165"/>
      <c r="AL787" s="165"/>
      <c r="AM787" s="165"/>
    </row>
    <row r="788" spans="1:39" s="164" customFormat="1" ht="18" customHeight="1">
      <c r="A788" s="405">
        <v>25</v>
      </c>
      <c r="B788" s="405">
        <v>1</v>
      </c>
      <c r="C788" s="816">
        <v>55</v>
      </c>
      <c r="D788" s="887" t="s">
        <v>423</v>
      </c>
      <c r="E788" s="999" t="s">
        <v>221</v>
      </c>
      <c r="F788" s="995"/>
      <c r="G788" s="995"/>
      <c r="H788" s="1174" t="s">
        <v>620</v>
      </c>
      <c r="I788" s="1257"/>
      <c r="J788" s="1316">
        <v>175073</v>
      </c>
      <c r="K788" s="1316">
        <v>11179</v>
      </c>
      <c r="L788" s="1316">
        <v>36964</v>
      </c>
      <c r="M788" s="1316">
        <v>44906</v>
      </c>
      <c r="N788" s="1316">
        <v>17283</v>
      </c>
      <c r="O788" s="1316">
        <v>15642</v>
      </c>
      <c r="P788" s="1316">
        <v>12383</v>
      </c>
      <c r="Q788" s="1316">
        <v>47445</v>
      </c>
      <c r="R788" s="1316">
        <v>10258</v>
      </c>
      <c r="S788" s="1316">
        <v>20233</v>
      </c>
      <c r="T788" s="1316">
        <v>10781</v>
      </c>
      <c r="U788" s="1316">
        <v>17200</v>
      </c>
      <c r="V788" s="1316">
        <v>10294</v>
      </c>
      <c r="W788" s="1316">
        <v>10064</v>
      </c>
      <c r="X788" s="1316">
        <v>553</v>
      </c>
      <c r="Y788" s="1316">
        <v>533</v>
      </c>
      <c r="Z788" s="1316">
        <v>3835</v>
      </c>
      <c r="AA788" s="1316">
        <v>2096</v>
      </c>
      <c r="AB788" s="1316">
        <v>2540</v>
      </c>
      <c r="AC788" s="1316">
        <v>4523</v>
      </c>
      <c r="AD788" s="1316">
        <v>4398</v>
      </c>
      <c r="AE788" s="1358">
        <v>3025</v>
      </c>
      <c r="AF788" s="1290">
        <v>5313</v>
      </c>
      <c r="AG788" s="1368">
        <v>1</v>
      </c>
      <c r="AH788" s="1368">
        <v>51</v>
      </c>
      <c r="AI788" s="1385"/>
      <c r="AJ788" s="543"/>
      <c r="AK788" s="165"/>
      <c r="AL788" s="165"/>
      <c r="AM788" s="165"/>
    </row>
    <row r="789" spans="1:39" s="164" customFormat="1" ht="18" customHeight="1">
      <c r="A789" s="405">
        <v>25</v>
      </c>
      <c r="B789" s="405">
        <v>1</v>
      </c>
      <c r="C789" s="816">
        <v>56</v>
      </c>
      <c r="D789" s="887"/>
      <c r="E789" s="1000"/>
      <c r="F789" s="992"/>
      <c r="G789" s="992"/>
      <c r="H789" s="1174" t="s">
        <v>454</v>
      </c>
      <c r="I789" s="1257"/>
      <c r="J789" s="1316">
        <v>33327</v>
      </c>
      <c r="K789" s="1316">
        <v>1849</v>
      </c>
      <c r="L789" s="1316">
        <v>7041</v>
      </c>
      <c r="M789" s="1316">
        <v>6794</v>
      </c>
      <c r="N789" s="1316">
        <v>2847</v>
      </c>
      <c r="O789" s="1316">
        <v>1725</v>
      </c>
      <c r="P789" s="1316">
        <v>2291</v>
      </c>
      <c r="Q789" s="1316">
        <v>7834</v>
      </c>
      <c r="R789" s="1316">
        <v>1752</v>
      </c>
      <c r="S789" s="1316">
        <v>4882</v>
      </c>
      <c r="T789" s="1316">
        <v>1453</v>
      </c>
      <c r="U789" s="1316">
        <v>3428</v>
      </c>
      <c r="V789" s="1316">
        <v>4958</v>
      </c>
      <c r="W789" s="1316">
        <v>2316</v>
      </c>
      <c r="X789" s="1316">
        <v>293</v>
      </c>
      <c r="Y789" s="1316">
        <v>347</v>
      </c>
      <c r="Z789" s="1316">
        <v>647</v>
      </c>
      <c r="AA789" s="1316">
        <v>731</v>
      </c>
      <c r="AB789" s="1316">
        <v>613</v>
      </c>
      <c r="AC789" s="1316">
        <v>831</v>
      </c>
      <c r="AD789" s="1316">
        <v>287</v>
      </c>
      <c r="AE789" s="1358">
        <v>468</v>
      </c>
      <c r="AF789" s="1290">
        <v>3453</v>
      </c>
      <c r="AG789" s="1368">
        <v>1</v>
      </c>
      <c r="AH789" s="1368">
        <v>52</v>
      </c>
      <c r="AI789" s="1385"/>
      <c r="AJ789" s="543"/>
      <c r="AK789" s="165"/>
      <c r="AL789" s="165"/>
      <c r="AM789" s="165"/>
    </row>
    <row r="790" spans="1:39" s="164" customFormat="1" ht="18" customHeight="1">
      <c r="A790" s="405">
        <v>25</v>
      </c>
      <c r="B790" s="405">
        <v>1</v>
      </c>
      <c r="C790" s="816">
        <v>57</v>
      </c>
      <c r="D790" s="887"/>
      <c r="E790" s="2264" t="s">
        <v>1372</v>
      </c>
      <c r="F790" s="2265"/>
      <c r="G790" s="2265"/>
      <c r="H790" s="2265"/>
      <c r="I790" s="1257"/>
      <c r="J790" s="1316">
        <v>0</v>
      </c>
      <c r="K790" s="1316">
        <v>0</v>
      </c>
      <c r="L790" s="1316">
        <v>0</v>
      </c>
      <c r="M790" s="1316">
        <v>0</v>
      </c>
      <c r="N790" s="1316">
        <v>0</v>
      </c>
      <c r="O790" s="1316">
        <v>0</v>
      </c>
      <c r="P790" s="1316">
        <v>0</v>
      </c>
      <c r="Q790" s="1316">
        <v>0</v>
      </c>
      <c r="R790" s="1316">
        <v>0</v>
      </c>
      <c r="S790" s="1316">
        <v>21938</v>
      </c>
      <c r="T790" s="1316">
        <v>0</v>
      </c>
      <c r="U790" s="1316">
        <v>0</v>
      </c>
      <c r="V790" s="1316">
        <v>0</v>
      </c>
      <c r="W790" s="1316">
        <v>0</v>
      </c>
      <c r="X790" s="1316">
        <v>0</v>
      </c>
      <c r="Y790" s="1316">
        <v>0</v>
      </c>
      <c r="Z790" s="1316">
        <v>0</v>
      </c>
      <c r="AA790" s="1316">
        <v>0</v>
      </c>
      <c r="AB790" s="1316">
        <v>0</v>
      </c>
      <c r="AC790" s="1316">
        <v>0</v>
      </c>
      <c r="AD790" s="1316">
        <v>0</v>
      </c>
      <c r="AE790" s="1358">
        <v>0</v>
      </c>
      <c r="AF790" s="1290">
        <v>0</v>
      </c>
      <c r="AG790" s="1368"/>
      <c r="AH790" s="1368"/>
      <c r="AI790" s="1385"/>
      <c r="AJ790" s="543"/>
      <c r="AK790" s="165"/>
      <c r="AL790" s="165"/>
      <c r="AM790" s="165"/>
    </row>
    <row r="791" spans="1:39" s="164" customFormat="1" ht="18" customHeight="1">
      <c r="A791" s="405">
        <v>25</v>
      </c>
      <c r="B791" s="405">
        <v>1</v>
      </c>
      <c r="C791" s="816">
        <v>58</v>
      </c>
      <c r="D791" s="887"/>
      <c r="E791" s="997"/>
      <c r="F791" s="993"/>
      <c r="G791" s="993"/>
      <c r="H791" s="1173" t="s">
        <v>52</v>
      </c>
      <c r="I791" s="1257"/>
      <c r="J791" s="1316">
        <v>705176</v>
      </c>
      <c r="K791" s="1316">
        <v>48713</v>
      </c>
      <c r="L791" s="1316">
        <v>168041</v>
      </c>
      <c r="M791" s="1316">
        <v>179571</v>
      </c>
      <c r="N791" s="1316">
        <v>68109</v>
      </c>
      <c r="O791" s="1316">
        <v>61080</v>
      </c>
      <c r="P791" s="1316">
        <v>47596</v>
      </c>
      <c r="Q791" s="1316">
        <v>193584</v>
      </c>
      <c r="R791" s="1316">
        <v>40858</v>
      </c>
      <c r="S791" s="1316">
        <v>95253</v>
      </c>
      <c r="T791" s="1316">
        <v>44780</v>
      </c>
      <c r="U791" s="1316">
        <v>74611</v>
      </c>
      <c r="V791" s="1316">
        <v>43649</v>
      </c>
      <c r="W791" s="1316">
        <v>42463</v>
      </c>
      <c r="X791" s="1316">
        <v>3469</v>
      </c>
      <c r="Y791" s="1316">
        <v>3189</v>
      </c>
      <c r="Z791" s="1316">
        <v>15229</v>
      </c>
      <c r="AA791" s="1316">
        <v>13555</v>
      </c>
      <c r="AB791" s="1316">
        <v>9959</v>
      </c>
      <c r="AC791" s="1316">
        <v>22369</v>
      </c>
      <c r="AD791" s="1316">
        <v>18827</v>
      </c>
      <c r="AE791" s="1358">
        <v>19107</v>
      </c>
      <c r="AF791" s="1290">
        <v>35259</v>
      </c>
      <c r="AG791" s="1368">
        <v>1</v>
      </c>
      <c r="AH791" s="1368">
        <v>53</v>
      </c>
      <c r="AI791" s="1385"/>
      <c r="AJ791" s="543"/>
      <c r="AK791" s="165"/>
      <c r="AL791" s="165"/>
      <c r="AM791" s="165"/>
    </row>
    <row r="792" spans="1:39" s="164" customFormat="1" ht="18" customHeight="1">
      <c r="A792" s="405">
        <v>25</v>
      </c>
      <c r="B792" s="405">
        <v>1</v>
      </c>
      <c r="C792" s="816">
        <v>59</v>
      </c>
      <c r="D792" s="887"/>
      <c r="E792" s="997"/>
      <c r="F792" s="993"/>
      <c r="G792" s="993"/>
      <c r="H792" s="1173" t="s">
        <v>802</v>
      </c>
      <c r="I792" s="1257"/>
      <c r="J792" s="1316">
        <v>6134</v>
      </c>
      <c r="K792" s="1316">
        <v>355</v>
      </c>
      <c r="L792" s="1316">
        <v>1754</v>
      </c>
      <c r="M792" s="1316">
        <v>1764</v>
      </c>
      <c r="N792" s="1316">
        <v>486</v>
      </c>
      <c r="O792" s="1316">
        <v>515</v>
      </c>
      <c r="P792" s="1316">
        <v>320</v>
      </c>
      <c r="Q792" s="1316">
        <v>1457</v>
      </c>
      <c r="R792" s="1316">
        <v>356</v>
      </c>
      <c r="S792" s="1316">
        <v>1143</v>
      </c>
      <c r="T792" s="1316">
        <v>335</v>
      </c>
      <c r="U792" s="1316">
        <v>622</v>
      </c>
      <c r="V792" s="1316">
        <v>297</v>
      </c>
      <c r="W792" s="1316">
        <v>370</v>
      </c>
      <c r="X792" s="1316">
        <v>26</v>
      </c>
      <c r="Y792" s="1316">
        <v>23</v>
      </c>
      <c r="Z792" s="1316">
        <v>105</v>
      </c>
      <c r="AA792" s="1316">
        <v>144</v>
      </c>
      <c r="AB792" s="1316">
        <v>74</v>
      </c>
      <c r="AC792" s="1316">
        <v>449</v>
      </c>
      <c r="AD792" s="1316">
        <v>173</v>
      </c>
      <c r="AE792" s="1358">
        <v>210</v>
      </c>
      <c r="AF792" s="1290">
        <v>251</v>
      </c>
      <c r="AG792" s="1368">
        <v>1</v>
      </c>
      <c r="AH792" s="1368">
        <v>54</v>
      </c>
      <c r="AI792" s="1385"/>
      <c r="AJ792" s="543"/>
      <c r="AK792" s="165"/>
      <c r="AL792" s="165"/>
      <c r="AM792" s="165"/>
    </row>
    <row r="793" spans="1:39" s="164" customFormat="1" ht="18" customHeight="1">
      <c r="A793" s="405">
        <v>25</v>
      </c>
      <c r="B793" s="405">
        <v>1</v>
      </c>
      <c r="C793" s="816">
        <v>60</v>
      </c>
      <c r="D793" s="889"/>
      <c r="E793" s="1001"/>
      <c r="F793" s="993"/>
      <c r="G793" s="993"/>
      <c r="H793" s="1173" t="s">
        <v>68</v>
      </c>
      <c r="I793" s="1257"/>
      <c r="J793" s="1316">
        <v>2334</v>
      </c>
      <c r="K793" s="1316">
        <v>182</v>
      </c>
      <c r="L793" s="1316">
        <v>590</v>
      </c>
      <c r="M793" s="1316">
        <v>764</v>
      </c>
      <c r="N793" s="1316">
        <v>252</v>
      </c>
      <c r="O793" s="1316">
        <v>238</v>
      </c>
      <c r="P793" s="1316">
        <v>148</v>
      </c>
      <c r="Q793" s="1316">
        <v>669</v>
      </c>
      <c r="R793" s="1316">
        <v>194</v>
      </c>
      <c r="S793" s="1316">
        <v>397</v>
      </c>
      <c r="T793" s="1316">
        <v>171</v>
      </c>
      <c r="U793" s="1316">
        <v>308</v>
      </c>
      <c r="V793" s="1316">
        <v>139</v>
      </c>
      <c r="W793" s="1316">
        <v>143</v>
      </c>
      <c r="X793" s="1316">
        <v>4</v>
      </c>
      <c r="Y793" s="1316">
        <v>5</v>
      </c>
      <c r="Z793" s="1316">
        <v>43</v>
      </c>
      <c r="AA793" s="1316">
        <v>51</v>
      </c>
      <c r="AB793" s="1316">
        <v>6</v>
      </c>
      <c r="AC793" s="1316">
        <v>104</v>
      </c>
      <c r="AD793" s="1316">
        <v>73</v>
      </c>
      <c r="AE793" s="1358">
        <v>125</v>
      </c>
      <c r="AF793" s="1290">
        <v>79</v>
      </c>
      <c r="AG793" s="1368">
        <v>1</v>
      </c>
      <c r="AH793" s="1368">
        <v>55</v>
      </c>
      <c r="AI793" s="1385"/>
      <c r="AJ793" s="543"/>
      <c r="AK793" s="165"/>
      <c r="AL793" s="165"/>
      <c r="AM793" s="165"/>
    </row>
    <row r="794" spans="1:39" s="164" customFormat="1" ht="18" customHeight="1">
      <c r="A794" s="405">
        <v>25</v>
      </c>
      <c r="B794" s="405">
        <v>1</v>
      </c>
      <c r="C794" s="816">
        <v>61</v>
      </c>
      <c r="D794" s="2441" t="s">
        <v>1116</v>
      </c>
      <c r="E794" s="2442"/>
      <c r="F794" s="1080"/>
      <c r="G794" s="1125"/>
      <c r="H794" s="1174" t="s">
        <v>914</v>
      </c>
      <c r="I794" s="1257"/>
      <c r="J794" s="1316">
        <v>465233</v>
      </c>
      <c r="K794" s="1316">
        <v>32463</v>
      </c>
      <c r="L794" s="1316">
        <v>112008</v>
      </c>
      <c r="M794" s="1316">
        <v>119242</v>
      </c>
      <c r="N794" s="1316">
        <v>43178</v>
      </c>
      <c r="O794" s="1316">
        <v>41337</v>
      </c>
      <c r="P794" s="1316">
        <v>30782</v>
      </c>
      <c r="Q794" s="1316">
        <v>122954</v>
      </c>
      <c r="R794" s="1316">
        <v>26770</v>
      </c>
      <c r="S794" s="1316">
        <v>44578</v>
      </c>
      <c r="T794" s="1316">
        <v>27480</v>
      </c>
      <c r="U794" s="1316">
        <v>49468</v>
      </c>
      <c r="V794" s="1316">
        <v>25710</v>
      </c>
      <c r="W794" s="1316">
        <v>27916</v>
      </c>
      <c r="X794" s="1316">
        <v>2428</v>
      </c>
      <c r="Y794" s="1316">
        <v>2174</v>
      </c>
      <c r="Z794" s="1316">
        <v>9759</v>
      </c>
      <c r="AA794" s="1316">
        <v>9886</v>
      </c>
      <c r="AB794" s="1316">
        <v>6654</v>
      </c>
      <c r="AC794" s="1316">
        <v>16815</v>
      </c>
      <c r="AD794" s="1316">
        <v>12604</v>
      </c>
      <c r="AE794" s="1358">
        <v>14571</v>
      </c>
      <c r="AF794" s="1290">
        <v>24551</v>
      </c>
      <c r="AG794" s="1368">
        <v>1</v>
      </c>
      <c r="AH794" s="1368">
        <v>56</v>
      </c>
      <c r="AI794" s="1385"/>
      <c r="AJ794" s="543"/>
      <c r="AK794" s="165"/>
      <c r="AL794" s="165"/>
      <c r="AM794" s="165"/>
    </row>
    <row r="795" spans="1:39" s="164" customFormat="1" ht="18" customHeight="1">
      <c r="A795" s="405">
        <v>25</v>
      </c>
      <c r="B795" s="405">
        <v>1</v>
      </c>
      <c r="C795" s="816">
        <v>62</v>
      </c>
      <c r="D795" s="2443"/>
      <c r="E795" s="2444"/>
      <c r="F795" s="1081"/>
      <c r="G795" s="1081"/>
      <c r="H795" s="1174" t="s">
        <v>917</v>
      </c>
      <c r="I795" s="1257"/>
      <c r="J795" s="1316">
        <v>14747</v>
      </c>
      <c r="K795" s="1316">
        <v>1175</v>
      </c>
      <c r="L795" s="1316">
        <v>3718</v>
      </c>
      <c r="M795" s="1316">
        <v>3117</v>
      </c>
      <c r="N795" s="1316">
        <v>2444</v>
      </c>
      <c r="O795" s="1316">
        <v>1392</v>
      </c>
      <c r="P795" s="1316">
        <v>1239</v>
      </c>
      <c r="Q795" s="1316">
        <v>5369</v>
      </c>
      <c r="R795" s="1316">
        <v>156</v>
      </c>
      <c r="S795" s="1316">
        <v>965</v>
      </c>
      <c r="T795" s="1316">
        <v>1356</v>
      </c>
      <c r="U795" s="1316">
        <v>1613</v>
      </c>
      <c r="V795" s="1316">
        <v>816</v>
      </c>
      <c r="W795" s="1316">
        <v>678</v>
      </c>
      <c r="X795" s="1316">
        <v>120</v>
      </c>
      <c r="Y795" s="1316">
        <v>0</v>
      </c>
      <c r="Z795" s="1316">
        <v>618</v>
      </c>
      <c r="AA795" s="1316">
        <v>258</v>
      </c>
      <c r="AB795" s="1316">
        <v>0</v>
      </c>
      <c r="AC795" s="1316">
        <v>156</v>
      </c>
      <c r="AD795" s="1316">
        <v>774</v>
      </c>
      <c r="AE795" s="1358">
        <v>156</v>
      </c>
      <c r="AF795" s="1290">
        <v>1632</v>
      </c>
      <c r="AG795" s="1368">
        <v>1</v>
      </c>
      <c r="AH795" s="1368">
        <v>57</v>
      </c>
      <c r="AI795" s="1385"/>
      <c r="AJ795" s="543"/>
      <c r="AK795" s="165"/>
      <c r="AL795" s="165"/>
      <c r="AM795" s="165"/>
    </row>
    <row r="796" spans="1:39" s="760" customFormat="1" ht="18" customHeight="1">
      <c r="A796" s="775">
        <v>25</v>
      </c>
      <c r="B796" s="775">
        <v>1</v>
      </c>
      <c r="C796" s="818">
        <v>63</v>
      </c>
      <c r="D796" s="2445"/>
      <c r="E796" s="2446"/>
      <c r="F796" s="1082"/>
      <c r="G796" s="1082"/>
      <c r="H796" s="1175" t="s">
        <v>983</v>
      </c>
      <c r="I796" s="1258"/>
      <c r="J796" s="1321">
        <v>0</v>
      </c>
      <c r="K796" s="1321">
        <v>0</v>
      </c>
      <c r="L796" s="1321">
        <v>0</v>
      </c>
      <c r="M796" s="1321">
        <v>0</v>
      </c>
      <c r="N796" s="1321">
        <v>0</v>
      </c>
      <c r="O796" s="1321">
        <v>0</v>
      </c>
      <c r="P796" s="1321">
        <v>0</v>
      </c>
      <c r="Q796" s="1321">
        <v>0</v>
      </c>
      <c r="R796" s="1321">
        <v>0</v>
      </c>
      <c r="S796" s="1321">
        <v>0</v>
      </c>
      <c r="T796" s="1321">
        <v>0</v>
      </c>
      <c r="U796" s="1321">
        <v>0</v>
      </c>
      <c r="V796" s="1321">
        <v>0</v>
      </c>
      <c r="W796" s="1321">
        <v>0</v>
      </c>
      <c r="X796" s="1321">
        <v>0</v>
      </c>
      <c r="Y796" s="1321">
        <v>0</v>
      </c>
      <c r="Z796" s="1321">
        <v>0</v>
      </c>
      <c r="AA796" s="1321">
        <v>0</v>
      </c>
      <c r="AB796" s="1321">
        <v>0</v>
      </c>
      <c r="AC796" s="1321">
        <v>0</v>
      </c>
      <c r="AD796" s="1321">
        <v>0</v>
      </c>
      <c r="AE796" s="1361">
        <v>0</v>
      </c>
      <c r="AF796" s="1309">
        <v>0</v>
      </c>
      <c r="AG796" s="1372">
        <v>1</v>
      </c>
      <c r="AH796" s="1372">
        <v>58</v>
      </c>
      <c r="AI796" s="1386"/>
      <c r="AJ796" s="1393"/>
      <c r="AK796" s="756"/>
      <c r="AL796" s="756"/>
      <c r="AM796" s="756"/>
    </row>
    <row r="797" spans="1:39" s="402" customFormat="1" ht="18" customHeight="1">
      <c r="A797" s="778">
        <v>25</v>
      </c>
      <c r="B797" s="778">
        <v>2</v>
      </c>
      <c r="C797" s="819">
        <v>1</v>
      </c>
      <c r="D797" s="2621" t="s">
        <v>349</v>
      </c>
      <c r="E797" s="2447" t="s">
        <v>1393</v>
      </c>
      <c r="F797" s="2448"/>
      <c r="G797" s="2266" t="s">
        <v>1370</v>
      </c>
      <c r="H797" s="2177"/>
      <c r="I797" s="1259"/>
      <c r="J797" s="1322">
        <v>300</v>
      </c>
      <c r="K797" s="1322">
        <v>48</v>
      </c>
      <c r="L797" s="1322">
        <v>84</v>
      </c>
      <c r="M797" s="1322">
        <v>150</v>
      </c>
      <c r="N797" s="1322">
        <v>60</v>
      </c>
      <c r="O797" s="1322">
        <v>72</v>
      </c>
      <c r="P797" s="1322">
        <v>36</v>
      </c>
      <c r="Q797" s="1322">
        <v>180</v>
      </c>
      <c r="R797" s="1322">
        <v>84</v>
      </c>
      <c r="S797" s="1322">
        <v>72</v>
      </c>
      <c r="T797" s="1322">
        <v>24</v>
      </c>
      <c r="U797" s="1322">
        <v>60</v>
      </c>
      <c r="V797" s="1322">
        <v>87</v>
      </c>
      <c r="W797" s="1322">
        <v>60</v>
      </c>
      <c r="X797" s="1322">
        <v>12</v>
      </c>
      <c r="Y797" s="1322">
        <v>12</v>
      </c>
      <c r="Z797" s="1322">
        <v>36</v>
      </c>
      <c r="AA797" s="1322">
        <v>24</v>
      </c>
      <c r="AB797" s="1322">
        <v>24</v>
      </c>
      <c r="AC797" s="1322">
        <v>24</v>
      </c>
      <c r="AD797" s="1322">
        <v>36</v>
      </c>
      <c r="AE797" s="1362">
        <v>36</v>
      </c>
      <c r="AF797" s="1300">
        <v>36</v>
      </c>
      <c r="AG797" s="778">
        <v>2</v>
      </c>
      <c r="AH797" s="819">
        <v>1</v>
      </c>
      <c r="AI797" s="1388"/>
      <c r="AJ797" s="542"/>
      <c r="AK797" s="757"/>
      <c r="AL797" s="757"/>
      <c r="AM797" s="757"/>
    </row>
    <row r="798" spans="1:39" s="402" customFormat="1" ht="18" customHeight="1">
      <c r="A798" s="778">
        <v>25</v>
      </c>
      <c r="B798" s="778">
        <v>2</v>
      </c>
      <c r="C798" s="819">
        <v>2</v>
      </c>
      <c r="D798" s="2622"/>
      <c r="E798" s="2449"/>
      <c r="F798" s="2450"/>
      <c r="G798" s="2267" t="s">
        <v>1343</v>
      </c>
      <c r="H798" s="2168"/>
      <c r="I798" s="1260"/>
      <c r="J798" s="1316">
        <v>0</v>
      </c>
      <c r="K798" s="1316">
        <v>0</v>
      </c>
      <c r="L798" s="1316">
        <v>0</v>
      </c>
      <c r="M798" s="1316">
        <v>0</v>
      </c>
      <c r="N798" s="1316">
        <v>0</v>
      </c>
      <c r="O798" s="1316">
        <v>12</v>
      </c>
      <c r="P798" s="1316">
        <v>0</v>
      </c>
      <c r="Q798" s="1316">
        <v>0</v>
      </c>
      <c r="R798" s="1316">
        <v>0</v>
      </c>
      <c r="S798" s="1316">
        <v>0</v>
      </c>
      <c r="T798" s="1316">
        <v>0</v>
      </c>
      <c r="U798" s="1316">
        <v>0</v>
      </c>
      <c r="V798" s="1316">
        <v>0</v>
      </c>
      <c r="W798" s="1316">
        <v>0</v>
      </c>
      <c r="X798" s="1316">
        <v>0</v>
      </c>
      <c r="Y798" s="1316">
        <v>0</v>
      </c>
      <c r="Z798" s="1316">
        <v>0</v>
      </c>
      <c r="AA798" s="1316">
        <v>0</v>
      </c>
      <c r="AB798" s="1316">
        <v>0</v>
      </c>
      <c r="AC798" s="1316">
        <v>12</v>
      </c>
      <c r="AD798" s="1316">
        <v>12</v>
      </c>
      <c r="AE798" s="1358">
        <v>0</v>
      </c>
      <c r="AF798" s="1290">
        <v>0</v>
      </c>
      <c r="AG798" s="778">
        <v>2</v>
      </c>
      <c r="AH798" s="819">
        <v>2</v>
      </c>
      <c r="AI798" s="1386"/>
      <c r="AJ798" s="542"/>
      <c r="AK798" s="757"/>
      <c r="AL798" s="757"/>
      <c r="AM798" s="757"/>
    </row>
    <row r="799" spans="1:39" s="402" customFormat="1" ht="18" customHeight="1">
      <c r="A799" s="778">
        <v>25</v>
      </c>
      <c r="B799" s="778">
        <v>2</v>
      </c>
      <c r="C799" s="819">
        <v>3</v>
      </c>
      <c r="D799" s="2622"/>
      <c r="E799" s="2449"/>
      <c r="F799" s="2450"/>
      <c r="G799" s="2268" t="s">
        <v>1376</v>
      </c>
      <c r="H799" s="2188"/>
      <c r="I799" s="1261"/>
      <c r="J799" s="1316">
        <v>36</v>
      </c>
      <c r="K799" s="1316">
        <v>0</v>
      </c>
      <c r="L799" s="1316">
        <v>12</v>
      </c>
      <c r="M799" s="1316">
        <v>84</v>
      </c>
      <c r="N799" s="1316">
        <v>0</v>
      </c>
      <c r="O799" s="1316">
        <v>0</v>
      </c>
      <c r="P799" s="1316">
        <v>0</v>
      </c>
      <c r="Q799" s="1316">
        <v>0</v>
      </c>
      <c r="R799" s="1316">
        <v>12</v>
      </c>
      <c r="S799" s="1316">
        <v>0</v>
      </c>
      <c r="T799" s="1316">
        <v>0</v>
      </c>
      <c r="U799" s="1316">
        <v>0</v>
      </c>
      <c r="V799" s="1316">
        <v>0</v>
      </c>
      <c r="W799" s="1316">
        <v>0</v>
      </c>
      <c r="X799" s="1316">
        <v>0</v>
      </c>
      <c r="Y799" s="1316">
        <v>0</v>
      </c>
      <c r="Z799" s="1316">
        <v>0</v>
      </c>
      <c r="AA799" s="1316">
        <v>0</v>
      </c>
      <c r="AB799" s="1316">
        <v>0</v>
      </c>
      <c r="AC799" s="1316">
        <v>0</v>
      </c>
      <c r="AD799" s="1316">
        <v>0</v>
      </c>
      <c r="AE799" s="1358">
        <v>0</v>
      </c>
      <c r="AF799" s="1290">
        <v>12</v>
      </c>
      <c r="AG799" s="778">
        <v>2</v>
      </c>
      <c r="AH799" s="819">
        <v>3</v>
      </c>
      <c r="AI799" s="1386"/>
      <c r="AJ799" s="542"/>
      <c r="AK799" s="757"/>
      <c r="AL799" s="757"/>
      <c r="AM799" s="757"/>
    </row>
    <row r="800" spans="1:39" s="402" customFormat="1" ht="18" customHeight="1">
      <c r="A800" s="778">
        <v>25</v>
      </c>
      <c r="B800" s="778">
        <v>2</v>
      </c>
      <c r="C800" s="819">
        <v>4</v>
      </c>
      <c r="D800" s="2622"/>
      <c r="E800" s="2451" t="s">
        <v>10</v>
      </c>
      <c r="F800" s="2452"/>
      <c r="G800" s="2267" t="s">
        <v>1370</v>
      </c>
      <c r="H800" s="2168"/>
      <c r="I800" s="1259"/>
      <c r="J800" s="1316">
        <v>25</v>
      </c>
      <c r="K800" s="1316">
        <v>4</v>
      </c>
      <c r="L800" s="1316">
        <v>7</v>
      </c>
      <c r="M800" s="1316">
        <v>12</v>
      </c>
      <c r="N800" s="1316">
        <v>5</v>
      </c>
      <c r="O800" s="1316">
        <v>6</v>
      </c>
      <c r="P800" s="1316">
        <v>3</v>
      </c>
      <c r="Q800" s="1316">
        <v>15</v>
      </c>
      <c r="R800" s="1316">
        <v>7</v>
      </c>
      <c r="S800" s="1316">
        <v>6</v>
      </c>
      <c r="T800" s="1316">
        <v>2</v>
      </c>
      <c r="U800" s="1316">
        <v>5</v>
      </c>
      <c r="V800" s="1316">
        <v>8</v>
      </c>
      <c r="W800" s="1316">
        <v>5</v>
      </c>
      <c r="X800" s="1316">
        <v>1</v>
      </c>
      <c r="Y800" s="1316">
        <v>1</v>
      </c>
      <c r="Z800" s="1316">
        <v>3</v>
      </c>
      <c r="AA800" s="1316">
        <v>2</v>
      </c>
      <c r="AB800" s="1316">
        <v>2</v>
      </c>
      <c r="AC800" s="1316">
        <v>2</v>
      </c>
      <c r="AD800" s="1316">
        <v>3</v>
      </c>
      <c r="AE800" s="1358">
        <v>3</v>
      </c>
      <c r="AF800" s="1290">
        <v>3</v>
      </c>
      <c r="AG800" s="778">
        <v>2</v>
      </c>
      <c r="AH800" s="819">
        <v>4</v>
      </c>
      <c r="AI800" s="1386"/>
      <c r="AJ800" s="542"/>
      <c r="AK800" s="757"/>
      <c r="AL800" s="757"/>
      <c r="AM800" s="757"/>
    </row>
    <row r="801" spans="1:39" s="402" customFormat="1" ht="18" customHeight="1">
      <c r="A801" s="778">
        <v>25</v>
      </c>
      <c r="B801" s="778">
        <v>2</v>
      </c>
      <c r="C801" s="819">
        <v>5</v>
      </c>
      <c r="D801" s="2622"/>
      <c r="E801" s="2449"/>
      <c r="F801" s="2450"/>
      <c r="G801" s="2267" t="s">
        <v>1343</v>
      </c>
      <c r="H801" s="2168"/>
      <c r="I801" s="1260"/>
      <c r="J801" s="1316">
        <v>0</v>
      </c>
      <c r="K801" s="1316">
        <v>0</v>
      </c>
      <c r="L801" s="1316">
        <v>0</v>
      </c>
      <c r="M801" s="1316">
        <v>0</v>
      </c>
      <c r="N801" s="1316">
        <v>0</v>
      </c>
      <c r="O801" s="1316">
        <v>1</v>
      </c>
      <c r="P801" s="1316">
        <v>0</v>
      </c>
      <c r="Q801" s="1316">
        <v>0</v>
      </c>
      <c r="R801" s="1316">
        <v>0</v>
      </c>
      <c r="S801" s="1316">
        <v>0</v>
      </c>
      <c r="T801" s="1316">
        <v>0</v>
      </c>
      <c r="U801" s="1316">
        <v>0</v>
      </c>
      <c r="V801" s="1316">
        <v>0</v>
      </c>
      <c r="W801" s="1316">
        <v>0</v>
      </c>
      <c r="X801" s="1316">
        <v>0</v>
      </c>
      <c r="Y801" s="1316">
        <v>0</v>
      </c>
      <c r="Z801" s="1316">
        <v>0</v>
      </c>
      <c r="AA801" s="1316">
        <v>0</v>
      </c>
      <c r="AB801" s="1316">
        <v>0</v>
      </c>
      <c r="AC801" s="1316">
        <v>1</v>
      </c>
      <c r="AD801" s="1316">
        <v>1</v>
      </c>
      <c r="AE801" s="1358">
        <v>0</v>
      </c>
      <c r="AF801" s="1290">
        <v>0</v>
      </c>
      <c r="AG801" s="778">
        <v>2</v>
      </c>
      <c r="AH801" s="819">
        <v>5</v>
      </c>
      <c r="AI801" s="1386"/>
      <c r="AJ801" s="542"/>
      <c r="AK801" s="757"/>
      <c r="AL801" s="757"/>
      <c r="AM801" s="757"/>
    </row>
    <row r="802" spans="1:39" s="402" customFormat="1" ht="18" customHeight="1">
      <c r="A802" s="778">
        <v>25</v>
      </c>
      <c r="B802" s="778">
        <v>2</v>
      </c>
      <c r="C802" s="819">
        <v>6</v>
      </c>
      <c r="D802" s="2622"/>
      <c r="E802" s="2453"/>
      <c r="F802" s="2454"/>
      <c r="G802" s="2267" t="s">
        <v>1376</v>
      </c>
      <c r="H802" s="2168"/>
      <c r="I802" s="1261"/>
      <c r="J802" s="1316">
        <v>3</v>
      </c>
      <c r="K802" s="1316">
        <v>0</v>
      </c>
      <c r="L802" s="1316">
        <v>1</v>
      </c>
      <c r="M802" s="1316">
        <v>7</v>
      </c>
      <c r="N802" s="1316">
        <v>0</v>
      </c>
      <c r="O802" s="1316">
        <v>0</v>
      </c>
      <c r="P802" s="1316">
        <v>0</v>
      </c>
      <c r="Q802" s="1316">
        <v>0</v>
      </c>
      <c r="R802" s="1316">
        <v>1</v>
      </c>
      <c r="S802" s="1316">
        <v>0</v>
      </c>
      <c r="T802" s="1316">
        <v>0</v>
      </c>
      <c r="U802" s="1316">
        <v>0</v>
      </c>
      <c r="V802" s="1316">
        <v>0</v>
      </c>
      <c r="W802" s="1316">
        <v>0</v>
      </c>
      <c r="X802" s="1316">
        <v>0</v>
      </c>
      <c r="Y802" s="1316">
        <v>0</v>
      </c>
      <c r="Z802" s="1316">
        <v>0</v>
      </c>
      <c r="AA802" s="1316">
        <v>0</v>
      </c>
      <c r="AB802" s="1316">
        <v>0</v>
      </c>
      <c r="AC802" s="1316">
        <v>0</v>
      </c>
      <c r="AD802" s="1316">
        <v>0</v>
      </c>
      <c r="AE802" s="1358">
        <v>0</v>
      </c>
      <c r="AF802" s="1290">
        <v>1</v>
      </c>
      <c r="AG802" s="778">
        <v>2</v>
      </c>
      <c r="AH802" s="819">
        <v>6</v>
      </c>
      <c r="AI802" s="1386"/>
      <c r="AJ802" s="542"/>
      <c r="AK802" s="757"/>
      <c r="AL802" s="757"/>
      <c r="AM802" s="757"/>
    </row>
    <row r="803" spans="1:39" s="402" customFormat="1" ht="18" customHeight="1">
      <c r="A803" s="778">
        <v>25</v>
      </c>
      <c r="B803" s="778">
        <v>2</v>
      </c>
      <c r="C803" s="819">
        <v>7</v>
      </c>
      <c r="D803" s="2622"/>
      <c r="E803" s="2455" t="s">
        <v>673</v>
      </c>
      <c r="F803" s="2456"/>
      <c r="G803" s="2269" t="s">
        <v>1370</v>
      </c>
      <c r="H803" s="2190"/>
      <c r="I803" s="1259"/>
      <c r="J803" s="1316">
        <v>98738</v>
      </c>
      <c r="K803" s="1316">
        <v>17155</v>
      </c>
      <c r="L803" s="1316">
        <v>28292</v>
      </c>
      <c r="M803" s="1316">
        <v>50104</v>
      </c>
      <c r="N803" s="1316">
        <v>18724</v>
      </c>
      <c r="O803" s="1316">
        <v>24609</v>
      </c>
      <c r="P803" s="1316">
        <v>15596</v>
      </c>
      <c r="Q803" s="1316">
        <v>62379</v>
      </c>
      <c r="R803" s="1316">
        <v>25555</v>
      </c>
      <c r="S803" s="1316">
        <v>23740</v>
      </c>
      <c r="T803" s="1316">
        <v>8857</v>
      </c>
      <c r="U803" s="1316">
        <v>21880</v>
      </c>
      <c r="V803" s="1316">
        <v>26526</v>
      </c>
      <c r="W803" s="1316">
        <v>17852</v>
      </c>
      <c r="X803" s="1316">
        <v>2548</v>
      </c>
      <c r="Y803" s="1316">
        <v>2174</v>
      </c>
      <c r="Z803" s="1316">
        <v>10377</v>
      </c>
      <c r="AA803" s="1316">
        <v>7609</v>
      </c>
      <c r="AB803" s="1316">
        <v>6654</v>
      </c>
      <c r="AC803" s="1316">
        <v>7391</v>
      </c>
      <c r="AD803" s="1316">
        <v>11514</v>
      </c>
      <c r="AE803" s="1358">
        <v>10894</v>
      </c>
      <c r="AF803" s="1290">
        <v>12969</v>
      </c>
      <c r="AG803" s="778">
        <v>2</v>
      </c>
      <c r="AH803" s="819">
        <v>7</v>
      </c>
      <c r="AI803" s="1386"/>
      <c r="AJ803" s="542"/>
      <c r="AK803" s="757"/>
      <c r="AL803" s="757"/>
      <c r="AM803" s="757"/>
    </row>
    <row r="804" spans="1:39" s="402" customFormat="1" ht="18" customHeight="1">
      <c r="A804" s="778">
        <v>25</v>
      </c>
      <c r="B804" s="778">
        <v>2</v>
      </c>
      <c r="C804" s="819">
        <v>8</v>
      </c>
      <c r="D804" s="2622"/>
      <c r="E804" s="2457"/>
      <c r="F804" s="2458"/>
      <c r="G804" s="2267" t="s">
        <v>1343</v>
      </c>
      <c r="H804" s="2168"/>
      <c r="I804" s="1260"/>
      <c r="J804" s="1316">
        <v>0</v>
      </c>
      <c r="K804" s="1316">
        <v>0</v>
      </c>
      <c r="L804" s="1316">
        <v>0</v>
      </c>
      <c r="M804" s="1316">
        <v>0</v>
      </c>
      <c r="N804" s="1316">
        <v>0</v>
      </c>
      <c r="O804" s="1316">
        <v>1884</v>
      </c>
      <c r="P804" s="1316">
        <v>0</v>
      </c>
      <c r="Q804" s="1316">
        <v>0</v>
      </c>
      <c r="R804" s="1316">
        <v>0</v>
      </c>
      <c r="S804" s="1316">
        <v>0</v>
      </c>
      <c r="T804" s="1316">
        <v>0</v>
      </c>
      <c r="U804" s="1316">
        <v>0</v>
      </c>
      <c r="V804" s="1316">
        <v>0</v>
      </c>
      <c r="W804" s="1316">
        <v>0</v>
      </c>
      <c r="X804" s="1316">
        <v>0</v>
      </c>
      <c r="Y804" s="1316">
        <v>0</v>
      </c>
      <c r="Z804" s="1316">
        <v>0</v>
      </c>
      <c r="AA804" s="1316">
        <v>0</v>
      </c>
      <c r="AB804" s="1316">
        <v>0</v>
      </c>
      <c r="AC804" s="1316">
        <v>1364</v>
      </c>
      <c r="AD804" s="1316">
        <v>1864</v>
      </c>
      <c r="AE804" s="1358">
        <v>0</v>
      </c>
      <c r="AF804" s="1290">
        <v>0</v>
      </c>
      <c r="AG804" s="778">
        <v>2</v>
      </c>
      <c r="AH804" s="819">
        <v>8</v>
      </c>
      <c r="AI804" s="1386"/>
      <c r="AJ804" s="542"/>
      <c r="AK804" s="757"/>
      <c r="AL804" s="757"/>
      <c r="AM804" s="757"/>
    </row>
    <row r="805" spans="1:39" s="402" customFormat="1" ht="18" customHeight="1">
      <c r="A805" s="778">
        <v>25</v>
      </c>
      <c r="B805" s="778">
        <v>2</v>
      </c>
      <c r="C805" s="819">
        <v>9</v>
      </c>
      <c r="D805" s="2622"/>
      <c r="E805" s="2459"/>
      <c r="F805" s="2460"/>
      <c r="G805" s="2267" t="s">
        <v>1376</v>
      </c>
      <c r="H805" s="2168"/>
      <c r="I805" s="1261"/>
      <c r="J805" s="1316">
        <v>4259</v>
      </c>
      <c r="K805" s="1316">
        <v>0</v>
      </c>
      <c r="L805" s="1316">
        <v>934</v>
      </c>
      <c r="M805" s="1316">
        <v>8394</v>
      </c>
      <c r="N805" s="1316">
        <v>0</v>
      </c>
      <c r="O805" s="1316">
        <v>0</v>
      </c>
      <c r="P805" s="1316">
        <v>0</v>
      </c>
      <c r="Q805" s="1316">
        <v>0</v>
      </c>
      <c r="R805" s="1316">
        <v>1371</v>
      </c>
      <c r="S805" s="1316">
        <v>0</v>
      </c>
      <c r="T805" s="1316">
        <v>0</v>
      </c>
      <c r="U805" s="1316">
        <v>0</v>
      </c>
      <c r="V805" s="1316">
        <v>0</v>
      </c>
      <c r="W805" s="1316">
        <v>0</v>
      </c>
      <c r="X805" s="1316">
        <v>0</v>
      </c>
      <c r="Y805" s="1316">
        <v>0</v>
      </c>
      <c r="Z805" s="1316">
        <v>0</v>
      </c>
      <c r="AA805" s="1316">
        <v>0</v>
      </c>
      <c r="AB805" s="1316">
        <v>0</v>
      </c>
      <c r="AC805" s="1316">
        <v>0</v>
      </c>
      <c r="AD805" s="1316">
        <v>0</v>
      </c>
      <c r="AE805" s="1358">
        <v>0</v>
      </c>
      <c r="AF805" s="1290">
        <v>1423</v>
      </c>
      <c r="AG805" s="778">
        <v>2</v>
      </c>
      <c r="AH805" s="819">
        <v>9</v>
      </c>
      <c r="AI805" s="1386"/>
      <c r="AJ805" s="542"/>
      <c r="AK805" s="757"/>
      <c r="AL805" s="757"/>
      <c r="AM805" s="757"/>
    </row>
    <row r="806" spans="1:39" s="402" customFormat="1" ht="18" customHeight="1">
      <c r="A806" s="778">
        <v>25</v>
      </c>
      <c r="B806" s="778">
        <v>2</v>
      </c>
      <c r="C806" s="819">
        <v>10</v>
      </c>
      <c r="D806" s="2622"/>
      <c r="E806" s="2623" t="s">
        <v>1395</v>
      </c>
      <c r="F806" s="2461" t="s">
        <v>1240</v>
      </c>
      <c r="G806" s="2269" t="s">
        <v>1370</v>
      </c>
      <c r="H806" s="2190"/>
      <c r="I806" s="1259"/>
      <c r="J806" s="1316">
        <v>6373</v>
      </c>
      <c r="K806" s="1316">
        <v>704</v>
      </c>
      <c r="L806" s="1316">
        <v>137</v>
      </c>
      <c r="M806" s="1316">
        <v>2136</v>
      </c>
      <c r="N806" s="1316">
        <v>481</v>
      </c>
      <c r="O806" s="1316">
        <v>820</v>
      </c>
      <c r="P806" s="1316">
        <v>144</v>
      </c>
      <c r="Q806" s="1316">
        <v>2584</v>
      </c>
      <c r="R806" s="1316">
        <v>1922</v>
      </c>
      <c r="S806" s="1316">
        <v>1695</v>
      </c>
      <c r="T806" s="1316">
        <v>1395</v>
      </c>
      <c r="U806" s="1316">
        <v>66</v>
      </c>
      <c r="V806" s="1316">
        <v>1727</v>
      </c>
      <c r="W806" s="1316">
        <v>1141</v>
      </c>
      <c r="X806" s="1316">
        <v>75</v>
      </c>
      <c r="Y806" s="1316">
        <v>135</v>
      </c>
      <c r="Z806" s="1316">
        <v>370</v>
      </c>
      <c r="AA806" s="1316">
        <v>375</v>
      </c>
      <c r="AB806" s="1316">
        <v>152</v>
      </c>
      <c r="AC806" s="1316">
        <v>44</v>
      </c>
      <c r="AD806" s="1316">
        <v>604</v>
      </c>
      <c r="AE806" s="1358">
        <v>795</v>
      </c>
      <c r="AF806" s="1290">
        <v>0</v>
      </c>
      <c r="AG806" s="778">
        <v>2</v>
      </c>
      <c r="AH806" s="819">
        <v>10</v>
      </c>
      <c r="AI806" s="1386"/>
      <c r="AJ806" s="542"/>
      <c r="AK806" s="757"/>
      <c r="AL806" s="757"/>
      <c r="AM806" s="757"/>
    </row>
    <row r="807" spans="1:39" s="402" customFormat="1" ht="18" customHeight="1">
      <c r="A807" s="778">
        <v>25</v>
      </c>
      <c r="B807" s="778">
        <v>2</v>
      </c>
      <c r="C807" s="819">
        <v>11</v>
      </c>
      <c r="D807" s="2622"/>
      <c r="E807" s="2622"/>
      <c r="F807" s="2462"/>
      <c r="G807" s="2267" t="s">
        <v>1343</v>
      </c>
      <c r="H807" s="2168"/>
      <c r="I807" s="1260"/>
      <c r="J807" s="1316">
        <v>0</v>
      </c>
      <c r="K807" s="1316">
        <v>0</v>
      </c>
      <c r="L807" s="1316">
        <v>0</v>
      </c>
      <c r="M807" s="1316">
        <v>0</v>
      </c>
      <c r="N807" s="1316">
        <v>0</v>
      </c>
      <c r="O807" s="1316">
        <v>0</v>
      </c>
      <c r="P807" s="1316">
        <v>0</v>
      </c>
      <c r="Q807" s="1316">
        <v>0</v>
      </c>
      <c r="R807" s="1316">
        <v>0</v>
      </c>
      <c r="S807" s="1316">
        <v>0</v>
      </c>
      <c r="T807" s="1316">
        <v>0</v>
      </c>
      <c r="U807" s="1316">
        <v>0</v>
      </c>
      <c r="V807" s="1316">
        <v>0</v>
      </c>
      <c r="W807" s="1316">
        <v>0</v>
      </c>
      <c r="X807" s="1316">
        <v>0</v>
      </c>
      <c r="Y807" s="1316">
        <v>0</v>
      </c>
      <c r="Z807" s="1316">
        <v>0</v>
      </c>
      <c r="AA807" s="1316">
        <v>0</v>
      </c>
      <c r="AB807" s="1316">
        <v>0</v>
      </c>
      <c r="AC807" s="1316">
        <v>0</v>
      </c>
      <c r="AD807" s="1316">
        <v>160</v>
      </c>
      <c r="AE807" s="1358">
        <v>0</v>
      </c>
      <c r="AF807" s="1290">
        <v>0</v>
      </c>
      <c r="AG807" s="778">
        <v>2</v>
      </c>
      <c r="AH807" s="819">
        <v>11</v>
      </c>
      <c r="AI807" s="1386"/>
      <c r="AJ807" s="542"/>
      <c r="AK807" s="757"/>
      <c r="AL807" s="757"/>
      <c r="AM807" s="757"/>
    </row>
    <row r="808" spans="1:39" s="402" customFormat="1" ht="18" customHeight="1">
      <c r="A808" s="778">
        <v>25</v>
      </c>
      <c r="B808" s="778">
        <v>2</v>
      </c>
      <c r="C808" s="819">
        <v>12</v>
      </c>
      <c r="D808" s="2622"/>
      <c r="E808" s="2622"/>
      <c r="F808" s="2463"/>
      <c r="G808" s="2267" t="s">
        <v>1376</v>
      </c>
      <c r="H808" s="2168"/>
      <c r="I808" s="1261"/>
      <c r="J808" s="1316">
        <v>0</v>
      </c>
      <c r="K808" s="1316">
        <v>0</v>
      </c>
      <c r="L808" s="1316">
        <v>0</v>
      </c>
      <c r="M808" s="1316">
        <v>409</v>
      </c>
      <c r="N808" s="1316">
        <v>0</v>
      </c>
      <c r="O808" s="1316">
        <v>0</v>
      </c>
      <c r="P808" s="1316">
        <v>0</v>
      </c>
      <c r="Q808" s="1316">
        <v>0</v>
      </c>
      <c r="R808" s="1316">
        <v>0</v>
      </c>
      <c r="S808" s="1316">
        <v>0</v>
      </c>
      <c r="T808" s="1316">
        <v>0</v>
      </c>
      <c r="U808" s="1316">
        <v>0</v>
      </c>
      <c r="V808" s="1316">
        <v>0</v>
      </c>
      <c r="W808" s="1316">
        <v>0</v>
      </c>
      <c r="X808" s="1316">
        <v>0</v>
      </c>
      <c r="Y808" s="1316">
        <v>0</v>
      </c>
      <c r="Z808" s="1316">
        <v>0</v>
      </c>
      <c r="AA808" s="1316">
        <v>0</v>
      </c>
      <c r="AB808" s="1316">
        <v>0</v>
      </c>
      <c r="AC808" s="1316">
        <v>0</v>
      </c>
      <c r="AD808" s="1316">
        <v>0</v>
      </c>
      <c r="AE808" s="1358">
        <v>0</v>
      </c>
      <c r="AF808" s="1290">
        <v>0</v>
      </c>
      <c r="AG808" s="778">
        <v>2</v>
      </c>
      <c r="AH808" s="819">
        <v>12</v>
      </c>
      <c r="AI808" s="1386"/>
      <c r="AJ808" s="542"/>
      <c r="AK808" s="757"/>
      <c r="AL808" s="757"/>
      <c r="AM808" s="757"/>
    </row>
    <row r="809" spans="1:39" s="402" customFormat="1" ht="18" customHeight="1">
      <c r="A809" s="778">
        <v>25</v>
      </c>
      <c r="B809" s="778">
        <v>2</v>
      </c>
      <c r="C809" s="819">
        <v>13</v>
      </c>
      <c r="D809" s="2622"/>
      <c r="E809" s="2622"/>
      <c r="F809" s="2461" t="s">
        <v>1394</v>
      </c>
      <c r="G809" s="2269" t="s">
        <v>1370</v>
      </c>
      <c r="H809" s="2190"/>
      <c r="I809" s="1259"/>
      <c r="J809" s="1316">
        <v>22</v>
      </c>
      <c r="K809" s="1316">
        <v>20</v>
      </c>
      <c r="L809" s="1316">
        <v>0</v>
      </c>
      <c r="M809" s="1316">
        <v>27</v>
      </c>
      <c r="N809" s="1316">
        <v>0</v>
      </c>
      <c r="O809" s="1316">
        <v>0</v>
      </c>
      <c r="P809" s="1316">
        <v>0</v>
      </c>
      <c r="Q809" s="1316">
        <v>0</v>
      </c>
      <c r="R809" s="1316">
        <v>0</v>
      </c>
      <c r="S809" s="1316">
        <v>0</v>
      </c>
      <c r="T809" s="1316">
        <v>0</v>
      </c>
      <c r="U809" s="1316">
        <v>0</v>
      </c>
      <c r="V809" s="1316">
        <v>144</v>
      </c>
      <c r="W809" s="1316">
        <v>0</v>
      </c>
      <c r="X809" s="1316">
        <v>0</v>
      </c>
      <c r="Y809" s="1316">
        <v>0</v>
      </c>
      <c r="Z809" s="1316">
        <v>0</v>
      </c>
      <c r="AA809" s="1316">
        <v>36</v>
      </c>
      <c r="AB809" s="1316">
        <v>0</v>
      </c>
      <c r="AC809" s="1316">
        <v>0</v>
      </c>
      <c r="AD809" s="1316">
        <v>0</v>
      </c>
      <c r="AE809" s="1358">
        <v>0</v>
      </c>
      <c r="AF809" s="1290">
        <v>0</v>
      </c>
      <c r="AG809" s="778">
        <v>2</v>
      </c>
      <c r="AH809" s="819">
        <v>13</v>
      </c>
      <c r="AI809" s="1386"/>
      <c r="AJ809" s="542"/>
      <c r="AK809" s="757"/>
      <c r="AL809" s="757"/>
      <c r="AM809" s="757"/>
    </row>
    <row r="810" spans="1:39" s="402" customFormat="1" ht="18" customHeight="1">
      <c r="A810" s="778">
        <v>25</v>
      </c>
      <c r="B810" s="778">
        <v>2</v>
      </c>
      <c r="C810" s="819">
        <v>14</v>
      </c>
      <c r="D810" s="2622"/>
      <c r="E810" s="2622"/>
      <c r="F810" s="2462"/>
      <c r="G810" s="2267" t="s">
        <v>1343</v>
      </c>
      <c r="H810" s="2168"/>
      <c r="I810" s="1260"/>
      <c r="J810" s="1316">
        <v>0</v>
      </c>
      <c r="K810" s="1316">
        <v>0</v>
      </c>
      <c r="L810" s="1316">
        <v>0</v>
      </c>
      <c r="M810" s="1316">
        <v>0</v>
      </c>
      <c r="N810" s="1316">
        <v>0</v>
      </c>
      <c r="O810" s="1316">
        <v>0</v>
      </c>
      <c r="P810" s="1316">
        <v>0</v>
      </c>
      <c r="Q810" s="1316">
        <v>0</v>
      </c>
      <c r="R810" s="1316">
        <v>0</v>
      </c>
      <c r="S810" s="1316">
        <v>0</v>
      </c>
      <c r="T810" s="1316">
        <v>0</v>
      </c>
      <c r="U810" s="1316">
        <v>0</v>
      </c>
      <c r="V810" s="1316">
        <v>0</v>
      </c>
      <c r="W810" s="1316">
        <v>0</v>
      </c>
      <c r="X810" s="1316">
        <v>0</v>
      </c>
      <c r="Y810" s="1316">
        <v>0</v>
      </c>
      <c r="Z810" s="1316">
        <v>0</v>
      </c>
      <c r="AA810" s="1316">
        <v>0</v>
      </c>
      <c r="AB810" s="1316">
        <v>0</v>
      </c>
      <c r="AC810" s="1316">
        <v>0</v>
      </c>
      <c r="AD810" s="1316">
        <v>0</v>
      </c>
      <c r="AE810" s="1358">
        <v>0</v>
      </c>
      <c r="AF810" s="1290">
        <v>0</v>
      </c>
      <c r="AG810" s="778">
        <v>2</v>
      </c>
      <c r="AH810" s="819">
        <v>14</v>
      </c>
      <c r="AI810" s="1386"/>
      <c r="AJ810" s="542"/>
      <c r="AK810" s="757"/>
      <c r="AL810" s="757"/>
      <c r="AM810" s="757"/>
    </row>
    <row r="811" spans="1:39" s="402" customFormat="1" ht="18" customHeight="1">
      <c r="A811" s="778">
        <v>25</v>
      </c>
      <c r="B811" s="778">
        <v>2</v>
      </c>
      <c r="C811" s="819">
        <v>15</v>
      </c>
      <c r="D811" s="2622"/>
      <c r="E811" s="2622"/>
      <c r="F811" s="2463"/>
      <c r="G811" s="2267" t="s">
        <v>1376</v>
      </c>
      <c r="H811" s="2168"/>
      <c r="I811" s="1261"/>
      <c r="J811" s="1316">
        <v>0</v>
      </c>
      <c r="K811" s="1316">
        <v>0</v>
      </c>
      <c r="L811" s="1316">
        <v>0</v>
      </c>
      <c r="M811" s="1316">
        <v>177</v>
      </c>
      <c r="N811" s="1316">
        <v>0</v>
      </c>
      <c r="O811" s="1316">
        <v>0</v>
      </c>
      <c r="P811" s="1316">
        <v>0</v>
      </c>
      <c r="Q811" s="1316">
        <v>0</v>
      </c>
      <c r="R811" s="1316">
        <v>0</v>
      </c>
      <c r="S811" s="1316">
        <v>0</v>
      </c>
      <c r="T811" s="1316">
        <v>0</v>
      </c>
      <c r="U811" s="1316">
        <v>0</v>
      </c>
      <c r="V811" s="1316">
        <v>0</v>
      </c>
      <c r="W811" s="1316">
        <v>0</v>
      </c>
      <c r="X811" s="1316">
        <v>0</v>
      </c>
      <c r="Y811" s="1316">
        <v>0</v>
      </c>
      <c r="Z811" s="1316">
        <v>0</v>
      </c>
      <c r="AA811" s="1316">
        <v>0</v>
      </c>
      <c r="AB811" s="1316">
        <v>0</v>
      </c>
      <c r="AC811" s="1316">
        <v>0</v>
      </c>
      <c r="AD811" s="1316">
        <v>0</v>
      </c>
      <c r="AE811" s="1358">
        <v>0</v>
      </c>
      <c r="AF811" s="1290">
        <v>0</v>
      </c>
      <c r="AG811" s="778">
        <v>2</v>
      </c>
      <c r="AH811" s="819">
        <v>15</v>
      </c>
      <c r="AI811" s="1386"/>
      <c r="AJ811" s="542"/>
      <c r="AK811" s="757"/>
      <c r="AL811" s="757"/>
      <c r="AM811" s="757"/>
    </row>
    <row r="812" spans="1:39" s="402" customFormat="1" ht="18" customHeight="1">
      <c r="A812" s="778">
        <v>25</v>
      </c>
      <c r="B812" s="778">
        <v>2</v>
      </c>
      <c r="C812" s="819">
        <v>16</v>
      </c>
      <c r="D812" s="2622"/>
      <c r="E812" s="2622"/>
      <c r="F812" s="2461" t="s">
        <v>1012</v>
      </c>
      <c r="G812" s="2269" t="s">
        <v>1370</v>
      </c>
      <c r="H812" s="2190"/>
      <c r="I812" s="1259"/>
      <c r="J812" s="1316">
        <v>36311</v>
      </c>
      <c r="K812" s="1316">
        <v>4460</v>
      </c>
      <c r="L812" s="1316">
        <v>10738</v>
      </c>
      <c r="M812" s="1316">
        <v>19333</v>
      </c>
      <c r="N812" s="1316">
        <v>6909</v>
      </c>
      <c r="O812" s="1316">
        <v>9244</v>
      </c>
      <c r="P812" s="1316">
        <v>6207</v>
      </c>
      <c r="Q812" s="1316">
        <v>23796</v>
      </c>
      <c r="R812" s="1316">
        <v>10166</v>
      </c>
      <c r="S812" s="1316">
        <v>9568</v>
      </c>
      <c r="T812" s="1316">
        <v>3434</v>
      </c>
      <c r="U812" s="1316">
        <v>8740</v>
      </c>
      <c r="V812" s="1316">
        <v>10294</v>
      </c>
      <c r="W812" s="1316">
        <v>6301</v>
      </c>
      <c r="X812" s="1316">
        <v>553</v>
      </c>
      <c r="Y812" s="1316">
        <v>533</v>
      </c>
      <c r="Z812" s="1316">
        <v>3835</v>
      </c>
      <c r="AA812" s="1316">
        <v>1753</v>
      </c>
      <c r="AB812" s="1316">
        <v>2540</v>
      </c>
      <c r="AC812" s="1316">
        <v>2361</v>
      </c>
      <c r="AD812" s="1316">
        <v>4143</v>
      </c>
      <c r="AE812" s="1358">
        <v>2080</v>
      </c>
      <c r="AF812" s="1290">
        <v>3059</v>
      </c>
      <c r="AG812" s="778">
        <v>2</v>
      </c>
      <c r="AH812" s="819">
        <v>16</v>
      </c>
      <c r="AI812" s="1386"/>
      <c r="AJ812" s="542"/>
      <c r="AK812" s="757"/>
      <c r="AL812" s="757"/>
      <c r="AM812" s="757"/>
    </row>
    <row r="813" spans="1:39" s="402" customFormat="1" ht="18" customHeight="1">
      <c r="A813" s="778">
        <v>25</v>
      </c>
      <c r="B813" s="778">
        <v>2</v>
      </c>
      <c r="C813" s="819">
        <v>17</v>
      </c>
      <c r="D813" s="2622"/>
      <c r="E813" s="2622"/>
      <c r="F813" s="2462"/>
      <c r="G813" s="2267" t="s">
        <v>1343</v>
      </c>
      <c r="H813" s="2168"/>
      <c r="I813" s="1260"/>
      <c r="J813" s="1316">
        <v>0</v>
      </c>
      <c r="K813" s="1316">
        <v>0</v>
      </c>
      <c r="L813" s="1316">
        <v>0</v>
      </c>
      <c r="M813" s="1316">
        <v>0</v>
      </c>
      <c r="N813" s="1316">
        <v>0</v>
      </c>
      <c r="O813" s="1316">
        <v>270</v>
      </c>
      <c r="P813" s="1316">
        <v>0</v>
      </c>
      <c r="Q813" s="1316">
        <v>0</v>
      </c>
      <c r="R813" s="1316">
        <v>0</v>
      </c>
      <c r="S813" s="1316">
        <v>0</v>
      </c>
      <c r="T813" s="1316">
        <v>0</v>
      </c>
      <c r="U813" s="1316">
        <v>0</v>
      </c>
      <c r="V813" s="1316">
        <v>0</v>
      </c>
      <c r="W813" s="1316">
        <v>0</v>
      </c>
      <c r="X813" s="1316">
        <v>0</v>
      </c>
      <c r="Y813" s="1316">
        <v>0</v>
      </c>
      <c r="Z813" s="1316">
        <v>0</v>
      </c>
      <c r="AA813" s="1316">
        <v>0</v>
      </c>
      <c r="AB813" s="1316">
        <v>0</v>
      </c>
      <c r="AC813" s="1316">
        <v>189</v>
      </c>
      <c r="AD813" s="1316">
        <v>255</v>
      </c>
      <c r="AE813" s="1358">
        <v>0</v>
      </c>
      <c r="AF813" s="1290">
        <v>0</v>
      </c>
      <c r="AG813" s="778">
        <v>2</v>
      </c>
      <c r="AH813" s="819">
        <v>17</v>
      </c>
      <c r="AI813" s="1386"/>
      <c r="AJ813" s="542"/>
      <c r="AK813" s="757"/>
      <c r="AL813" s="757"/>
      <c r="AM813" s="757"/>
    </row>
    <row r="814" spans="1:39" s="402" customFormat="1" ht="18" customHeight="1">
      <c r="A814" s="778">
        <v>25</v>
      </c>
      <c r="B814" s="778">
        <v>2</v>
      </c>
      <c r="C814" s="819">
        <v>18</v>
      </c>
      <c r="D814" s="2622"/>
      <c r="E814" s="2622"/>
      <c r="F814" s="2463"/>
      <c r="G814" s="2267" t="s">
        <v>1376</v>
      </c>
      <c r="H814" s="2168"/>
      <c r="I814" s="1261"/>
      <c r="J814" s="1316">
        <v>577</v>
      </c>
      <c r="K814" s="1316">
        <v>0</v>
      </c>
      <c r="L814" s="1316">
        <v>123</v>
      </c>
      <c r="M814" s="1316">
        <v>1145</v>
      </c>
      <c r="N814" s="1316">
        <v>0</v>
      </c>
      <c r="O814" s="1316">
        <v>0</v>
      </c>
      <c r="P814" s="1316">
        <v>0</v>
      </c>
      <c r="Q814" s="1316">
        <v>0</v>
      </c>
      <c r="R814" s="1316">
        <v>92</v>
      </c>
      <c r="S814" s="1316">
        <v>0</v>
      </c>
      <c r="T814" s="1316">
        <v>0</v>
      </c>
      <c r="U814" s="1316">
        <v>0</v>
      </c>
      <c r="V814" s="1316">
        <v>0</v>
      </c>
      <c r="W814" s="1316">
        <v>0</v>
      </c>
      <c r="X814" s="1316">
        <v>0</v>
      </c>
      <c r="Y814" s="1316">
        <v>0</v>
      </c>
      <c r="Z814" s="1316">
        <v>0</v>
      </c>
      <c r="AA814" s="1316">
        <v>0</v>
      </c>
      <c r="AB814" s="1316">
        <v>0</v>
      </c>
      <c r="AC814" s="1316">
        <v>0</v>
      </c>
      <c r="AD814" s="1316">
        <v>0</v>
      </c>
      <c r="AE814" s="1358">
        <v>0</v>
      </c>
      <c r="AF814" s="1290">
        <v>145</v>
      </c>
      <c r="AG814" s="778">
        <v>2</v>
      </c>
      <c r="AH814" s="819">
        <v>18</v>
      </c>
      <c r="AI814" s="1386"/>
      <c r="AJ814" s="542"/>
      <c r="AK814" s="757"/>
      <c r="AL814" s="757"/>
      <c r="AM814" s="757"/>
    </row>
    <row r="815" spans="1:39" s="402" customFormat="1" ht="18" customHeight="1">
      <c r="A815" s="778">
        <v>25</v>
      </c>
      <c r="B815" s="778">
        <v>2</v>
      </c>
      <c r="C815" s="819">
        <v>19</v>
      </c>
      <c r="D815" s="2622"/>
      <c r="E815" s="2622"/>
      <c r="F815" s="2461" t="s">
        <v>942</v>
      </c>
      <c r="G815" s="2269" t="s">
        <v>1370</v>
      </c>
      <c r="H815" s="2190"/>
      <c r="I815" s="1259"/>
      <c r="J815" s="1316">
        <v>6006</v>
      </c>
      <c r="K815" s="1316">
        <v>1385</v>
      </c>
      <c r="L815" s="1316">
        <v>1973</v>
      </c>
      <c r="M815" s="1316">
        <v>1873</v>
      </c>
      <c r="N815" s="1316">
        <v>1196</v>
      </c>
      <c r="O815" s="1316">
        <v>1060</v>
      </c>
      <c r="P815" s="1316">
        <v>1852</v>
      </c>
      <c r="Q815" s="1316">
        <v>4169</v>
      </c>
      <c r="R815" s="1316">
        <v>1702</v>
      </c>
      <c r="S815" s="1316">
        <v>2706</v>
      </c>
      <c r="T815" s="1316">
        <v>591</v>
      </c>
      <c r="U815" s="1316">
        <v>2207</v>
      </c>
      <c r="V815" s="1316">
        <v>4958</v>
      </c>
      <c r="W815" s="1316">
        <v>1538</v>
      </c>
      <c r="X815" s="1316">
        <v>293</v>
      </c>
      <c r="Y815" s="1316">
        <v>347</v>
      </c>
      <c r="Z815" s="1316">
        <v>647</v>
      </c>
      <c r="AA815" s="1316">
        <v>646</v>
      </c>
      <c r="AB815" s="1316">
        <v>613</v>
      </c>
      <c r="AC815" s="1316">
        <v>670</v>
      </c>
      <c r="AD815" s="1316">
        <v>263</v>
      </c>
      <c r="AE815" s="1358">
        <v>332</v>
      </c>
      <c r="AF815" s="1290">
        <v>2024</v>
      </c>
      <c r="AG815" s="778">
        <v>2</v>
      </c>
      <c r="AH815" s="819">
        <v>19</v>
      </c>
      <c r="AI815" s="1386"/>
      <c r="AJ815" s="542"/>
      <c r="AK815" s="757"/>
      <c r="AL815" s="757"/>
      <c r="AM815" s="757"/>
    </row>
    <row r="816" spans="1:39" s="402" customFormat="1" ht="18" customHeight="1">
      <c r="A816" s="778">
        <v>25</v>
      </c>
      <c r="B816" s="778">
        <v>2</v>
      </c>
      <c r="C816" s="819">
        <v>20</v>
      </c>
      <c r="D816" s="2622"/>
      <c r="E816" s="2622"/>
      <c r="F816" s="2462"/>
      <c r="G816" s="2267" t="s">
        <v>1343</v>
      </c>
      <c r="H816" s="2168"/>
      <c r="I816" s="1260"/>
      <c r="J816" s="1316">
        <v>0</v>
      </c>
      <c r="K816" s="1316">
        <v>0</v>
      </c>
      <c r="L816" s="1316">
        <v>0</v>
      </c>
      <c r="M816" s="1316">
        <v>0</v>
      </c>
      <c r="N816" s="1316">
        <v>0</v>
      </c>
      <c r="O816" s="1316">
        <v>22</v>
      </c>
      <c r="P816" s="1316">
        <v>0</v>
      </c>
      <c r="Q816" s="1316">
        <v>0</v>
      </c>
      <c r="R816" s="1316">
        <v>0</v>
      </c>
      <c r="S816" s="1316">
        <v>0</v>
      </c>
      <c r="T816" s="1316">
        <v>0</v>
      </c>
      <c r="U816" s="1316">
        <v>0</v>
      </c>
      <c r="V816" s="1316">
        <v>0</v>
      </c>
      <c r="W816" s="1316">
        <v>0</v>
      </c>
      <c r="X816" s="1316">
        <v>0</v>
      </c>
      <c r="Y816" s="1316">
        <v>0</v>
      </c>
      <c r="Z816" s="1316">
        <v>0</v>
      </c>
      <c r="AA816" s="1316">
        <v>0</v>
      </c>
      <c r="AB816" s="1316">
        <v>0</v>
      </c>
      <c r="AC816" s="1316">
        <v>0</v>
      </c>
      <c r="AD816" s="1316">
        <v>24</v>
      </c>
      <c r="AE816" s="1358">
        <v>0</v>
      </c>
      <c r="AF816" s="1290">
        <v>0</v>
      </c>
      <c r="AG816" s="778">
        <v>2</v>
      </c>
      <c r="AH816" s="819">
        <v>20</v>
      </c>
      <c r="AI816" s="1386"/>
      <c r="AJ816" s="542"/>
      <c r="AK816" s="757"/>
      <c r="AL816" s="757"/>
      <c r="AM816" s="757"/>
    </row>
    <row r="817" spans="1:39" s="402" customFormat="1" ht="18" customHeight="1">
      <c r="A817" s="778">
        <v>25</v>
      </c>
      <c r="B817" s="778">
        <v>2</v>
      </c>
      <c r="C817" s="819">
        <v>21</v>
      </c>
      <c r="D817" s="2622"/>
      <c r="E817" s="2624"/>
      <c r="F817" s="2463"/>
      <c r="G817" s="2267" t="s">
        <v>1376</v>
      </c>
      <c r="H817" s="2168"/>
      <c r="I817" s="1261"/>
      <c r="J817" s="1316">
        <v>67</v>
      </c>
      <c r="K817" s="1316">
        <v>0</v>
      </c>
      <c r="L817" s="1316">
        <v>121</v>
      </c>
      <c r="M817" s="1316">
        <v>423</v>
      </c>
      <c r="N817" s="1316">
        <v>0</v>
      </c>
      <c r="O817" s="1316">
        <v>0</v>
      </c>
      <c r="P817" s="1316">
        <v>0</v>
      </c>
      <c r="Q817" s="1316">
        <v>0</v>
      </c>
      <c r="R817" s="1316">
        <v>50</v>
      </c>
      <c r="S817" s="1316">
        <v>0</v>
      </c>
      <c r="T817" s="1316">
        <v>0</v>
      </c>
      <c r="U817" s="1316">
        <v>0</v>
      </c>
      <c r="V817" s="1316">
        <v>0</v>
      </c>
      <c r="W817" s="1316">
        <v>0</v>
      </c>
      <c r="X817" s="1316">
        <v>0</v>
      </c>
      <c r="Y817" s="1316">
        <v>0</v>
      </c>
      <c r="Z817" s="1316">
        <v>0</v>
      </c>
      <c r="AA817" s="1316">
        <v>0</v>
      </c>
      <c r="AB817" s="1316">
        <v>0</v>
      </c>
      <c r="AC817" s="1316">
        <v>0</v>
      </c>
      <c r="AD817" s="1316">
        <v>0</v>
      </c>
      <c r="AE817" s="1358">
        <v>0</v>
      </c>
      <c r="AF817" s="1290">
        <v>22</v>
      </c>
      <c r="AG817" s="778">
        <v>2</v>
      </c>
      <c r="AH817" s="819">
        <v>21</v>
      </c>
      <c r="AI817" s="1386"/>
      <c r="AJ817" s="542"/>
      <c r="AK817" s="757"/>
      <c r="AL817" s="757"/>
      <c r="AM817" s="757"/>
    </row>
    <row r="818" spans="1:39" s="402" customFormat="1" ht="18" customHeight="1">
      <c r="A818" s="778">
        <v>25</v>
      </c>
      <c r="B818" s="778">
        <v>2</v>
      </c>
      <c r="C818" s="819">
        <v>22</v>
      </c>
      <c r="D818" s="2622"/>
      <c r="E818" s="2270" t="s">
        <v>1397</v>
      </c>
      <c r="F818" s="2271"/>
      <c r="G818" s="2267" t="s">
        <v>1376</v>
      </c>
      <c r="H818" s="2168"/>
      <c r="I818" s="1260"/>
      <c r="J818" s="1316">
        <v>0</v>
      </c>
      <c r="K818" s="1316">
        <v>0</v>
      </c>
      <c r="L818" s="1316">
        <v>0</v>
      </c>
      <c r="M818" s="1316">
        <v>0</v>
      </c>
      <c r="N818" s="1316">
        <v>0</v>
      </c>
      <c r="O818" s="1316">
        <v>0</v>
      </c>
      <c r="P818" s="1316">
        <v>0</v>
      </c>
      <c r="Q818" s="1316">
        <v>0</v>
      </c>
      <c r="R818" s="1316">
        <v>0</v>
      </c>
      <c r="S818" s="1316">
        <v>0</v>
      </c>
      <c r="T818" s="1316">
        <v>0</v>
      </c>
      <c r="U818" s="1316">
        <v>0</v>
      </c>
      <c r="V818" s="1316">
        <v>0</v>
      </c>
      <c r="W818" s="1316">
        <v>0</v>
      </c>
      <c r="X818" s="1316">
        <v>0</v>
      </c>
      <c r="Y818" s="1316">
        <v>0</v>
      </c>
      <c r="Z818" s="1316">
        <v>0</v>
      </c>
      <c r="AA818" s="1316">
        <v>0</v>
      </c>
      <c r="AB818" s="1316">
        <v>0</v>
      </c>
      <c r="AC818" s="1316">
        <v>0</v>
      </c>
      <c r="AD818" s="1316">
        <v>0</v>
      </c>
      <c r="AE818" s="1358">
        <v>0</v>
      </c>
      <c r="AF818" s="1290">
        <v>0</v>
      </c>
      <c r="AG818" s="778">
        <v>2</v>
      </c>
      <c r="AH818" s="819">
        <v>22</v>
      </c>
      <c r="AI818" s="1386"/>
      <c r="AJ818" s="542"/>
      <c r="AK818" s="757"/>
      <c r="AL818" s="757"/>
      <c r="AM818" s="757"/>
    </row>
    <row r="819" spans="1:39" s="402" customFormat="1" ht="18" customHeight="1">
      <c r="A819" s="778">
        <v>25</v>
      </c>
      <c r="B819" s="778">
        <v>2</v>
      </c>
      <c r="C819" s="819">
        <v>23</v>
      </c>
      <c r="D819" s="2622"/>
      <c r="E819" s="2464" t="s">
        <v>423</v>
      </c>
      <c r="F819" s="2380"/>
      <c r="G819" s="2269" t="s">
        <v>1370</v>
      </c>
      <c r="H819" s="2190"/>
      <c r="I819" s="1259"/>
      <c r="J819" s="1316">
        <v>147450</v>
      </c>
      <c r="K819" s="1316">
        <v>23724</v>
      </c>
      <c r="L819" s="1316">
        <v>41140</v>
      </c>
      <c r="M819" s="1316">
        <v>73473</v>
      </c>
      <c r="N819" s="1316">
        <v>27310</v>
      </c>
      <c r="O819" s="1316">
        <v>35733</v>
      </c>
      <c r="P819" s="1316">
        <v>23799</v>
      </c>
      <c r="Q819" s="1316">
        <v>92928</v>
      </c>
      <c r="R819" s="1316">
        <v>39345</v>
      </c>
      <c r="S819" s="1316">
        <v>37709</v>
      </c>
      <c r="T819" s="1316">
        <v>14277</v>
      </c>
      <c r="U819" s="1316">
        <v>32893</v>
      </c>
      <c r="V819" s="1316">
        <v>43649</v>
      </c>
      <c r="W819" s="1316">
        <v>26832</v>
      </c>
      <c r="X819" s="1316">
        <v>3469</v>
      </c>
      <c r="Y819" s="1316">
        <v>3189</v>
      </c>
      <c r="Z819" s="1316">
        <v>15229</v>
      </c>
      <c r="AA819" s="1316">
        <v>10419</v>
      </c>
      <c r="AB819" s="1316">
        <v>9959</v>
      </c>
      <c r="AC819" s="1316">
        <v>10466</v>
      </c>
      <c r="AD819" s="1316">
        <v>16524</v>
      </c>
      <c r="AE819" s="1358">
        <v>14101</v>
      </c>
      <c r="AF819" s="1290">
        <v>18052</v>
      </c>
      <c r="AG819" s="778">
        <v>2</v>
      </c>
      <c r="AH819" s="819">
        <v>23</v>
      </c>
      <c r="AI819" s="1386"/>
      <c r="AJ819" s="542"/>
      <c r="AK819" s="757"/>
      <c r="AL819" s="757"/>
      <c r="AM819" s="757"/>
    </row>
    <row r="820" spans="1:39" s="402" customFormat="1" ht="18" customHeight="1">
      <c r="A820" s="778">
        <v>25</v>
      </c>
      <c r="B820" s="778">
        <v>2</v>
      </c>
      <c r="C820" s="819">
        <v>24</v>
      </c>
      <c r="D820" s="2622"/>
      <c r="E820" s="2465"/>
      <c r="F820" s="2383"/>
      <c r="G820" s="2267" t="s">
        <v>1343</v>
      </c>
      <c r="H820" s="2168"/>
      <c r="I820" s="1260"/>
      <c r="J820" s="1316">
        <v>0</v>
      </c>
      <c r="K820" s="1316">
        <v>0</v>
      </c>
      <c r="L820" s="1316">
        <v>0</v>
      </c>
      <c r="M820" s="1316">
        <v>0</v>
      </c>
      <c r="N820" s="1316">
        <v>0</v>
      </c>
      <c r="O820" s="1316">
        <v>2176</v>
      </c>
      <c r="P820" s="1316">
        <v>0</v>
      </c>
      <c r="Q820" s="1316">
        <v>0</v>
      </c>
      <c r="R820" s="1316">
        <v>0</v>
      </c>
      <c r="S820" s="1316">
        <v>0</v>
      </c>
      <c r="T820" s="1316">
        <v>0</v>
      </c>
      <c r="U820" s="1316">
        <v>0</v>
      </c>
      <c r="V820" s="1316">
        <v>0</v>
      </c>
      <c r="W820" s="1316">
        <v>0</v>
      </c>
      <c r="X820" s="1316">
        <v>0</v>
      </c>
      <c r="Y820" s="1316">
        <v>0</v>
      </c>
      <c r="Z820" s="1316">
        <v>0</v>
      </c>
      <c r="AA820" s="1316">
        <v>0</v>
      </c>
      <c r="AB820" s="1316">
        <v>0</v>
      </c>
      <c r="AC820" s="1316">
        <v>1553</v>
      </c>
      <c r="AD820" s="1316">
        <v>2303</v>
      </c>
      <c r="AE820" s="1358">
        <v>0</v>
      </c>
      <c r="AF820" s="1290">
        <v>0</v>
      </c>
      <c r="AG820" s="778">
        <v>2</v>
      </c>
      <c r="AH820" s="819">
        <v>24</v>
      </c>
      <c r="AI820" s="1386"/>
      <c r="AJ820" s="542"/>
      <c r="AK820" s="757"/>
      <c r="AL820" s="757"/>
      <c r="AM820" s="757"/>
    </row>
    <row r="821" spans="1:39" s="402" customFormat="1" ht="18" customHeight="1">
      <c r="A821" s="778">
        <v>25</v>
      </c>
      <c r="B821" s="778">
        <v>2</v>
      </c>
      <c r="C821" s="819">
        <v>25</v>
      </c>
      <c r="D821" s="2622"/>
      <c r="E821" s="2465"/>
      <c r="F821" s="2383"/>
      <c r="G821" s="2268" t="s">
        <v>1376</v>
      </c>
      <c r="H821" s="2188"/>
      <c r="I821" s="1259"/>
      <c r="J821" s="1316">
        <v>4903</v>
      </c>
      <c r="K821" s="1316">
        <v>0</v>
      </c>
      <c r="L821" s="1316">
        <v>1178</v>
      </c>
      <c r="M821" s="1316">
        <v>10548</v>
      </c>
      <c r="N821" s="1316">
        <v>0</v>
      </c>
      <c r="O821" s="1316">
        <v>0</v>
      </c>
      <c r="P821" s="1316">
        <v>0</v>
      </c>
      <c r="Q821" s="1316">
        <v>0</v>
      </c>
      <c r="R821" s="1316">
        <v>1513</v>
      </c>
      <c r="S821" s="1316">
        <v>0</v>
      </c>
      <c r="T821" s="1316">
        <v>0</v>
      </c>
      <c r="U821" s="1316">
        <v>0</v>
      </c>
      <c r="V821" s="1316">
        <v>0</v>
      </c>
      <c r="W821" s="1316">
        <v>0</v>
      </c>
      <c r="X821" s="1316">
        <v>0</v>
      </c>
      <c r="Y821" s="1316">
        <v>0</v>
      </c>
      <c r="Z821" s="1316">
        <v>0</v>
      </c>
      <c r="AA821" s="1316">
        <v>0</v>
      </c>
      <c r="AB821" s="1316">
        <v>0</v>
      </c>
      <c r="AC821" s="1316">
        <v>0</v>
      </c>
      <c r="AD821" s="1316">
        <v>0</v>
      </c>
      <c r="AE821" s="1358">
        <v>0</v>
      </c>
      <c r="AF821" s="1290">
        <v>1590</v>
      </c>
      <c r="AG821" s="778">
        <v>2</v>
      </c>
      <c r="AH821" s="819">
        <v>25</v>
      </c>
      <c r="AI821" s="1386"/>
      <c r="AJ821" s="542"/>
      <c r="AK821" s="757"/>
      <c r="AL821" s="757"/>
      <c r="AM821" s="757"/>
    </row>
    <row r="822" spans="1:39" s="402" customFormat="1" ht="18" customHeight="1">
      <c r="A822" s="778">
        <v>25</v>
      </c>
      <c r="B822" s="778">
        <v>2</v>
      </c>
      <c r="C822" s="819">
        <v>26</v>
      </c>
      <c r="D822" s="2625" t="s">
        <v>1111</v>
      </c>
      <c r="E822" s="2451" t="s">
        <v>1393</v>
      </c>
      <c r="F822" s="2452"/>
      <c r="G822" s="2267" t="s">
        <v>1370</v>
      </c>
      <c r="H822" s="2168"/>
      <c r="I822" s="1262"/>
      <c r="J822" s="1316">
        <v>1116</v>
      </c>
      <c r="K822" s="1316">
        <v>55</v>
      </c>
      <c r="L822" s="1316">
        <v>168</v>
      </c>
      <c r="M822" s="1316">
        <v>168</v>
      </c>
      <c r="N822" s="1316">
        <v>84</v>
      </c>
      <c r="O822" s="1316">
        <v>48</v>
      </c>
      <c r="P822" s="1316">
        <v>36</v>
      </c>
      <c r="Q822" s="1316">
        <v>228</v>
      </c>
      <c r="R822" s="1316">
        <v>0</v>
      </c>
      <c r="S822" s="1316">
        <v>84</v>
      </c>
      <c r="T822" s="1316">
        <v>72</v>
      </c>
      <c r="U822" s="1316">
        <v>60</v>
      </c>
      <c r="V822" s="1316">
        <v>0</v>
      </c>
      <c r="W822" s="1316">
        <v>24</v>
      </c>
      <c r="X822" s="1316">
        <v>0</v>
      </c>
      <c r="Y822" s="1316">
        <v>0</v>
      </c>
      <c r="Z822" s="1316">
        <v>0</v>
      </c>
      <c r="AA822" s="1316">
        <v>0</v>
      </c>
      <c r="AB822" s="1316">
        <v>0</v>
      </c>
      <c r="AC822" s="1316">
        <v>12</v>
      </c>
      <c r="AD822" s="1316">
        <v>0</v>
      </c>
      <c r="AE822" s="1358">
        <v>12</v>
      </c>
      <c r="AF822" s="1290">
        <v>36</v>
      </c>
      <c r="AG822" s="778">
        <v>2</v>
      </c>
      <c r="AH822" s="819">
        <v>26</v>
      </c>
      <c r="AI822" s="1386"/>
      <c r="AJ822" s="542"/>
      <c r="AK822" s="757"/>
      <c r="AL822" s="757"/>
      <c r="AM822" s="757"/>
    </row>
    <row r="823" spans="1:39" s="402" customFormat="1" ht="18" customHeight="1">
      <c r="A823" s="778">
        <v>25</v>
      </c>
      <c r="B823" s="778">
        <v>2</v>
      </c>
      <c r="C823" s="819">
        <v>27</v>
      </c>
      <c r="D823" s="2622"/>
      <c r="E823" s="2449"/>
      <c r="F823" s="2450"/>
      <c r="G823" s="2267" t="s">
        <v>1343</v>
      </c>
      <c r="H823" s="2168"/>
      <c r="I823" s="1260"/>
      <c r="J823" s="1316">
        <v>0</v>
      </c>
      <c r="K823" s="1316">
        <v>0</v>
      </c>
      <c r="L823" s="1316">
        <v>0</v>
      </c>
      <c r="M823" s="1316">
        <v>0</v>
      </c>
      <c r="N823" s="1316">
        <v>0</v>
      </c>
      <c r="O823" s="1316">
        <v>0</v>
      </c>
      <c r="P823" s="1316">
        <v>0</v>
      </c>
      <c r="Q823" s="1316">
        <v>0</v>
      </c>
      <c r="R823" s="1316">
        <v>0</v>
      </c>
      <c r="S823" s="1316">
        <v>0</v>
      </c>
      <c r="T823" s="1316">
        <v>0</v>
      </c>
      <c r="U823" s="1316">
        <v>48</v>
      </c>
      <c r="V823" s="1316">
        <v>0</v>
      </c>
      <c r="W823" s="1316">
        <v>0</v>
      </c>
      <c r="X823" s="1316">
        <v>0</v>
      </c>
      <c r="Y823" s="1316">
        <v>0</v>
      </c>
      <c r="Z823" s="1316">
        <v>0</v>
      </c>
      <c r="AA823" s="1316">
        <v>12</v>
      </c>
      <c r="AB823" s="1316">
        <v>0</v>
      </c>
      <c r="AC823" s="1316">
        <v>48</v>
      </c>
      <c r="AD823" s="1316">
        <v>0</v>
      </c>
      <c r="AE823" s="1358">
        <v>0</v>
      </c>
      <c r="AF823" s="1290">
        <v>12</v>
      </c>
      <c r="AG823" s="778">
        <v>2</v>
      </c>
      <c r="AH823" s="819">
        <v>27</v>
      </c>
      <c r="AI823" s="1386"/>
      <c r="AJ823" s="542"/>
      <c r="AK823" s="757"/>
      <c r="AL823" s="757"/>
      <c r="AM823" s="757"/>
    </row>
    <row r="824" spans="1:39" s="402" customFormat="1" ht="18" customHeight="1">
      <c r="A824" s="778">
        <v>25</v>
      </c>
      <c r="B824" s="778">
        <v>2</v>
      </c>
      <c r="C824" s="819">
        <v>28</v>
      </c>
      <c r="D824" s="2622"/>
      <c r="E824" s="2449"/>
      <c r="F824" s="2450"/>
      <c r="G824" s="2268" t="s">
        <v>1376</v>
      </c>
      <c r="H824" s="2188"/>
      <c r="I824" s="1261"/>
      <c r="J824" s="1316">
        <v>72</v>
      </c>
      <c r="K824" s="1316">
        <v>0</v>
      </c>
      <c r="L824" s="1316">
        <v>169</v>
      </c>
      <c r="M824" s="1316">
        <v>0</v>
      </c>
      <c r="N824" s="1316">
        <v>0</v>
      </c>
      <c r="O824" s="1316">
        <v>0</v>
      </c>
      <c r="P824" s="1316">
        <v>0</v>
      </c>
      <c r="Q824" s="1316">
        <v>0</v>
      </c>
      <c r="R824" s="1316">
        <v>0</v>
      </c>
      <c r="S824" s="1316">
        <v>132</v>
      </c>
      <c r="T824" s="1316">
        <v>0</v>
      </c>
      <c r="U824" s="1316">
        <v>0</v>
      </c>
      <c r="V824" s="1316">
        <v>0</v>
      </c>
      <c r="W824" s="1316">
        <v>12</v>
      </c>
      <c r="X824" s="1316">
        <v>0</v>
      </c>
      <c r="Y824" s="1316">
        <v>0</v>
      </c>
      <c r="Z824" s="1316">
        <v>0</v>
      </c>
      <c r="AA824" s="1316">
        <v>0</v>
      </c>
      <c r="AB824" s="1316">
        <v>0</v>
      </c>
      <c r="AC824" s="1316">
        <v>0</v>
      </c>
      <c r="AD824" s="1316">
        <v>0</v>
      </c>
      <c r="AE824" s="1358">
        <v>0</v>
      </c>
      <c r="AF824" s="1290">
        <v>0</v>
      </c>
      <c r="AG824" s="778">
        <v>2</v>
      </c>
      <c r="AH824" s="819">
        <v>28</v>
      </c>
      <c r="AI824" s="1386"/>
      <c r="AJ824" s="542"/>
      <c r="AK824" s="757"/>
      <c r="AL824" s="757"/>
      <c r="AM824" s="757"/>
    </row>
    <row r="825" spans="1:39" s="402" customFormat="1" ht="18" customHeight="1">
      <c r="A825" s="778">
        <v>25</v>
      </c>
      <c r="B825" s="778">
        <v>2</v>
      </c>
      <c r="C825" s="819">
        <v>29</v>
      </c>
      <c r="D825" s="2622"/>
      <c r="E825" s="2451" t="s">
        <v>10</v>
      </c>
      <c r="F825" s="2452"/>
      <c r="G825" s="2267" t="s">
        <v>1370</v>
      </c>
      <c r="H825" s="2168"/>
      <c r="I825" s="1259"/>
      <c r="J825" s="1316">
        <v>93</v>
      </c>
      <c r="K825" s="1316">
        <v>5</v>
      </c>
      <c r="L825" s="1316">
        <v>14</v>
      </c>
      <c r="M825" s="1316">
        <v>14</v>
      </c>
      <c r="N825" s="1316">
        <v>7</v>
      </c>
      <c r="O825" s="1316">
        <v>4</v>
      </c>
      <c r="P825" s="1316">
        <v>3</v>
      </c>
      <c r="Q825" s="1316">
        <v>19</v>
      </c>
      <c r="R825" s="1316">
        <v>0</v>
      </c>
      <c r="S825" s="1316">
        <v>7</v>
      </c>
      <c r="T825" s="1316">
        <v>6</v>
      </c>
      <c r="U825" s="1316">
        <v>5</v>
      </c>
      <c r="V825" s="1316">
        <v>0</v>
      </c>
      <c r="W825" s="1316">
        <v>2</v>
      </c>
      <c r="X825" s="1316">
        <v>0</v>
      </c>
      <c r="Y825" s="1316">
        <v>0</v>
      </c>
      <c r="Z825" s="1316">
        <v>0</v>
      </c>
      <c r="AA825" s="1316">
        <v>0</v>
      </c>
      <c r="AB825" s="1316">
        <v>0</v>
      </c>
      <c r="AC825" s="1316">
        <v>1</v>
      </c>
      <c r="AD825" s="1316">
        <v>0</v>
      </c>
      <c r="AE825" s="1358">
        <v>1</v>
      </c>
      <c r="AF825" s="1290">
        <v>3</v>
      </c>
      <c r="AG825" s="778">
        <v>2</v>
      </c>
      <c r="AH825" s="819">
        <v>29</v>
      </c>
      <c r="AI825" s="1386"/>
      <c r="AJ825" s="542"/>
      <c r="AK825" s="757"/>
      <c r="AL825" s="757"/>
      <c r="AM825" s="757"/>
    </row>
    <row r="826" spans="1:39" s="402" customFormat="1" ht="18" customHeight="1">
      <c r="A826" s="778">
        <v>25</v>
      </c>
      <c r="B826" s="778">
        <v>2</v>
      </c>
      <c r="C826" s="819">
        <v>30</v>
      </c>
      <c r="D826" s="2622"/>
      <c r="E826" s="2449"/>
      <c r="F826" s="2450"/>
      <c r="G826" s="2267" t="s">
        <v>1343</v>
      </c>
      <c r="H826" s="2168"/>
      <c r="I826" s="1260"/>
      <c r="J826" s="1316">
        <v>0</v>
      </c>
      <c r="K826" s="1316">
        <v>0</v>
      </c>
      <c r="L826" s="1316">
        <v>0</v>
      </c>
      <c r="M826" s="1316">
        <v>0</v>
      </c>
      <c r="N826" s="1316">
        <v>0</v>
      </c>
      <c r="O826" s="1316">
        <v>0</v>
      </c>
      <c r="P826" s="1316">
        <v>0</v>
      </c>
      <c r="Q826" s="1316">
        <v>0</v>
      </c>
      <c r="R826" s="1316">
        <v>0</v>
      </c>
      <c r="S826" s="1316">
        <v>0</v>
      </c>
      <c r="T826" s="1316">
        <v>0</v>
      </c>
      <c r="U826" s="1316">
        <v>4</v>
      </c>
      <c r="V826" s="1316">
        <v>0</v>
      </c>
      <c r="W826" s="1316">
        <v>0</v>
      </c>
      <c r="X826" s="1316">
        <v>0</v>
      </c>
      <c r="Y826" s="1316">
        <v>0</v>
      </c>
      <c r="Z826" s="1316">
        <v>0</v>
      </c>
      <c r="AA826" s="1316">
        <v>1</v>
      </c>
      <c r="AB826" s="1316">
        <v>0</v>
      </c>
      <c r="AC826" s="1316">
        <v>4</v>
      </c>
      <c r="AD826" s="1316">
        <v>0</v>
      </c>
      <c r="AE826" s="1358">
        <v>0</v>
      </c>
      <c r="AF826" s="1290">
        <v>1</v>
      </c>
      <c r="AG826" s="778">
        <v>2</v>
      </c>
      <c r="AH826" s="819">
        <v>30</v>
      </c>
      <c r="AI826" s="1386"/>
      <c r="AJ826" s="542"/>
      <c r="AK826" s="757"/>
      <c r="AL826" s="757"/>
      <c r="AM826" s="757"/>
    </row>
    <row r="827" spans="1:39" s="402" customFormat="1" ht="18" customHeight="1">
      <c r="A827" s="778">
        <v>25</v>
      </c>
      <c r="B827" s="778">
        <v>2</v>
      </c>
      <c r="C827" s="819">
        <v>31</v>
      </c>
      <c r="D827" s="2622"/>
      <c r="E827" s="2453"/>
      <c r="F827" s="2454"/>
      <c r="G827" s="2267" t="s">
        <v>1376</v>
      </c>
      <c r="H827" s="2168"/>
      <c r="I827" s="1261"/>
      <c r="J827" s="1316">
        <v>6</v>
      </c>
      <c r="K827" s="1316">
        <v>0</v>
      </c>
      <c r="L827" s="1316">
        <v>15</v>
      </c>
      <c r="M827" s="1316">
        <v>0</v>
      </c>
      <c r="N827" s="1316">
        <v>0</v>
      </c>
      <c r="O827" s="1316">
        <v>0</v>
      </c>
      <c r="P827" s="1316">
        <v>0</v>
      </c>
      <c r="Q827" s="1316">
        <v>0</v>
      </c>
      <c r="R827" s="1316">
        <v>0</v>
      </c>
      <c r="S827" s="1316">
        <v>11</v>
      </c>
      <c r="T827" s="1316">
        <v>0</v>
      </c>
      <c r="U827" s="1316">
        <v>0</v>
      </c>
      <c r="V827" s="1316">
        <v>0</v>
      </c>
      <c r="W827" s="1316">
        <v>1</v>
      </c>
      <c r="X827" s="1316">
        <v>0</v>
      </c>
      <c r="Y827" s="1316">
        <v>0</v>
      </c>
      <c r="Z827" s="1316">
        <v>0</v>
      </c>
      <c r="AA827" s="1316">
        <v>0</v>
      </c>
      <c r="AB827" s="1316">
        <v>0</v>
      </c>
      <c r="AC827" s="1316">
        <v>0</v>
      </c>
      <c r="AD827" s="1316">
        <v>0</v>
      </c>
      <c r="AE827" s="1358">
        <v>0</v>
      </c>
      <c r="AF827" s="1290">
        <v>0</v>
      </c>
      <c r="AG827" s="778">
        <v>2</v>
      </c>
      <c r="AH827" s="819">
        <v>31</v>
      </c>
      <c r="AI827" s="1386"/>
      <c r="AJ827" s="542"/>
      <c r="AK827" s="757"/>
      <c r="AL827" s="757"/>
      <c r="AM827" s="757"/>
    </row>
    <row r="828" spans="1:39" s="402" customFormat="1" ht="18" customHeight="1">
      <c r="A828" s="778">
        <v>25</v>
      </c>
      <c r="B828" s="778">
        <v>2</v>
      </c>
      <c r="C828" s="819">
        <v>32</v>
      </c>
      <c r="D828" s="2622"/>
      <c r="E828" s="2455" t="s">
        <v>673</v>
      </c>
      <c r="F828" s="2456"/>
      <c r="G828" s="2269" t="s">
        <v>1370</v>
      </c>
      <c r="H828" s="2190"/>
      <c r="I828" s="1259"/>
      <c r="J828" s="1316">
        <v>367180</v>
      </c>
      <c r="K828" s="1316">
        <v>16483</v>
      </c>
      <c r="L828" s="1316">
        <v>60274</v>
      </c>
      <c r="M828" s="1316">
        <v>61472</v>
      </c>
      <c r="N828" s="1316">
        <v>26898</v>
      </c>
      <c r="O828" s="1316">
        <v>16236</v>
      </c>
      <c r="P828" s="1316">
        <v>11601</v>
      </c>
      <c r="Q828" s="1316">
        <v>65944</v>
      </c>
      <c r="R828" s="1316">
        <v>0</v>
      </c>
      <c r="S828" s="1316">
        <v>21803</v>
      </c>
      <c r="T828" s="1316">
        <v>19979</v>
      </c>
      <c r="U828" s="1316">
        <v>17596</v>
      </c>
      <c r="V828" s="1316">
        <v>0</v>
      </c>
      <c r="W828" s="1316">
        <v>8770</v>
      </c>
      <c r="X828" s="1316">
        <v>0</v>
      </c>
      <c r="Y828" s="1316">
        <v>0</v>
      </c>
      <c r="Z828" s="1316">
        <v>0</v>
      </c>
      <c r="AA828" s="1316">
        <v>0</v>
      </c>
      <c r="AB828" s="1316">
        <v>0</v>
      </c>
      <c r="AC828" s="1316">
        <v>3856</v>
      </c>
      <c r="AD828" s="1316">
        <v>0</v>
      </c>
      <c r="AE828" s="1358">
        <v>3833</v>
      </c>
      <c r="AF828" s="1290">
        <v>9506</v>
      </c>
      <c r="AG828" s="778">
        <v>2</v>
      </c>
      <c r="AH828" s="819">
        <v>32</v>
      </c>
      <c r="AI828" s="1386"/>
      <c r="AJ828" s="542"/>
      <c r="AK828" s="757"/>
      <c r="AL828" s="757"/>
      <c r="AM828" s="757"/>
    </row>
    <row r="829" spans="1:39" s="402" customFormat="1" ht="18" customHeight="1">
      <c r="A829" s="778">
        <v>25</v>
      </c>
      <c r="B829" s="778">
        <v>2</v>
      </c>
      <c r="C829" s="819">
        <v>33</v>
      </c>
      <c r="D829" s="2622"/>
      <c r="E829" s="2457"/>
      <c r="F829" s="2458"/>
      <c r="G829" s="2267" t="s">
        <v>1343</v>
      </c>
      <c r="H829" s="2168"/>
      <c r="I829" s="1260"/>
      <c r="J829" s="1316">
        <v>0</v>
      </c>
      <c r="K829" s="1316">
        <v>0</v>
      </c>
      <c r="L829" s="1316">
        <v>0</v>
      </c>
      <c r="M829" s="1316">
        <v>0</v>
      </c>
      <c r="N829" s="1316">
        <v>0</v>
      </c>
      <c r="O829" s="1316">
        <v>0</v>
      </c>
      <c r="P829" s="1316">
        <v>0</v>
      </c>
      <c r="Q829" s="1316">
        <v>0</v>
      </c>
      <c r="R829" s="1316">
        <v>0</v>
      </c>
      <c r="S829" s="1316">
        <v>0</v>
      </c>
      <c r="T829" s="1316">
        <v>0</v>
      </c>
      <c r="U829" s="1316">
        <v>11605</v>
      </c>
      <c r="V829" s="1316">
        <v>0</v>
      </c>
      <c r="W829" s="1316">
        <v>0</v>
      </c>
      <c r="X829" s="1316">
        <v>0</v>
      </c>
      <c r="Y829" s="1316">
        <v>0</v>
      </c>
      <c r="Z829" s="1316">
        <v>0</v>
      </c>
      <c r="AA829" s="1316">
        <v>2535</v>
      </c>
      <c r="AB829" s="1316">
        <v>0</v>
      </c>
      <c r="AC829" s="1316">
        <v>4360</v>
      </c>
      <c r="AD829" s="1316">
        <v>0</v>
      </c>
      <c r="AE829" s="1358">
        <v>0</v>
      </c>
      <c r="AF829" s="1290">
        <v>2285</v>
      </c>
      <c r="AG829" s="778">
        <v>2</v>
      </c>
      <c r="AH829" s="819">
        <v>33</v>
      </c>
      <c r="AI829" s="1386"/>
      <c r="AJ829" s="542"/>
      <c r="AK829" s="757"/>
      <c r="AL829" s="757"/>
      <c r="AM829" s="757"/>
    </row>
    <row r="830" spans="1:39" s="402" customFormat="1" ht="18" customHeight="1">
      <c r="A830" s="778">
        <v>25</v>
      </c>
      <c r="B830" s="778">
        <v>2</v>
      </c>
      <c r="C830" s="819">
        <v>34</v>
      </c>
      <c r="D830" s="2622"/>
      <c r="E830" s="2459"/>
      <c r="F830" s="2460"/>
      <c r="G830" s="2267" t="s">
        <v>1376</v>
      </c>
      <c r="H830" s="2168"/>
      <c r="I830" s="1261"/>
      <c r="J830" s="1316">
        <v>9803</v>
      </c>
      <c r="K830" s="1316">
        <v>0</v>
      </c>
      <c r="L830" s="1316">
        <v>26226</v>
      </c>
      <c r="M830" s="1316">
        <v>0</v>
      </c>
      <c r="N830" s="1316">
        <v>0</v>
      </c>
      <c r="O830" s="1316">
        <v>0</v>
      </c>
      <c r="P830" s="1316">
        <v>0</v>
      </c>
      <c r="Q830" s="1316">
        <v>0</v>
      </c>
      <c r="R830" s="1316">
        <v>0</v>
      </c>
      <c r="S830" s="1316">
        <v>0</v>
      </c>
      <c r="T830" s="1316">
        <v>0</v>
      </c>
      <c r="U830" s="1316">
        <v>0</v>
      </c>
      <c r="V830" s="1316">
        <v>0</v>
      </c>
      <c r="W830" s="1316">
        <v>1972</v>
      </c>
      <c r="X830" s="1316">
        <v>0</v>
      </c>
      <c r="Y830" s="1316">
        <v>0</v>
      </c>
      <c r="Z830" s="1316">
        <v>0</v>
      </c>
      <c r="AA830" s="1316">
        <v>0</v>
      </c>
      <c r="AB830" s="1316">
        <v>0</v>
      </c>
      <c r="AC830" s="1316">
        <v>0</v>
      </c>
      <c r="AD830" s="1316">
        <v>0</v>
      </c>
      <c r="AE830" s="1358">
        <v>0</v>
      </c>
      <c r="AF830" s="1290">
        <v>0</v>
      </c>
      <c r="AG830" s="778">
        <v>2</v>
      </c>
      <c r="AH830" s="819">
        <v>34</v>
      </c>
      <c r="AI830" s="1386"/>
      <c r="AJ830" s="542"/>
      <c r="AK830" s="757"/>
      <c r="AL830" s="757"/>
      <c r="AM830" s="757"/>
    </row>
    <row r="831" spans="1:39" s="402" customFormat="1" ht="18" customHeight="1">
      <c r="A831" s="778">
        <v>25</v>
      </c>
      <c r="B831" s="778">
        <v>2</v>
      </c>
      <c r="C831" s="819">
        <v>35</v>
      </c>
      <c r="D831" s="2622"/>
      <c r="E831" s="2623" t="s">
        <v>1395</v>
      </c>
      <c r="F831" s="2461" t="s">
        <v>1240</v>
      </c>
      <c r="G831" s="2269" t="s">
        <v>1370</v>
      </c>
      <c r="H831" s="2190"/>
      <c r="I831" s="1259"/>
      <c r="J831" s="1316">
        <v>9893</v>
      </c>
      <c r="K831" s="1316">
        <v>975</v>
      </c>
      <c r="L831" s="1316">
        <v>3036</v>
      </c>
      <c r="M831" s="1316">
        <v>2318</v>
      </c>
      <c r="N831" s="1316">
        <v>1724</v>
      </c>
      <c r="O831" s="1316">
        <v>164</v>
      </c>
      <c r="P831" s="1316">
        <v>708</v>
      </c>
      <c r="Q831" s="1316">
        <v>7398</v>
      </c>
      <c r="R831" s="1316">
        <v>0</v>
      </c>
      <c r="S831" s="1316">
        <v>962</v>
      </c>
      <c r="T831" s="1316">
        <v>2315</v>
      </c>
      <c r="U831" s="1316">
        <v>1492</v>
      </c>
      <c r="V831" s="1316">
        <v>0</v>
      </c>
      <c r="W831" s="1316">
        <v>337</v>
      </c>
      <c r="X831" s="1316">
        <v>0</v>
      </c>
      <c r="Y831" s="1316">
        <v>0</v>
      </c>
      <c r="Z831" s="1316">
        <v>0</v>
      </c>
      <c r="AA831" s="1316">
        <v>0</v>
      </c>
      <c r="AB831" s="1316">
        <v>0</v>
      </c>
      <c r="AC831" s="1316">
        <v>0</v>
      </c>
      <c r="AD831" s="1316">
        <v>0</v>
      </c>
      <c r="AE831" s="1358">
        <v>92</v>
      </c>
      <c r="AF831" s="1290">
        <v>230</v>
      </c>
      <c r="AG831" s="778">
        <v>2</v>
      </c>
      <c r="AH831" s="819">
        <v>35</v>
      </c>
      <c r="AI831" s="1386"/>
      <c r="AJ831" s="542"/>
      <c r="AK831" s="757"/>
      <c r="AL831" s="757"/>
      <c r="AM831" s="757"/>
    </row>
    <row r="832" spans="1:39" s="402" customFormat="1" ht="18" customHeight="1">
      <c r="A832" s="778">
        <v>25</v>
      </c>
      <c r="B832" s="778">
        <v>2</v>
      </c>
      <c r="C832" s="819">
        <v>36</v>
      </c>
      <c r="D832" s="2622"/>
      <c r="E832" s="2622"/>
      <c r="F832" s="2462"/>
      <c r="G832" s="2267" t="s">
        <v>1343</v>
      </c>
      <c r="H832" s="2168"/>
      <c r="I832" s="1260"/>
      <c r="J832" s="1316">
        <v>0</v>
      </c>
      <c r="K832" s="1316">
        <v>0</v>
      </c>
      <c r="L832" s="1316">
        <v>0</v>
      </c>
      <c r="M832" s="1316">
        <v>0</v>
      </c>
      <c r="N832" s="1316">
        <v>0</v>
      </c>
      <c r="O832" s="1316">
        <v>0</v>
      </c>
      <c r="P832" s="1316">
        <v>0</v>
      </c>
      <c r="Q832" s="1316">
        <v>0</v>
      </c>
      <c r="R832" s="1316">
        <v>0</v>
      </c>
      <c r="S832" s="1316">
        <v>0</v>
      </c>
      <c r="T832" s="1316">
        <v>0</v>
      </c>
      <c r="U832" s="1316">
        <v>1344</v>
      </c>
      <c r="V832" s="1316">
        <v>0</v>
      </c>
      <c r="W832" s="1316">
        <v>0</v>
      </c>
      <c r="X832" s="1316">
        <v>0</v>
      </c>
      <c r="Y832" s="1316">
        <v>0</v>
      </c>
      <c r="Z832" s="1316">
        <v>0</v>
      </c>
      <c r="AA832" s="1316">
        <v>137</v>
      </c>
      <c r="AB832" s="1316">
        <v>0</v>
      </c>
      <c r="AC832" s="1316">
        <v>0</v>
      </c>
      <c r="AD832" s="1316">
        <v>0</v>
      </c>
      <c r="AE832" s="1358">
        <v>0</v>
      </c>
      <c r="AF832" s="1290">
        <v>39</v>
      </c>
      <c r="AG832" s="778">
        <v>2</v>
      </c>
      <c r="AH832" s="819">
        <v>36</v>
      </c>
      <c r="AI832" s="1386"/>
      <c r="AJ832" s="542"/>
      <c r="AK832" s="757"/>
      <c r="AL832" s="757"/>
      <c r="AM832" s="757"/>
    </row>
    <row r="833" spans="1:39" s="402" customFormat="1" ht="18" customHeight="1">
      <c r="A833" s="778">
        <v>25</v>
      </c>
      <c r="B833" s="778">
        <v>2</v>
      </c>
      <c r="C833" s="819">
        <v>37</v>
      </c>
      <c r="D833" s="2622"/>
      <c r="E833" s="2622"/>
      <c r="F833" s="2463"/>
      <c r="G833" s="2267" t="s">
        <v>1376</v>
      </c>
      <c r="H833" s="2168"/>
      <c r="I833" s="1261"/>
      <c r="J833" s="1316">
        <v>30</v>
      </c>
      <c r="K833" s="1316">
        <v>0</v>
      </c>
      <c r="L833" s="1316">
        <v>5137</v>
      </c>
      <c r="M833" s="1316">
        <v>0</v>
      </c>
      <c r="N833" s="1316">
        <v>0</v>
      </c>
      <c r="O833" s="1316">
        <v>0</v>
      </c>
      <c r="P833" s="1316">
        <v>0</v>
      </c>
      <c r="Q833" s="1316">
        <v>0</v>
      </c>
      <c r="R833" s="1316">
        <v>0</v>
      </c>
      <c r="S833" s="1316">
        <v>0</v>
      </c>
      <c r="T833" s="1316">
        <v>0</v>
      </c>
      <c r="U833" s="1316">
        <v>0</v>
      </c>
      <c r="V833" s="1316">
        <v>0</v>
      </c>
      <c r="W833" s="1316">
        <v>11</v>
      </c>
      <c r="X833" s="1316">
        <v>0</v>
      </c>
      <c r="Y833" s="1316">
        <v>0</v>
      </c>
      <c r="Z833" s="1316">
        <v>0</v>
      </c>
      <c r="AA833" s="1316">
        <v>0</v>
      </c>
      <c r="AB833" s="1316">
        <v>0</v>
      </c>
      <c r="AC833" s="1316">
        <v>0</v>
      </c>
      <c r="AD833" s="1316">
        <v>0</v>
      </c>
      <c r="AE833" s="1358">
        <v>0</v>
      </c>
      <c r="AF833" s="1290">
        <v>0</v>
      </c>
      <c r="AG833" s="778">
        <v>2</v>
      </c>
      <c r="AH833" s="819">
        <v>37</v>
      </c>
      <c r="AI833" s="1386"/>
      <c r="AJ833" s="542"/>
      <c r="AK833" s="757"/>
      <c r="AL833" s="757"/>
      <c r="AM833" s="757"/>
    </row>
    <row r="834" spans="1:39" s="402" customFormat="1" ht="18" customHeight="1">
      <c r="A834" s="778">
        <v>25</v>
      </c>
      <c r="B834" s="778">
        <v>2</v>
      </c>
      <c r="C834" s="819">
        <v>38</v>
      </c>
      <c r="D834" s="2622"/>
      <c r="E834" s="2622"/>
      <c r="F834" s="2461" t="s">
        <v>1394</v>
      </c>
      <c r="G834" s="2269" t="s">
        <v>1370</v>
      </c>
      <c r="H834" s="2190"/>
      <c r="I834" s="1259"/>
      <c r="J834" s="1316">
        <v>476</v>
      </c>
      <c r="K834" s="1316">
        <v>348</v>
      </c>
      <c r="L834" s="1316">
        <v>0</v>
      </c>
      <c r="M834" s="1316">
        <v>123</v>
      </c>
      <c r="N834" s="1316">
        <v>152</v>
      </c>
      <c r="O834" s="1316">
        <v>0</v>
      </c>
      <c r="P834" s="1316">
        <v>37</v>
      </c>
      <c r="Q834" s="1316">
        <v>0</v>
      </c>
      <c r="R834" s="1316">
        <v>0</v>
      </c>
      <c r="S834" s="1316">
        <v>0</v>
      </c>
      <c r="T834" s="1316">
        <v>0</v>
      </c>
      <c r="U834" s="1316">
        <v>0</v>
      </c>
      <c r="V834" s="1316">
        <v>0</v>
      </c>
      <c r="W834" s="1316">
        <v>0</v>
      </c>
      <c r="X834" s="1316">
        <v>0</v>
      </c>
      <c r="Y834" s="1316">
        <v>0</v>
      </c>
      <c r="Z834" s="1316">
        <v>0</v>
      </c>
      <c r="AA834" s="1316">
        <v>0</v>
      </c>
      <c r="AB834" s="1316">
        <v>0</v>
      </c>
      <c r="AC834" s="1316">
        <v>0</v>
      </c>
      <c r="AD834" s="1316">
        <v>0</v>
      </c>
      <c r="AE834" s="1358">
        <v>0</v>
      </c>
      <c r="AF834" s="1290">
        <v>30</v>
      </c>
      <c r="AG834" s="778">
        <v>2</v>
      </c>
      <c r="AH834" s="819">
        <v>38</v>
      </c>
      <c r="AI834" s="1386"/>
      <c r="AJ834" s="542"/>
      <c r="AK834" s="757"/>
      <c r="AL834" s="757"/>
      <c r="AM834" s="757"/>
    </row>
    <row r="835" spans="1:39" s="402" customFormat="1" ht="18" customHeight="1">
      <c r="A835" s="778">
        <v>25</v>
      </c>
      <c r="B835" s="778">
        <v>2</v>
      </c>
      <c r="C835" s="819">
        <v>39</v>
      </c>
      <c r="D835" s="2622"/>
      <c r="E835" s="2622"/>
      <c r="F835" s="2462"/>
      <c r="G835" s="2267" t="s">
        <v>1343</v>
      </c>
      <c r="H835" s="2168"/>
      <c r="I835" s="1260"/>
      <c r="J835" s="1316">
        <v>0</v>
      </c>
      <c r="K835" s="1316">
        <v>0</v>
      </c>
      <c r="L835" s="1316">
        <v>0</v>
      </c>
      <c r="M835" s="1316">
        <v>0</v>
      </c>
      <c r="N835" s="1316">
        <v>0</v>
      </c>
      <c r="O835" s="1316">
        <v>0</v>
      </c>
      <c r="P835" s="1316">
        <v>0</v>
      </c>
      <c r="Q835" s="1316">
        <v>0</v>
      </c>
      <c r="R835" s="1316">
        <v>0</v>
      </c>
      <c r="S835" s="1316">
        <v>0</v>
      </c>
      <c r="T835" s="1316">
        <v>0</v>
      </c>
      <c r="U835" s="1316">
        <v>0</v>
      </c>
      <c r="V835" s="1316">
        <v>0</v>
      </c>
      <c r="W835" s="1316">
        <v>0</v>
      </c>
      <c r="X835" s="1316">
        <v>0</v>
      </c>
      <c r="Y835" s="1316">
        <v>0</v>
      </c>
      <c r="Z835" s="1316">
        <v>0</v>
      </c>
      <c r="AA835" s="1316">
        <v>36</v>
      </c>
      <c r="AB835" s="1316">
        <v>0</v>
      </c>
      <c r="AC835" s="1316">
        <v>0</v>
      </c>
      <c r="AD835" s="1316">
        <v>0</v>
      </c>
      <c r="AE835" s="1358">
        <v>0</v>
      </c>
      <c r="AF835" s="1290">
        <v>11</v>
      </c>
      <c r="AG835" s="778">
        <v>2</v>
      </c>
      <c r="AH835" s="819">
        <v>39</v>
      </c>
      <c r="AI835" s="1386"/>
      <c r="AJ835" s="542"/>
      <c r="AK835" s="757"/>
      <c r="AL835" s="757"/>
      <c r="AM835" s="757"/>
    </row>
    <row r="836" spans="1:39" s="402" customFormat="1" ht="18" customHeight="1">
      <c r="A836" s="778">
        <v>25</v>
      </c>
      <c r="B836" s="778">
        <v>2</v>
      </c>
      <c r="C836" s="819">
        <v>40</v>
      </c>
      <c r="D836" s="2622"/>
      <c r="E836" s="2622"/>
      <c r="F836" s="2463"/>
      <c r="G836" s="2267" t="s">
        <v>1376</v>
      </c>
      <c r="H836" s="2168"/>
      <c r="I836" s="1261"/>
      <c r="J836" s="1316">
        <v>2</v>
      </c>
      <c r="K836" s="1316">
        <v>0</v>
      </c>
      <c r="L836" s="1316">
        <v>0</v>
      </c>
      <c r="M836" s="1316">
        <v>0</v>
      </c>
      <c r="N836" s="1316">
        <v>0</v>
      </c>
      <c r="O836" s="1316">
        <v>0</v>
      </c>
      <c r="P836" s="1316">
        <v>0</v>
      </c>
      <c r="Q836" s="1316">
        <v>0</v>
      </c>
      <c r="R836" s="1316">
        <v>0</v>
      </c>
      <c r="S836" s="1316">
        <v>0</v>
      </c>
      <c r="T836" s="1316">
        <v>0</v>
      </c>
      <c r="U836" s="1316">
        <v>0</v>
      </c>
      <c r="V836" s="1316">
        <v>0</v>
      </c>
      <c r="W836" s="1316">
        <v>0</v>
      </c>
      <c r="X836" s="1316">
        <v>0</v>
      </c>
      <c r="Y836" s="1316">
        <v>0</v>
      </c>
      <c r="Z836" s="1316">
        <v>0</v>
      </c>
      <c r="AA836" s="1316">
        <v>0</v>
      </c>
      <c r="AB836" s="1316">
        <v>0</v>
      </c>
      <c r="AC836" s="1316">
        <v>0</v>
      </c>
      <c r="AD836" s="1316">
        <v>0</v>
      </c>
      <c r="AE836" s="1358">
        <v>0</v>
      </c>
      <c r="AF836" s="1290">
        <v>0</v>
      </c>
      <c r="AG836" s="778">
        <v>2</v>
      </c>
      <c r="AH836" s="819">
        <v>40</v>
      </c>
      <c r="AI836" s="1386"/>
      <c r="AJ836" s="542"/>
      <c r="AK836" s="757"/>
      <c r="AL836" s="757"/>
      <c r="AM836" s="757"/>
    </row>
    <row r="837" spans="1:39" s="402" customFormat="1" ht="18" customHeight="1">
      <c r="A837" s="778">
        <v>25</v>
      </c>
      <c r="B837" s="778">
        <v>2</v>
      </c>
      <c r="C837" s="819">
        <v>41</v>
      </c>
      <c r="D837" s="2622"/>
      <c r="E837" s="2622"/>
      <c r="F837" s="2461" t="s">
        <v>1012</v>
      </c>
      <c r="G837" s="2269" t="s">
        <v>1370</v>
      </c>
      <c r="H837" s="2190"/>
      <c r="I837" s="1259"/>
      <c r="J837" s="1316">
        <v>136381</v>
      </c>
      <c r="K837" s="1316">
        <v>6719</v>
      </c>
      <c r="L837" s="1316">
        <v>22809</v>
      </c>
      <c r="M837" s="1316">
        <v>24102</v>
      </c>
      <c r="N837" s="1316">
        <v>10374</v>
      </c>
      <c r="O837" s="1316">
        <v>6128</v>
      </c>
      <c r="P837" s="1316">
        <v>4310</v>
      </c>
      <c r="Q837" s="1316">
        <v>23649</v>
      </c>
      <c r="R837" s="1316">
        <v>0</v>
      </c>
      <c r="S837" s="1316">
        <v>7783</v>
      </c>
      <c r="T837" s="1316">
        <v>7347</v>
      </c>
      <c r="U837" s="1316">
        <v>6888</v>
      </c>
      <c r="V837" s="1316">
        <v>0</v>
      </c>
      <c r="W837" s="1316">
        <v>3496</v>
      </c>
      <c r="X837" s="1316">
        <v>0</v>
      </c>
      <c r="Y837" s="1316">
        <v>0</v>
      </c>
      <c r="Z837" s="1316">
        <v>0</v>
      </c>
      <c r="AA837" s="1316">
        <v>0</v>
      </c>
      <c r="AB837" s="1316">
        <v>0</v>
      </c>
      <c r="AC837" s="1316">
        <v>1431</v>
      </c>
      <c r="AD837" s="1316">
        <v>0</v>
      </c>
      <c r="AE837" s="1358">
        <v>945</v>
      </c>
      <c r="AF837" s="1290">
        <v>1881</v>
      </c>
      <c r="AG837" s="778">
        <v>2</v>
      </c>
      <c r="AH837" s="819">
        <v>41</v>
      </c>
      <c r="AI837" s="1386"/>
      <c r="AJ837" s="542"/>
      <c r="AK837" s="757"/>
      <c r="AL837" s="757"/>
      <c r="AM837" s="757"/>
    </row>
    <row r="838" spans="1:39" s="402" customFormat="1" ht="18" customHeight="1">
      <c r="A838" s="778">
        <v>25</v>
      </c>
      <c r="B838" s="778">
        <v>2</v>
      </c>
      <c r="C838" s="819">
        <v>42</v>
      </c>
      <c r="D838" s="2622"/>
      <c r="E838" s="2622"/>
      <c r="F838" s="2462"/>
      <c r="G838" s="2267" t="s">
        <v>1343</v>
      </c>
      <c r="H838" s="2168"/>
      <c r="I838" s="1260"/>
      <c r="J838" s="1316">
        <v>0</v>
      </c>
      <c r="K838" s="1316">
        <v>0</v>
      </c>
      <c r="L838" s="1316">
        <v>0</v>
      </c>
      <c r="M838" s="1316">
        <v>0</v>
      </c>
      <c r="N838" s="1316">
        <v>0</v>
      </c>
      <c r="O838" s="1316">
        <v>0</v>
      </c>
      <c r="P838" s="1316">
        <v>0</v>
      </c>
      <c r="Q838" s="1316">
        <v>0</v>
      </c>
      <c r="R838" s="1316">
        <v>0</v>
      </c>
      <c r="S838" s="1316">
        <v>0</v>
      </c>
      <c r="T838" s="1316">
        <v>0</v>
      </c>
      <c r="U838" s="1316">
        <v>1572</v>
      </c>
      <c r="V838" s="1316">
        <v>0</v>
      </c>
      <c r="W838" s="1316">
        <v>0</v>
      </c>
      <c r="X838" s="1316">
        <v>0</v>
      </c>
      <c r="Y838" s="1316">
        <v>0</v>
      </c>
      <c r="Z838" s="1316">
        <v>0</v>
      </c>
      <c r="AA838" s="1316">
        <v>343</v>
      </c>
      <c r="AB838" s="1316">
        <v>0</v>
      </c>
      <c r="AC838" s="1316">
        <v>542</v>
      </c>
      <c r="AD838" s="1316">
        <v>0</v>
      </c>
      <c r="AE838" s="1358">
        <v>0</v>
      </c>
      <c r="AF838" s="1290">
        <v>228</v>
      </c>
      <c r="AG838" s="778">
        <v>2</v>
      </c>
      <c r="AH838" s="819">
        <v>42</v>
      </c>
      <c r="AI838" s="1386"/>
      <c r="AJ838" s="542"/>
      <c r="AK838" s="757"/>
      <c r="AL838" s="757"/>
      <c r="AM838" s="757"/>
    </row>
    <row r="839" spans="1:39" s="402" customFormat="1" ht="18" customHeight="1">
      <c r="A839" s="778">
        <v>25</v>
      </c>
      <c r="B839" s="778">
        <v>2</v>
      </c>
      <c r="C839" s="819">
        <v>43</v>
      </c>
      <c r="D839" s="2622"/>
      <c r="E839" s="2622"/>
      <c r="F839" s="2463"/>
      <c r="G839" s="2267" t="s">
        <v>1376</v>
      </c>
      <c r="H839" s="2168"/>
      <c r="I839" s="1261"/>
      <c r="J839" s="1316">
        <v>1804</v>
      </c>
      <c r="K839" s="1316">
        <v>0</v>
      </c>
      <c r="L839" s="1316">
        <v>3294</v>
      </c>
      <c r="M839" s="1316">
        <v>0</v>
      </c>
      <c r="N839" s="1316">
        <v>0</v>
      </c>
      <c r="O839" s="1316">
        <v>0</v>
      </c>
      <c r="P839" s="1316">
        <v>0</v>
      </c>
      <c r="Q839" s="1316">
        <v>0</v>
      </c>
      <c r="R839" s="1316">
        <v>0</v>
      </c>
      <c r="S839" s="1316">
        <v>2882</v>
      </c>
      <c r="T839" s="1316">
        <v>0</v>
      </c>
      <c r="U839" s="1316">
        <v>0</v>
      </c>
      <c r="V839" s="1316">
        <v>0</v>
      </c>
      <c r="W839" s="1316">
        <v>267</v>
      </c>
      <c r="X839" s="1316">
        <v>0</v>
      </c>
      <c r="Y839" s="1316">
        <v>0</v>
      </c>
      <c r="Z839" s="1316">
        <v>0</v>
      </c>
      <c r="AA839" s="1316">
        <v>0</v>
      </c>
      <c r="AB839" s="1316">
        <v>0</v>
      </c>
      <c r="AC839" s="1316">
        <v>0</v>
      </c>
      <c r="AD839" s="1316">
        <v>0</v>
      </c>
      <c r="AE839" s="1358">
        <v>0</v>
      </c>
      <c r="AF839" s="1290">
        <v>0</v>
      </c>
      <c r="AG839" s="778">
        <v>2</v>
      </c>
      <c r="AH839" s="819">
        <v>43</v>
      </c>
      <c r="AI839" s="1386"/>
      <c r="AJ839" s="542"/>
      <c r="AK839" s="757"/>
      <c r="AL839" s="757"/>
      <c r="AM839" s="757"/>
    </row>
    <row r="840" spans="1:39" s="402" customFormat="1" ht="18" customHeight="1">
      <c r="A840" s="778">
        <v>25</v>
      </c>
      <c r="B840" s="778">
        <v>2</v>
      </c>
      <c r="C840" s="819">
        <v>44</v>
      </c>
      <c r="D840" s="2622"/>
      <c r="E840" s="2622"/>
      <c r="F840" s="2461" t="s">
        <v>942</v>
      </c>
      <c r="G840" s="2269" t="s">
        <v>1370</v>
      </c>
      <c r="H840" s="2190"/>
      <c r="I840" s="1259"/>
      <c r="J840" s="1316">
        <v>26770</v>
      </c>
      <c r="K840" s="1316">
        <v>464</v>
      </c>
      <c r="L840" s="1316">
        <v>2654</v>
      </c>
      <c r="M840" s="1316">
        <v>4380</v>
      </c>
      <c r="N840" s="1316">
        <v>1651</v>
      </c>
      <c r="O840" s="1316">
        <v>643</v>
      </c>
      <c r="P840" s="1316">
        <v>313</v>
      </c>
      <c r="Q840" s="1316">
        <v>3665</v>
      </c>
      <c r="R840" s="1316">
        <v>0</v>
      </c>
      <c r="S840" s="1316">
        <v>2176</v>
      </c>
      <c r="T840" s="1316">
        <v>862</v>
      </c>
      <c r="U840" s="1316">
        <v>1097</v>
      </c>
      <c r="V840" s="1316">
        <v>0</v>
      </c>
      <c r="W840" s="1316">
        <v>606</v>
      </c>
      <c r="X840" s="1316">
        <v>0</v>
      </c>
      <c r="Y840" s="1316">
        <v>0</v>
      </c>
      <c r="Z840" s="1316">
        <v>0</v>
      </c>
      <c r="AA840" s="1316">
        <v>0</v>
      </c>
      <c r="AB840" s="1316">
        <v>0</v>
      </c>
      <c r="AC840" s="1316">
        <v>113</v>
      </c>
      <c r="AD840" s="1316">
        <v>0</v>
      </c>
      <c r="AE840" s="1358">
        <v>136</v>
      </c>
      <c r="AF840" s="1290">
        <v>1373</v>
      </c>
      <c r="AG840" s="778">
        <v>2</v>
      </c>
      <c r="AH840" s="819">
        <v>44</v>
      </c>
      <c r="AI840" s="1386"/>
      <c r="AJ840" s="542"/>
      <c r="AK840" s="757"/>
      <c r="AL840" s="757"/>
      <c r="AM840" s="757"/>
    </row>
    <row r="841" spans="1:39" s="402" customFormat="1" ht="18" customHeight="1">
      <c r="A841" s="778">
        <v>25</v>
      </c>
      <c r="B841" s="778">
        <v>2</v>
      </c>
      <c r="C841" s="819">
        <v>45</v>
      </c>
      <c r="D841" s="2622"/>
      <c r="E841" s="2622"/>
      <c r="F841" s="2462"/>
      <c r="G841" s="2267" t="s">
        <v>1343</v>
      </c>
      <c r="H841" s="2168"/>
      <c r="I841" s="1260"/>
      <c r="J841" s="1316">
        <v>0</v>
      </c>
      <c r="K841" s="1316">
        <v>0</v>
      </c>
      <c r="L841" s="1316">
        <v>0</v>
      </c>
      <c r="M841" s="1316">
        <v>0</v>
      </c>
      <c r="N841" s="1316">
        <v>0</v>
      </c>
      <c r="O841" s="1316">
        <v>0</v>
      </c>
      <c r="P841" s="1316">
        <v>0</v>
      </c>
      <c r="Q841" s="1316">
        <v>0</v>
      </c>
      <c r="R841" s="1316">
        <v>0</v>
      </c>
      <c r="S841" s="1316">
        <v>0</v>
      </c>
      <c r="T841" s="1316">
        <v>0</v>
      </c>
      <c r="U841" s="1316">
        <v>124</v>
      </c>
      <c r="V841" s="1316">
        <v>0</v>
      </c>
      <c r="W841" s="1316">
        <v>0</v>
      </c>
      <c r="X841" s="1316">
        <v>0</v>
      </c>
      <c r="Y841" s="1316">
        <v>0</v>
      </c>
      <c r="Z841" s="1316">
        <v>0</v>
      </c>
      <c r="AA841" s="1316">
        <v>85</v>
      </c>
      <c r="AB841" s="1316">
        <v>0</v>
      </c>
      <c r="AC841" s="1316">
        <v>48</v>
      </c>
      <c r="AD841" s="1316">
        <v>0</v>
      </c>
      <c r="AE841" s="1358">
        <v>0</v>
      </c>
      <c r="AF841" s="1290">
        <v>34</v>
      </c>
      <c r="AG841" s="778">
        <v>2</v>
      </c>
      <c r="AH841" s="819">
        <v>45</v>
      </c>
      <c r="AI841" s="1386"/>
      <c r="AJ841" s="542"/>
      <c r="AK841" s="757"/>
      <c r="AL841" s="757"/>
      <c r="AM841" s="757"/>
    </row>
    <row r="842" spans="1:39" s="402" customFormat="1" ht="18" customHeight="1">
      <c r="A842" s="778">
        <v>25</v>
      </c>
      <c r="B842" s="778">
        <v>2</v>
      </c>
      <c r="C842" s="819">
        <v>46</v>
      </c>
      <c r="D842" s="2622"/>
      <c r="E842" s="2624"/>
      <c r="F842" s="2463"/>
      <c r="G842" s="2267" t="s">
        <v>1376</v>
      </c>
      <c r="H842" s="2168"/>
      <c r="I842" s="1261"/>
      <c r="J842" s="1316">
        <v>484</v>
      </c>
      <c r="K842" s="1316">
        <v>0</v>
      </c>
      <c r="L842" s="1316">
        <v>2293</v>
      </c>
      <c r="M842" s="1316">
        <v>0</v>
      </c>
      <c r="N842" s="1316">
        <v>0</v>
      </c>
      <c r="O842" s="1316">
        <v>0</v>
      </c>
      <c r="P842" s="1316">
        <v>0</v>
      </c>
      <c r="Q842" s="1316">
        <v>0</v>
      </c>
      <c r="R842" s="1316">
        <v>0</v>
      </c>
      <c r="S842" s="1316">
        <v>0</v>
      </c>
      <c r="T842" s="1316">
        <v>0</v>
      </c>
      <c r="U842" s="1316">
        <v>0</v>
      </c>
      <c r="V842" s="1316">
        <v>0</v>
      </c>
      <c r="W842" s="1316">
        <v>172</v>
      </c>
      <c r="X842" s="1316">
        <v>0</v>
      </c>
      <c r="Y842" s="1316">
        <v>0</v>
      </c>
      <c r="Z842" s="1316">
        <v>0</v>
      </c>
      <c r="AA842" s="1316">
        <v>0</v>
      </c>
      <c r="AB842" s="1316">
        <v>0</v>
      </c>
      <c r="AC842" s="1316">
        <v>0</v>
      </c>
      <c r="AD842" s="1316">
        <v>0</v>
      </c>
      <c r="AE842" s="1358">
        <v>0</v>
      </c>
      <c r="AF842" s="1290">
        <v>0</v>
      </c>
      <c r="AG842" s="778">
        <v>2</v>
      </c>
      <c r="AH842" s="819">
        <v>46</v>
      </c>
      <c r="AI842" s="1386"/>
      <c r="AJ842" s="542"/>
      <c r="AK842" s="757"/>
      <c r="AL842" s="757"/>
      <c r="AM842" s="757"/>
    </row>
    <row r="843" spans="1:39" s="402" customFormat="1" ht="18" customHeight="1">
      <c r="A843" s="778">
        <v>25</v>
      </c>
      <c r="B843" s="778">
        <v>2</v>
      </c>
      <c r="C843" s="819">
        <v>47</v>
      </c>
      <c r="D843" s="2622"/>
      <c r="E843" s="2270" t="s">
        <v>1397</v>
      </c>
      <c r="F843" s="2271"/>
      <c r="G843" s="2267" t="s">
        <v>1376</v>
      </c>
      <c r="H843" s="2168"/>
      <c r="I843" s="1260"/>
      <c r="J843" s="1316">
        <v>0</v>
      </c>
      <c r="K843" s="1316">
        <v>0</v>
      </c>
      <c r="L843" s="1316">
        <v>0</v>
      </c>
      <c r="M843" s="1316">
        <v>0</v>
      </c>
      <c r="N843" s="1316">
        <v>0</v>
      </c>
      <c r="O843" s="1316">
        <v>0</v>
      </c>
      <c r="P843" s="1316">
        <v>0</v>
      </c>
      <c r="Q843" s="1316">
        <v>0</v>
      </c>
      <c r="R843" s="1316">
        <v>0</v>
      </c>
      <c r="S843" s="1316">
        <v>21938</v>
      </c>
      <c r="T843" s="1316">
        <v>0</v>
      </c>
      <c r="U843" s="1316">
        <v>0</v>
      </c>
      <c r="V843" s="1316">
        <v>0</v>
      </c>
      <c r="W843" s="1316">
        <v>0</v>
      </c>
      <c r="X843" s="1316">
        <v>0</v>
      </c>
      <c r="Y843" s="1316">
        <v>0</v>
      </c>
      <c r="Z843" s="1316">
        <v>0</v>
      </c>
      <c r="AA843" s="1316">
        <v>0</v>
      </c>
      <c r="AB843" s="1316">
        <v>0</v>
      </c>
      <c r="AC843" s="1316">
        <v>0</v>
      </c>
      <c r="AD843" s="1316">
        <v>0</v>
      </c>
      <c r="AE843" s="1358">
        <v>0</v>
      </c>
      <c r="AF843" s="1290">
        <v>0</v>
      </c>
      <c r="AG843" s="778">
        <v>2</v>
      </c>
      <c r="AH843" s="819">
        <v>47</v>
      </c>
      <c r="AI843" s="1386"/>
      <c r="AJ843" s="542"/>
      <c r="AK843" s="757"/>
      <c r="AL843" s="757"/>
      <c r="AM843" s="757"/>
    </row>
    <row r="844" spans="1:39" s="402" customFormat="1" ht="18" customHeight="1">
      <c r="A844" s="778">
        <v>25</v>
      </c>
      <c r="B844" s="778">
        <v>2</v>
      </c>
      <c r="C844" s="819">
        <v>48</v>
      </c>
      <c r="D844" s="2622"/>
      <c r="E844" s="2464" t="s">
        <v>423</v>
      </c>
      <c r="F844" s="2380"/>
      <c r="G844" s="2269" t="s">
        <v>1370</v>
      </c>
      <c r="H844" s="2190"/>
      <c r="I844" s="1259"/>
      <c r="J844" s="1316">
        <v>540700</v>
      </c>
      <c r="K844" s="1316">
        <v>24989</v>
      </c>
      <c r="L844" s="1316">
        <v>88773</v>
      </c>
      <c r="M844" s="1316">
        <v>92395</v>
      </c>
      <c r="N844" s="1316">
        <v>40799</v>
      </c>
      <c r="O844" s="1316">
        <v>23171</v>
      </c>
      <c r="P844" s="1316">
        <v>16969</v>
      </c>
      <c r="Q844" s="1316">
        <v>100656</v>
      </c>
      <c r="R844" s="1316">
        <v>0</v>
      </c>
      <c r="S844" s="1316">
        <v>32724</v>
      </c>
      <c r="T844" s="1316">
        <v>30503</v>
      </c>
      <c r="U844" s="1316">
        <v>27073</v>
      </c>
      <c r="V844" s="1316">
        <v>0</v>
      </c>
      <c r="W844" s="1316">
        <v>13209</v>
      </c>
      <c r="X844" s="1316">
        <v>0</v>
      </c>
      <c r="Y844" s="1316">
        <v>0</v>
      </c>
      <c r="Z844" s="1316">
        <v>0</v>
      </c>
      <c r="AA844" s="1316">
        <v>0</v>
      </c>
      <c r="AB844" s="1316">
        <v>0</v>
      </c>
      <c r="AC844" s="1316">
        <v>5400</v>
      </c>
      <c r="AD844" s="1316">
        <v>0</v>
      </c>
      <c r="AE844" s="1358">
        <v>5006</v>
      </c>
      <c r="AF844" s="1290">
        <v>13020</v>
      </c>
      <c r="AG844" s="778">
        <v>2</v>
      </c>
      <c r="AH844" s="819">
        <v>48</v>
      </c>
      <c r="AI844" s="1386"/>
      <c r="AJ844" s="542"/>
      <c r="AK844" s="757"/>
      <c r="AL844" s="757"/>
      <c r="AM844" s="757"/>
    </row>
    <row r="845" spans="1:39" s="402" customFormat="1" ht="18" customHeight="1">
      <c r="A845" s="778">
        <v>25</v>
      </c>
      <c r="B845" s="778">
        <v>2</v>
      </c>
      <c r="C845" s="819">
        <v>49</v>
      </c>
      <c r="D845" s="2622"/>
      <c r="E845" s="2465"/>
      <c r="F845" s="2383"/>
      <c r="G845" s="2267" t="s">
        <v>1343</v>
      </c>
      <c r="H845" s="2168"/>
      <c r="I845" s="1260"/>
      <c r="J845" s="1316">
        <v>0</v>
      </c>
      <c r="K845" s="1316">
        <v>0</v>
      </c>
      <c r="L845" s="1316">
        <v>0</v>
      </c>
      <c r="M845" s="1316">
        <v>0</v>
      </c>
      <c r="N845" s="1316">
        <v>0</v>
      </c>
      <c r="O845" s="1316">
        <v>0</v>
      </c>
      <c r="P845" s="1316">
        <v>0</v>
      </c>
      <c r="Q845" s="1316">
        <v>0</v>
      </c>
      <c r="R845" s="1316">
        <v>0</v>
      </c>
      <c r="S845" s="1316">
        <v>0</v>
      </c>
      <c r="T845" s="1316">
        <v>0</v>
      </c>
      <c r="U845" s="1316">
        <v>14645</v>
      </c>
      <c r="V845" s="1316">
        <v>0</v>
      </c>
      <c r="W845" s="1316">
        <v>0</v>
      </c>
      <c r="X845" s="1316">
        <v>0</v>
      </c>
      <c r="Y845" s="1316">
        <v>0</v>
      </c>
      <c r="Z845" s="1316">
        <v>0</v>
      </c>
      <c r="AA845" s="1316">
        <v>3136</v>
      </c>
      <c r="AB845" s="1316">
        <v>0</v>
      </c>
      <c r="AC845" s="1316">
        <v>4950</v>
      </c>
      <c r="AD845" s="1316">
        <v>0</v>
      </c>
      <c r="AE845" s="1358">
        <v>0</v>
      </c>
      <c r="AF845" s="1290">
        <v>2597</v>
      </c>
      <c r="AG845" s="778">
        <v>2</v>
      </c>
      <c r="AH845" s="819">
        <v>49</v>
      </c>
      <c r="AI845" s="1386"/>
      <c r="AJ845" s="542"/>
      <c r="AK845" s="757"/>
      <c r="AL845" s="757"/>
      <c r="AM845" s="757"/>
    </row>
    <row r="846" spans="1:39" s="402" customFormat="1" ht="18" customHeight="1">
      <c r="A846" s="778">
        <v>25</v>
      </c>
      <c r="B846" s="778">
        <v>2</v>
      </c>
      <c r="C846" s="819">
        <v>50</v>
      </c>
      <c r="D846" s="2624"/>
      <c r="E846" s="2466"/>
      <c r="F846" s="2386"/>
      <c r="G846" s="2267" t="s">
        <v>1376</v>
      </c>
      <c r="H846" s="2168"/>
      <c r="I846" s="1260"/>
      <c r="J846" s="1316">
        <v>12123</v>
      </c>
      <c r="K846" s="1316">
        <v>0</v>
      </c>
      <c r="L846" s="1316">
        <v>36950</v>
      </c>
      <c r="M846" s="1316">
        <v>0</v>
      </c>
      <c r="N846" s="1316">
        <v>0</v>
      </c>
      <c r="O846" s="1316">
        <v>0</v>
      </c>
      <c r="P846" s="1316">
        <v>0</v>
      </c>
      <c r="Q846" s="1316">
        <v>0</v>
      </c>
      <c r="R846" s="1316">
        <v>0</v>
      </c>
      <c r="S846" s="1316">
        <v>24820</v>
      </c>
      <c r="T846" s="1316">
        <v>0</v>
      </c>
      <c r="U846" s="1316">
        <v>0</v>
      </c>
      <c r="V846" s="1316">
        <v>0</v>
      </c>
      <c r="W846" s="1316">
        <v>2422</v>
      </c>
      <c r="X846" s="1316">
        <v>0</v>
      </c>
      <c r="Y846" s="1316">
        <v>0</v>
      </c>
      <c r="Z846" s="1316">
        <v>0</v>
      </c>
      <c r="AA846" s="1316">
        <v>0</v>
      </c>
      <c r="AB846" s="1316">
        <v>0</v>
      </c>
      <c r="AC846" s="1316">
        <v>0</v>
      </c>
      <c r="AD846" s="1316">
        <v>0</v>
      </c>
      <c r="AE846" s="1358">
        <v>0</v>
      </c>
      <c r="AF846" s="1290">
        <v>0</v>
      </c>
      <c r="AG846" s="778">
        <v>2</v>
      </c>
      <c r="AH846" s="819">
        <v>50</v>
      </c>
      <c r="AI846" s="1386"/>
      <c r="AJ846" s="542"/>
      <c r="AK846" s="757"/>
      <c r="AL846" s="757"/>
      <c r="AM846" s="757"/>
    </row>
    <row r="847" spans="1:39" s="402" customFormat="1" ht="18" customHeight="1">
      <c r="A847" s="778">
        <v>25</v>
      </c>
      <c r="B847" s="778">
        <v>2</v>
      </c>
      <c r="C847" s="819">
        <v>51</v>
      </c>
      <c r="D847" s="2625" t="s">
        <v>904</v>
      </c>
      <c r="E847" s="2451" t="s">
        <v>1393</v>
      </c>
      <c r="F847" s="2452"/>
      <c r="G847" s="2267" t="s">
        <v>1370</v>
      </c>
      <c r="H847" s="2168"/>
      <c r="I847" s="1262"/>
      <c r="J847" s="1316">
        <v>0</v>
      </c>
      <c r="K847" s="1316">
        <v>0</v>
      </c>
      <c r="L847" s="1316">
        <v>0</v>
      </c>
      <c r="M847" s="1316">
        <v>0</v>
      </c>
      <c r="N847" s="1316">
        <v>0</v>
      </c>
      <c r="O847" s="1316">
        <v>0</v>
      </c>
      <c r="P847" s="1316">
        <v>0</v>
      </c>
      <c r="Q847" s="1316">
        <v>0</v>
      </c>
      <c r="R847" s="1316">
        <v>0</v>
      </c>
      <c r="S847" s="1316">
        <v>0</v>
      </c>
      <c r="T847" s="1316">
        <v>0</v>
      </c>
      <c r="U847" s="1316">
        <v>0</v>
      </c>
      <c r="V847" s="1316">
        <v>0</v>
      </c>
      <c r="W847" s="1316">
        <v>0</v>
      </c>
      <c r="X847" s="1316">
        <v>0</v>
      </c>
      <c r="Y847" s="1316">
        <v>0</v>
      </c>
      <c r="Z847" s="1316">
        <v>0</v>
      </c>
      <c r="AA847" s="1316">
        <v>0</v>
      </c>
      <c r="AB847" s="1316">
        <v>0</v>
      </c>
      <c r="AC847" s="1316">
        <v>0</v>
      </c>
      <c r="AD847" s="1316">
        <v>0</v>
      </c>
      <c r="AE847" s="1358">
        <v>0</v>
      </c>
      <c r="AF847" s="1290">
        <v>0</v>
      </c>
      <c r="AG847" s="778">
        <v>2</v>
      </c>
      <c r="AH847" s="819">
        <v>51</v>
      </c>
      <c r="AI847" s="1386"/>
      <c r="AJ847" s="542"/>
      <c r="AK847" s="757"/>
      <c r="AL847" s="757"/>
      <c r="AM847" s="757"/>
    </row>
    <row r="848" spans="1:39" s="402" customFormat="1" ht="18" customHeight="1">
      <c r="A848" s="778">
        <v>25</v>
      </c>
      <c r="B848" s="778">
        <v>2</v>
      </c>
      <c r="C848" s="819">
        <v>52</v>
      </c>
      <c r="D848" s="2622"/>
      <c r="E848" s="2449"/>
      <c r="F848" s="2450"/>
      <c r="G848" s="2267" t="s">
        <v>1343</v>
      </c>
      <c r="H848" s="2168"/>
      <c r="I848" s="1260"/>
      <c r="J848" s="1316">
        <v>0</v>
      </c>
      <c r="K848" s="1316">
        <v>0</v>
      </c>
      <c r="L848" s="1316">
        <v>0</v>
      </c>
      <c r="M848" s="1316">
        <v>0</v>
      </c>
      <c r="N848" s="1316">
        <v>0</v>
      </c>
      <c r="O848" s="1316">
        <v>0</v>
      </c>
      <c r="P848" s="1316">
        <v>0</v>
      </c>
      <c r="Q848" s="1316">
        <v>0</v>
      </c>
      <c r="R848" s="1316">
        <v>0</v>
      </c>
      <c r="S848" s="1316">
        <v>0</v>
      </c>
      <c r="T848" s="1316">
        <v>0</v>
      </c>
      <c r="U848" s="1316">
        <v>0</v>
      </c>
      <c r="V848" s="1316">
        <v>0</v>
      </c>
      <c r="W848" s="1316">
        <v>0</v>
      </c>
      <c r="X848" s="1316">
        <v>0</v>
      </c>
      <c r="Y848" s="1316">
        <v>0</v>
      </c>
      <c r="Z848" s="1316">
        <v>0</v>
      </c>
      <c r="AA848" s="1316">
        <v>0</v>
      </c>
      <c r="AB848" s="1316">
        <v>0</v>
      </c>
      <c r="AC848" s="1316">
        <v>0</v>
      </c>
      <c r="AD848" s="1316">
        <v>0</v>
      </c>
      <c r="AE848" s="1358">
        <v>0</v>
      </c>
      <c r="AF848" s="1290">
        <v>0</v>
      </c>
      <c r="AG848" s="778">
        <v>2</v>
      </c>
      <c r="AH848" s="819">
        <v>52</v>
      </c>
      <c r="AI848" s="1386"/>
      <c r="AJ848" s="542"/>
      <c r="AK848" s="757"/>
      <c r="AL848" s="757"/>
      <c r="AM848" s="757"/>
    </row>
    <row r="849" spans="1:39" s="402" customFormat="1" ht="18" customHeight="1">
      <c r="A849" s="778">
        <v>25</v>
      </c>
      <c r="B849" s="778">
        <v>2</v>
      </c>
      <c r="C849" s="819">
        <v>53</v>
      </c>
      <c r="D849" s="2622"/>
      <c r="E849" s="2449"/>
      <c r="F849" s="2450"/>
      <c r="G849" s="2268" t="s">
        <v>1376</v>
      </c>
      <c r="H849" s="2188"/>
      <c r="I849" s="1261"/>
      <c r="J849" s="1316">
        <v>0</v>
      </c>
      <c r="K849" s="1316">
        <v>0</v>
      </c>
      <c r="L849" s="1316">
        <v>0</v>
      </c>
      <c r="M849" s="1316">
        <v>0</v>
      </c>
      <c r="N849" s="1316">
        <v>0</v>
      </c>
      <c r="O849" s="1316">
        <v>0</v>
      </c>
      <c r="P849" s="1316">
        <v>0</v>
      </c>
      <c r="Q849" s="1316">
        <v>0</v>
      </c>
      <c r="R849" s="1316">
        <v>0</v>
      </c>
      <c r="S849" s="1316">
        <v>0</v>
      </c>
      <c r="T849" s="1316">
        <v>0</v>
      </c>
      <c r="U849" s="1316">
        <v>0</v>
      </c>
      <c r="V849" s="1316">
        <v>0</v>
      </c>
      <c r="W849" s="1316">
        <v>0</v>
      </c>
      <c r="X849" s="1316">
        <v>0</v>
      </c>
      <c r="Y849" s="1316">
        <v>0</v>
      </c>
      <c r="Z849" s="1316">
        <v>0</v>
      </c>
      <c r="AA849" s="1316">
        <v>0</v>
      </c>
      <c r="AB849" s="1316">
        <v>0</v>
      </c>
      <c r="AC849" s="1316">
        <v>0</v>
      </c>
      <c r="AD849" s="1316">
        <v>0</v>
      </c>
      <c r="AE849" s="1358">
        <v>0</v>
      </c>
      <c r="AF849" s="1290">
        <v>0</v>
      </c>
      <c r="AG849" s="778">
        <v>2</v>
      </c>
      <c r="AH849" s="819">
        <v>53</v>
      </c>
      <c r="AI849" s="1386"/>
      <c r="AJ849" s="542"/>
      <c r="AK849" s="757"/>
      <c r="AL849" s="757"/>
      <c r="AM849" s="757"/>
    </row>
    <row r="850" spans="1:39" s="402" customFormat="1" ht="18" customHeight="1">
      <c r="A850" s="778">
        <v>25</v>
      </c>
      <c r="B850" s="778">
        <v>2</v>
      </c>
      <c r="C850" s="819">
        <v>54</v>
      </c>
      <c r="D850" s="2622"/>
      <c r="E850" s="2451" t="s">
        <v>10</v>
      </c>
      <c r="F850" s="2452"/>
      <c r="G850" s="2267" t="s">
        <v>1370</v>
      </c>
      <c r="H850" s="2168"/>
      <c r="I850" s="1259"/>
      <c r="J850" s="1316">
        <v>0</v>
      </c>
      <c r="K850" s="1316">
        <v>0</v>
      </c>
      <c r="L850" s="1316">
        <v>0</v>
      </c>
      <c r="M850" s="1316">
        <v>0</v>
      </c>
      <c r="N850" s="1316">
        <v>0</v>
      </c>
      <c r="O850" s="1316">
        <v>0</v>
      </c>
      <c r="P850" s="1316">
        <v>0</v>
      </c>
      <c r="Q850" s="1316">
        <v>0</v>
      </c>
      <c r="R850" s="1316">
        <v>0</v>
      </c>
      <c r="S850" s="1316">
        <v>0</v>
      </c>
      <c r="T850" s="1316">
        <v>0</v>
      </c>
      <c r="U850" s="1316">
        <v>0</v>
      </c>
      <c r="V850" s="1316">
        <v>0</v>
      </c>
      <c r="W850" s="1316">
        <v>0</v>
      </c>
      <c r="X850" s="1316">
        <v>0</v>
      </c>
      <c r="Y850" s="1316">
        <v>0</v>
      </c>
      <c r="Z850" s="1316">
        <v>0</v>
      </c>
      <c r="AA850" s="1316">
        <v>0</v>
      </c>
      <c r="AB850" s="1316">
        <v>0</v>
      </c>
      <c r="AC850" s="1316">
        <v>0</v>
      </c>
      <c r="AD850" s="1316">
        <v>0</v>
      </c>
      <c r="AE850" s="1358">
        <v>0</v>
      </c>
      <c r="AF850" s="1290">
        <v>0</v>
      </c>
      <c r="AG850" s="778">
        <v>2</v>
      </c>
      <c r="AH850" s="819">
        <v>54</v>
      </c>
      <c r="AI850" s="1386"/>
      <c r="AJ850" s="542"/>
      <c r="AK850" s="757"/>
      <c r="AL850" s="757"/>
      <c r="AM850" s="757"/>
    </row>
    <row r="851" spans="1:39" s="402" customFormat="1" ht="18" customHeight="1">
      <c r="A851" s="778">
        <v>25</v>
      </c>
      <c r="B851" s="778">
        <v>2</v>
      </c>
      <c r="C851" s="819">
        <v>55</v>
      </c>
      <c r="D851" s="2622"/>
      <c r="E851" s="2449"/>
      <c r="F851" s="2450"/>
      <c r="G851" s="2267" t="s">
        <v>1343</v>
      </c>
      <c r="H851" s="2168"/>
      <c r="I851" s="1260"/>
      <c r="J851" s="1316">
        <v>0</v>
      </c>
      <c r="K851" s="1316">
        <v>0</v>
      </c>
      <c r="L851" s="1316">
        <v>0</v>
      </c>
      <c r="M851" s="1316">
        <v>0</v>
      </c>
      <c r="N851" s="1316">
        <v>0</v>
      </c>
      <c r="O851" s="1316">
        <v>0</v>
      </c>
      <c r="P851" s="1316">
        <v>0</v>
      </c>
      <c r="Q851" s="1316">
        <v>0</v>
      </c>
      <c r="R851" s="1316">
        <v>0</v>
      </c>
      <c r="S851" s="1316">
        <v>0</v>
      </c>
      <c r="T851" s="1316">
        <v>0</v>
      </c>
      <c r="U851" s="1316">
        <v>0</v>
      </c>
      <c r="V851" s="1316">
        <v>0</v>
      </c>
      <c r="W851" s="1316">
        <v>0</v>
      </c>
      <c r="X851" s="1316">
        <v>0</v>
      </c>
      <c r="Y851" s="1316">
        <v>0</v>
      </c>
      <c r="Z851" s="1316">
        <v>0</v>
      </c>
      <c r="AA851" s="1316">
        <v>0</v>
      </c>
      <c r="AB851" s="1316">
        <v>0</v>
      </c>
      <c r="AC851" s="1316">
        <v>0</v>
      </c>
      <c r="AD851" s="1316">
        <v>0</v>
      </c>
      <c r="AE851" s="1358">
        <v>0</v>
      </c>
      <c r="AF851" s="1290">
        <v>0</v>
      </c>
      <c r="AG851" s="778">
        <v>2</v>
      </c>
      <c r="AH851" s="819">
        <v>55</v>
      </c>
      <c r="AI851" s="1386"/>
      <c r="AJ851" s="542"/>
      <c r="AK851" s="757"/>
      <c r="AL851" s="757"/>
      <c r="AM851" s="757"/>
    </row>
    <row r="852" spans="1:39" s="402" customFormat="1" ht="18" customHeight="1">
      <c r="A852" s="778">
        <v>25</v>
      </c>
      <c r="B852" s="778">
        <v>2</v>
      </c>
      <c r="C852" s="819">
        <v>56</v>
      </c>
      <c r="D852" s="2622"/>
      <c r="E852" s="2453"/>
      <c r="F852" s="2454"/>
      <c r="G852" s="2267" t="s">
        <v>1376</v>
      </c>
      <c r="H852" s="2168"/>
      <c r="I852" s="1261"/>
      <c r="J852" s="1316">
        <v>0</v>
      </c>
      <c r="K852" s="1316">
        <v>0</v>
      </c>
      <c r="L852" s="1316">
        <v>0</v>
      </c>
      <c r="M852" s="1316">
        <v>0</v>
      </c>
      <c r="N852" s="1316">
        <v>0</v>
      </c>
      <c r="O852" s="1316">
        <v>0</v>
      </c>
      <c r="P852" s="1316">
        <v>0</v>
      </c>
      <c r="Q852" s="1316">
        <v>0</v>
      </c>
      <c r="R852" s="1316">
        <v>0</v>
      </c>
      <c r="S852" s="1316">
        <v>0</v>
      </c>
      <c r="T852" s="1316">
        <v>0</v>
      </c>
      <c r="U852" s="1316">
        <v>0</v>
      </c>
      <c r="V852" s="1316">
        <v>0</v>
      </c>
      <c r="W852" s="1316">
        <v>0</v>
      </c>
      <c r="X852" s="1316">
        <v>0</v>
      </c>
      <c r="Y852" s="1316">
        <v>0</v>
      </c>
      <c r="Z852" s="1316">
        <v>0</v>
      </c>
      <c r="AA852" s="1316">
        <v>0</v>
      </c>
      <c r="AB852" s="1316">
        <v>0</v>
      </c>
      <c r="AC852" s="1316">
        <v>0</v>
      </c>
      <c r="AD852" s="1316">
        <v>0</v>
      </c>
      <c r="AE852" s="1358">
        <v>0</v>
      </c>
      <c r="AF852" s="1290">
        <v>0</v>
      </c>
      <c r="AG852" s="778">
        <v>2</v>
      </c>
      <c r="AH852" s="819">
        <v>56</v>
      </c>
      <c r="AI852" s="1386"/>
      <c r="AJ852" s="542"/>
      <c r="AK852" s="757"/>
      <c r="AL852" s="757"/>
      <c r="AM852" s="757"/>
    </row>
    <row r="853" spans="1:39" s="402" customFormat="1" ht="18" customHeight="1">
      <c r="A853" s="778">
        <v>25</v>
      </c>
      <c r="B853" s="778">
        <v>2</v>
      </c>
      <c r="C853" s="819">
        <v>57</v>
      </c>
      <c r="D853" s="2622"/>
      <c r="E853" s="2455" t="s">
        <v>673</v>
      </c>
      <c r="F853" s="2456"/>
      <c r="G853" s="2269" t="s">
        <v>1370</v>
      </c>
      <c r="H853" s="2190"/>
      <c r="I853" s="1259"/>
      <c r="J853" s="1316">
        <v>0</v>
      </c>
      <c r="K853" s="1316">
        <v>0</v>
      </c>
      <c r="L853" s="1316">
        <v>0</v>
      </c>
      <c r="M853" s="1316">
        <v>0</v>
      </c>
      <c r="N853" s="1316">
        <v>0</v>
      </c>
      <c r="O853" s="1316">
        <v>0</v>
      </c>
      <c r="P853" s="1316">
        <v>0</v>
      </c>
      <c r="Q853" s="1316">
        <v>0</v>
      </c>
      <c r="R853" s="1316">
        <v>0</v>
      </c>
      <c r="S853" s="1316">
        <v>0</v>
      </c>
      <c r="T853" s="1316">
        <v>0</v>
      </c>
      <c r="U853" s="1316">
        <v>0</v>
      </c>
      <c r="V853" s="1316">
        <v>0</v>
      </c>
      <c r="W853" s="1316">
        <v>0</v>
      </c>
      <c r="X853" s="1316">
        <v>0</v>
      </c>
      <c r="Y853" s="1316">
        <v>0</v>
      </c>
      <c r="Z853" s="1316">
        <v>0</v>
      </c>
      <c r="AA853" s="1316">
        <v>0</v>
      </c>
      <c r="AB853" s="1316">
        <v>0</v>
      </c>
      <c r="AC853" s="1316">
        <v>0</v>
      </c>
      <c r="AD853" s="1316">
        <v>0</v>
      </c>
      <c r="AE853" s="1358">
        <v>0</v>
      </c>
      <c r="AF853" s="1290">
        <v>0</v>
      </c>
      <c r="AG853" s="778">
        <v>2</v>
      </c>
      <c r="AH853" s="819">
        <v>57</v>
      </c>
      <c r="AI853" s="1386"/>
      <c r="AJ853" s="542"/>
      <c r="AK853" s="757"/>
      <c r="AL853" s="757"/>
      <c r="AM853" s="757"/>
    </row>
    <row r="854" spans="1:39" s="402" customFormat="1" ht="18" customHeight="1">
      <c r="A854" s="778">
        <v>25</v>
      </c>
      <c r="B854" s="778">
        <v>2</v>
      </c>
      <c r="C854" s="819">
        <v>58</v>
      </c>
      <c r="D854" s="2622"/>
      <c r="E854" s="2457"/>
      <c r="F854" s="2458"/>
      <c r="G854" s="2267" t="s">
        <v>1343</v>
      </c>
      <c r="H854" s="2168"/>
      <c r="I854" s="1260"/>
      <c r="J854" s="1316">
        <v>0</v>
      </c>
      <c r="K854" s="1316">
        <v>0</v>
      </c>
      <c r="L854" s="1316">
        <v>0</v>
      </c>
      <c r="M854" s="1316">
        <v>0</v>
      </c>
      <c r="N854" s="1316">
        <v>0</v>
      </c>
      <c r="O854" s="1316">
        <v>0</v>
      </c>
      <c r="P854" s="1316">
        <v>0</v>
      </c>
      <c r="Q854" s="1316">
        <v>0</v>
      </c>
      <c r="R854" s="1316">
        <v>0</v>
      </c>
      <c r="S854" s="1316">
        <v>0</v>
      </c>
      <c r="T854" s="1316">
        <v>0</v>
      </c>
      <c r="U854" s="1316">
        <v>0</v>
      </c>
      <c r="V854" s="1316">
        <v>0</v>
      </c>
      <c r="W854" s="1316">
        <v>0</v>
      </c>
      <c r="X854" s="1316">
        <v>0</v>
      </c>
      <c r="Y854" s="1316">
        <v>0</v>
      </c>
      <c r="Z854" s="1316">
        <v>0</v>
      </c>
      <c r="AA854" s="1316">
        <v>0</v>
      </c>
      <c r="AB854" s="1316">
        <v>0</v>
      </c>
      <c r="AC854" s="1316">
        <v>0</v>
      </c>
      <c r="AD854" s="1316">
        <v>0</v>
      </c>
      <c r="AE854" s="1358">
        <v>0</v>
      </c>
      <c r="AF854" s="1290">
        <v>0</v>
      </c>
      <c r="AG854" s="778">
        <v>2</v>
      </c>
      <c r="AH854" s="819">
        <v>58</v>
      </c>
      <c r="AI854" s="1386"/>
      <c r="AJ854" s="542"/>
      <c r="AK854" s="757"/>
      <c r="AL854" s="757"/>
      <c r="AM854" s="757"/>
    </row>
    <row r="855" spans="1:39" s="402" customFormat="1" ht="18" customHeight="1">
      <c r="A855" s="778">
        <v>25</v>
      </c>
      <c r="B855" s="778">
        <v>2</v>
      </c>
      <c r="C855" s="819">
        <v>59</v>
      </c>
      <c r="D855" s="2622"/>
      <c r="E855" s="2459"/>
      <c r="F855" s="2460"/>
      <c r="G855" s="2267" t="s">
        <v>1376</v>
      </c>
      <c r="H855" s="2168"/>
      <c r="I855" s="1261"/>
      <c r="J855" s="1316">
        <v>0</v>
      </c>
      <c r="K855" s="1316">
        <v>0</v>
      </c>
      <c r="L855" s="1316">
        <v>0</v>
      </c>
      <c r="M855" s="1316">
        <v>0</v>
      </c>
      <c r="N855" s="1316">
        <v>0</v>
      </c>
      <c r="O855" s="1316">
        <v>0</v>
      </c>
      <c r="P855" s="1316">
        <v>0</v>
      </c>
      <c r="Q855" s="1316">
        <v>0</v>
      </c>
      <c r="R855" s="1316">
        <v>0</v>
      </c>
      <c r="S855" s="1316">
        <v>0</v>
      </c>
      <c r="T855" s="1316">
        <v>0</v>
      </c>
      <c r="U855" s="1316">
        <v>0</v>
      </c>
      <c r="V855" s="1316">
        <v>0</v>
      </c>
      <c r="W855" s="1316">
        <v>0</v>
      </c>
      <c r="X855" s="1316">
        <v>0</v>
      </c>
      <c r="Y855" s="1316">
        <v>0</v>
      </c>
      <c r="Z855" s="1316">
        <v>0</v>
      </c>
      <c r="AA855" s="1316">
        <v>0</v>
      </c>
      <c r="AB855" s="1316">
        <v>0</v>
      </c>
      <c r="AC855" s="1316">
        <v>0</v>
      </c>
      <c r="AD855" s="1316">
        <v>0</v>
      </c>
      <c r="AE855" s="1358">
        <v>0</v>
      </c>
      <c r="AF855" s="1290">
        <v>0</v>
      </c>
      <c r="AG855" s="778">
        <v>2</v>
      </c>
      <c r="AH855" s="819">
        <v>59</v>
      </c>
      <c r="AI855" s="1386"/>
      <c r="AJ855" s="542"/>
      <c r="AK855" s="757"/>
      <c r="AL855" s="757"/>
      <c r="AM855" s="757"/>
    </row>
    <row r="856" spans="1:39" s="402" customFormat="1" ht="18" customHeight="1">
      <c r="A856" s="778">
        <v>25</v>
      </c>
      <c r="B856" s="778">
        <v>2</v>
      </c>
      <c r="C856" s="819">
        <v>60</v>
      </c>
      <c r="D856" s="2622"/>
      <c r="E856" s="2623" t="s">
        <v>1395</v>
      </c>
      <c r="F856" s="2461" t="s">
        <v>1240</v>
      </c>
      <c r="G856" s="2269" t="s">
        <v>1370</v>
      </c>
      <c r="H856" s="2190"/>
      <c r="I856" s="1259"/>
      <c r="J856" s="1316">
        <v>0</v>
      </c>
      <c r="K856" s="1316">
        <v>0</v>
      </c>
      <c r="L856" s="1316">
        <v>0</v>
      </c>
      <c r="M856" s="1316">
        <v>0</v>
      </c>
      <c r="N856" s="1316">
        <v>0</v>
      </c>
      <c r="O856" s="1316">
        <v>0</v>
      </c>
      <c r="P856" s="1316">
        <v>0</v>
      </c>
      <c r="Q856" s="1316">
        <v>0</v>
      </c>
      <c r="R856" s="1316">
        <v>0</v>
      </c>
      <c r="S856" s="1316">
        <v>0</v>
      </c>
      <c r="T856" s="1316">
        <v>0</v>
      </c>
      <c r="U856" s="1316">
        <v>0</v>
      </c>
      <c r="V856" s="1316">
        <v>0</v>
      </c>
      <c r="W856" s="1316">
        <v>0</v>
      </c>
      <c r="X856" s="1316">
        <v>0</v>
      </c>
      <c r="Y856" s="1316">
        <v>0</v>
      </c>
      <c r="Z856" s="1316">
        <v>0</v>
      </c>
      <c r="AA856" s="1316">
        <v>0</v>
      </c>
      <c r="AB856" s="1316">
        <v>0</v>
      </c>
      <c r="AC856" s="1316">
        <v>0</v>
      </c>
      <c r="AD856" s="1316">
        <v>0</v>
      </c>
      <c r="AE856" s="1358">
        <v>0</v>
      </c>
      <c r="AF856" s="1290">
        <v>0</v>
      </c>
      <c r="AG856" s="778">
        <v>2</v>
      </c>
      <c r="AH856" s="819">
        <v>60</v>
      </c>
      <c r="AI856" s="1386"/>
      <c r="AJ856" s="542"/>
      <c r="AK856" s="757"/>
      <c r="AL856" s="757"/>
      <c r="AM856" s="757"/>
    </row>
    <row r="857" spans="1:39" s="402" customFormat="1" ht="18" customHeight="1">
      <c r="A857" s="778">
        <v>25</v>
      </c>
      <c r="B857" s="778">
        <v>2</v>
      </c>
      <c r="C857" s="819">
        <v>61</v>
      </c>
      <c r="D857" s="2622"/>
      <c r="E857" s="2622"/>
      <c r="F857" s="2462"/>
      <c r="G857" s="2267" t="s">
        <v>1343</v>
      </c>
      <c r="H857" s="2168"/>
      <c r="I857" s="1260"/>
      <c r="J857" s="1316">
        <v>0</v>
      </c>
      <c r="K857" s="1316">
        <v>0</v>
      </c>
      <c r="L857" s="1316">
        <v>0</v>
      </c>
      <c r="M857" s="1316">
        <v>0</v>
      </c>
      <c r="N857" s="1316">
        <v>0</v>
      </c>
      <c r="O857" s="1316">
        <v>0</v>
      </c>
      <c r="P857" s="1316">
        <v>0</v>
      </c>
      <c r="Q857" s="1316">
        <v>0</v>
      </c>
      <c r="R857" s="1316">
        <v>0</v>
      </c>
      <c r="S857" s="1316">
        <v>0</v>
      </c>
      <c r="T857" s="1316">
        <v>0</v>
      </c>
      <c r="U857" s="1316">
        <v>0</v>
      </c>
      <c r="V857" s="1316">
        <v>0</v>
      </c>
      <c r="W857" s="1316">
        <v>0</v>
      </c>
      <c r="X857" s="1316">
        <v>0</v>
      </c>
      <c r="Y857" s="1316">
        <v>0</v>
      </c>
      <c r="Z857" s="1316">
        <v>0</v>
      </c>
      <c r="AA857" s="1316">
        <v>0</v>
      </c>
      <c r="AB857" s="1316">
        <v>0</v>
      </c>
      <c r="AC857" s="1316">
        <v>0</v>
      </c>
      <c r="AD857" s="1316">
        <v>0</v>
      </c>
      <c r="AE857" s="1358">
        <v>0</v>
      </c>
      <c r="AF857" s="1290">
        <v>0</v>
      </c>
      <c r="AG857" s="778">
        <v>2</v>
      </c>
      <c r="AH857" s="819">
        <v>61</v>
      </c>
      <c r="AI857" s="1386"/>
      <c r="AJ857" s="542"/>
      <c r="AK857" s="757"/>
      <c r="AL857" s="757"/>
      <c r="AM857" s="757"/>
    </row>
    <row r="858" spans="1:39" s="402" customFormat="1" ht="18" customHeight="1">
      <c r="A858" s="778">
        <v>25</v>
      </c>
      <c r="B858" s="778">
        <v>2</v>
      </c>
      <c r="C858" s="819">
        <v>62</v>
      </c>
      <c r="D858" s="2622"/>
      <c r="E858" s="2622"/>
      <c r="F858" s="2463"/>
      <c r="G858" s="2267" t="s">
        <v>1376</v>
      </c>
      <c r="H858" s="2168"/>
      <c r="I858" s="1261"/>
      <c r="J858" s="1316">
        <v>0</v>
      </c>
      <c r="K858" s="1316">
        <v>0</v>
      </c>
      <c r="L858" s="1316">
        <v>0</v>
      </c>
      <c r="M858" s="1316">
        <v>0</v>
      </c>
      <c r="N858" s="1316">
        <v>0</v>
      </c>
      <c r="O858" s="1316">
        <v>0</v>
      </c>
      <c r="P858" s="1316">
        <v>0</v>
      </c>
      <c r="Q858" s="1316">
        <v>0</v>
      </c>
      <c r="R858" s="1316">
        <v>0</v>
      </c>
      <c r="S858" s="1316">
        <v>0</v>
      </c>
      <c r="T858" s="1316">
        <v>0</v>
      </c>
      <c r="U858" s="1316">
        <v>0</v>
      </c>
      <c r="V858" s="1316">
        <v>0</v>
      </c>
      <c r="W858" s="1316">
        <v>0</v>
      </c>
      <c r="X858" s="1316">
        <v>0</v>
      </c>
      <c r="Y858" s="1316">
        <v>0</v>
      </c>
      <c r="Z858" s="1316">
        <v>0</v>
      </c>
      <c r="AA858" s="1316">
        <v>0</v>
      </c>
      <c r="AB858" s="1316">
        <v>0</v>
      </c>
      <c r="AC858" s="1316">
        <v>0</v>
      </c>
      <c r="AD858" s="1316">
        <v>0</v>
      </c>
      <c r="AE858" s="1358">
        <v>0</v>
      </c>
      <c r="AF858" s="1290">
        <v>0</v>
      </c>
      <c r="AG858" s="778">
        <v>2</v>
      </c>
      <c r="AH858" s="819">
        <v>62</v>
      </c>
      <c r="AI858" s="1386"/>
      <c r="AJ858" s="542"/>
      <c r="AK858" s="757"/>
      <c r="AL858" s="757"/>
      <c r="AM858" s="757"/>
    </row>
    <row r="859" spans="1:39" s="402" customFormat="1" ht="18" customHeight="1">
      <c r="A859" s="778">
        <v>25</v>
      </c>
      <c r="B859" s="778">
        <v>2</v>
      </c>
      <c r="C859" s="819">
        <v>63</v>
      </c>
      <c r="D859" s="2622"/>
      <c r="E859" s="2622"/>
      <c r="F859" s="2461" t="s">
        <v>1394</v>
      </c>
      <c r="G859" s="2269" t="s">
        <v>1370</v>
      </c>
      <c r="H859" s="2190"/>
      <c r="I859" s="1259"/>
      <c r="J859" s="1316">
        <v>0</v>
      </c>
      <c r="K859" s="1316">
        <v>0</v>
      </c>
      <c r="L859" s="1316">
        <v>0</v>
      </c>
      <c r="M859" s="1316">
        <v>0</v>
      </c>
      <c r="N859" s="1316">
        <v>0</v>
      </c>
      <c r="O859" s="1316">
        <v>0</v>
      </c>
      <c r="P859" s="1316">
        <v>0</v>
      </c>
      <c r="Q859" s="1316">
        <v>0</v>
      </c>
      <c r="R859" s="1316">
        <v>0</v>
      </c>
      <c r="S859" s="1316">
        <v>0</v>
      </c>
      <c r="T859" s="1316">
        <v>0</v>
      </c>
      <c r="U859" s="1316">
        <v>0</v>
      </c>
      <c r="V859" s="1316">
        <v>0</v>
      </c>
      <c r="W859" s="1316">
        <v>0</v>
      </c>
      <c r="X859" s="1316">
        <v>0</v>
      </c>
      <c r="Y859" s="1316">
        <v>0</v>
      </c>
      <c r="Z859" s="1316">
        <v>0</v>
      </c>
      <c r="AA859" s="1316">
        <v>0</v>
      </c>
      <c r="AB859" s="1316">
        <v>0</v>
      </c>
      <c r="AC859" s="1316">
        <v>0</v>
      </c>
      <c r="AD859" s="1316">
        <v>0</v>
      </c>
      <c r="AE859" s="1358">
        <v>0</v>
      </c>
      <c r="AF859" s="1290">
        <v>0</v>
      </c>
      <c r="AG859" s="778">
        <v>2</v>
      </c>
      <c r="AH859" s="819">
        <v>63</v>
      </c>
      <c r="AI859" s="1386"/>
      <c r="AJ859" s="542"/>
      <c r="AK859" s="757"/>
      <c r="AL859" s="757"/>
      <c r="AM859" s="757"/>
    </row>
    <row r="860" spans="1:39" s="402" customFormat="1" ht="18" customHeight="1">
      <c r="A860" s="778">
        <v>25</v>
      </c>
      <c r="B860" s="778">
        <v>2</v>
      </c>
      <c r="C860" s="819">
        <v>64</v>
      </c>
      <c r="D860" s="2622"/>
      <c r="E860" s="2622"/>
      <c r="F860" s="2462"/>
      <c r="G860" s="2267" t="s">
        <v>1343</v>
      </c>
      <c r="H860" s="2168"/>
      <c r="I860" s="1260"/>
      <c r="J860" s="1316">
        <v>0</v>
      </c>
      <c r="K860" s="1316">
        <v>0</v>
      </c>
      <c r="L860" s="1316">
        <v>0</v>
      </c>
      <c r="M860" s="1316">
        <v>0</v>
      </c>
      <c r="N860" s="1316">
        <v>0</v>
      </c>
      <c r="O860" s="1316">
        <v>0</v>
      </c>
      <c r="P860" s="1316">
        <v>0</v>
      </c>
      <c r="Q860" s="1316">
        <v>0</v>
      </c>
      <c r="R860" s="1316">
        <v>0</v>
      </c>
      <c r="S860" s="1316">
        <v>0</v>
      </c>
      <c r="T860" s="1316">
        <v>0</v>
      </c>
      <c r="U860" s="1316">
        <v>0</v>
      </c>
      <c r="V860" s="1316">
        <v>0</v>
      </c>
      <c r="W860" s="1316">
        <v>0</v>
      </c>
      <c r="X860" s="1316">
        <v>0</v>
      </c>
      <c r="Y860" s="1316">
        <v>0</v>
      </c>
      <c r="Z860" s="1316">
        <v>0</v>
      </c>
      <c r="AA860" s="1316">
        <v>0</v>
      </c>
      <c r="AB860" s="1316">
        <v>0</v>
      </c>
      <c r="AC860" s="1316">
        <v>0</v>
      </c>
      <c r="AD860" s="1316">
        <v>0</v>
      </c>
      <c r="AE860" s="1358">
        <v>0</v>
      </c>
      <c r="AF860" s="1290">
        <v>0</v>
      </c>
      <c r="AG860" s="778">
        <v>2</v>
      </c>
      <c r="AH860" s="819">
        <v>64</v>
      </c>
      <c r="AI860" s="1386"/>
      <c r="AJ860" s="542"/>
      <c r="AK860" s="757"/>
      <c r="AL860" s="757"/>
      <c r="AM860" s="757"/>
    </row>
    <row r="861" spans="1:39" s="402" customFormat="1" ht="18" customHeight="1">
      <c r="A861" s="778">
        <v>25</v>
      </c>
      <c r="B861" s="778">
        <v>2</v>
      </c>
      <c r="C861" s="819">
        <v>65</v>
      </c>
      <c r="D861" s="2622"/>
      <c r="E861" s="2622"/>
      <c r="F861" s="2463"/>
      <c r="G861" s="2267" t="s">
        <v>1376</v>
      </c>
      <c r="H861" s="2168"/>
      <c r="I861" s="1261"/>
      <c r="J861" s="1316">
        <v>0</v>
      </c>
      <c r="K861" s="1316">
        <v>0</v>
      </c>
      <c r="L861" s="1316">
        <v>0</v>
      </c>
      <c r="M861" s="1316">
        <v>0</v>
      </c>
      <c r="N861" s="1316">
        <v>0</v>
      </c>
      <c r="O861" s="1316">
        <v>0</v>
      </c>
      <c r="P861" s="1316">
        <v>0</v>
      </c>
      <c r="Q861" s="1316">
        <v>0</v>
      </c>
      <c r="R861" s="1316">
        <v>0</v>
      </c>
      <c r="S861" s="1316">
        <v>0</v>
      </c>
      <c r="T861" s="1316">
        <v>0</v>
      </c>
      <c r="U861" s="1316">
        <v>0</v>
      </c>
      <c r="V861" s="1316">
        <v>0</v>
      </c>
      <c r="W861" s="1316">
        <v>0</v>
      </c>
      <c r="X861" s="1316">
        <v>0</v>
      </c>
      <c r="Y861" s="1316">
        <v>0</v>
      </c>
      <c r="Z861" s="1316">
        <v>0</v>
      </c>
      <c r="AA861" s="1316">
        <v>0</v>
      </c>
      <c r="AB861" s="1316">
        <v>0</v>
      </c>
      <c r="AC861" s="1316">
        <v>0</v>
      </c>
      <c r="AD861" s="1316">
        <v>0</v>
      </c>
      <c r="AE861" s="1358">
        <v>0</v>
      </c>
      <c r="AF861" s="1290">
        <v>0</v>
      </c>
      <c r="AG861" s="778">
        <v>2</v>
      </c>
      <c r="AH861" s="819">
        <v>65</v>
      </c>
      <c r="AI861" s="1386"/>
      <c r="AJ861" s="542"/>
      <c r="AK861" s="757"/>
      <c r="AL861" s="757"/>
      <c r="AM861" s="757"/>
    </row>
    <row r="862" spans="1:39" s="402" customFormat="1" ht="18" customHeight="1">
      <c r="A862" s="778">
        <v>25</v>
      </c>
      <c r="B862" s="778">
        <v>2</v>
      </c>
      <c r="C862" s="819">
        <v>66</v>
      </c>
      <c r="D862" s="2622"/>
      <c r="E862" s="2622"/>
      <c r="F862" s="2461" t="s">
        <v>1012</v>
      </c>
      <c r="G862" s="2269" t="s">
        <v>1370</v>
      </c>
      <c r="H862" s="2190"/>
      <c r="I862" s="1259"/>
      <c r="J862" s="1316">
        <v>0</v>
      </c>
      <c r="K862" s="1316">
        <v>0</v>
      </c>
      <c r="L862" s="1316">
        <v>0</v>
      </c>
      <c r="M862" s="1316">
        <v>0</v>
      </c>
      <c r="N862" s="1316">
        <v>0</v>
      </c>
      <c r="O862" s="1316">
        <v>0</v>
      </c>
      <c r="P862" s="1316">
        <v>0</v>
      </c>
      <c r="Q862" s="1316">
        <v>0</v>
      </c>
      <c r="R862" s="1316">
        <v>0</v>
      </c>
      <c r="S862" s="1316">
        <v>0</v>
      </c>
      <c r="T862" s="1316">
        <v>0</v>
      </c>
      <c r="U862" s="1316">
        <v>0</v>
      </c>
      <c r="V862" s="1316">
        <v>0</v>
      </c>
      <c r="W862" s="1316">
        <v>0</v>
      </c>
      <c r="X862" s="1316">
        <v>0</v>
      </c>
      <c r="Y862" s="1316">
        <v>0</v>
      </c>
      <c r="Z862" s="1316">
        <v>0</v>
      </c>
      <c r="AA862" s="1316">
        <v>0</v>
      </c>
      <c r="AB862" s="1316">
        <v>0</v>
      </c>
      <c r="AC862" s="1316">
        <v>0</v>
      </c>
      <c r="AD862" s="1316">
        <v>0</v>
      </c>
      <c r="AE862" s="1358">
        <v>0</v>
      </c>
      <c r="AF862" s="1290">
        <v>0</v>
      </c>
      <c r="AG862" s="778">
        <v>2</v>
      </c>
      <c r="AH862" s="819">
        <v>66</v>
      </c>
      <c r="AI862" s="1386"/>
      <c r="AJ862" s="542"/>
      <c r="AK862" s="757"/>
      <c r="AL862" s="757"/>
      <c r="AM862" s="757"/>
    </row>
    <row r="863" spans="1:39" s="402" customFormat="1" ht="18" customHeight="1">
      <c r="A863" s="778">
        <v>25</v>
      </c>
      <c r="B863" s="778">
        <v>2</v>
      </c>
      <c r="C863" s="819">
        <v>67</v>
      </c>
      <c r="D863" s="2622"/>
      <c r="E863" s="2622"/>
      <c r="F863" s="2462"/>
      <c r="G863" s="2267" t="s">
        <v>1343</v>
      </c>
      <c r="H863" s="2168"/>
      <c r="I863" s="1260"/>
      <c r="J863" s="1316">
        <v>0</v>
      </c>
      <c r="K863" s="1316">
        <v>0</v>
      </c>
      <c r="L863" s="1316">
        <v>0</v>
      </c>
      <c r="M863" s="1316">
        <v>0</v>
      </c>
      <c r="N863" s="1316">
        <v>0</v>
      </c>
      <c r="O863" s="1316">
        <v>0</v>
      </c>
      <c r="P863" s="1316">
        <v>0</v>
      </c>
      <c r="Q863" s="1316">
        <v>0</v>
      </c>
      <c r="R863" s="1316">
        <v>0</v>
      </c>
      <c r="S863" s="1316">
        <v>0</v>
      </c>
      <c r="T863" s="1316">
        <v>0</v>
      </c>
      <c r="U863" s="1316">
        <v>0</v>
      </c>
      <c r="V863" s="1316">
        <v>0</v>
      </c>
      <c r="W863" s="1316">
        <v>0</v>
      </c>
      <c r="X863" s="1316">
        <v>0</v>
      </c>
      <c r="Y863" s="1316">
        <v>0</v>
      </c>
      <c r="Z863" s="1316">
        <v>0</v>
      </c>
      <c r="AA863" s="1316">
        <v>0</v>
      </c>
      <c r="AB863" s="1316">
        <v>0</v>
      </c>
      <c r="AC863" s="1316">
        <v>0</v>
      </c>
      <c r="AD863" s="1316">
        <v>0</v>
      </c>
      <c r="AE863" s="1358">
        <v>0</v>
      </c>
      <c r="AF863" s="1290">
        <v>0</v>
      </c>
      <c r="AG863" s="778">
        <v>2</v>
      </c>
      <c r="AH863" s="819">
        <v>67</v>
      </c>
      <c r="AI863" s="1386"/>
      <c r="AJ863" s="542"/>
      <c r="AK863" s="757"/>
      <c r="AL863" s="757"/>
      <c r="AM863" s="757"/>
    </row>
    <row r="864" spans="1:39" s="402" customFormat="1" ht="18" customHeight="1">
      <c r="A864" s="778">
        <v>25</v>
      </c>
      <c r="B864" s="778">
        <v>2</v>
      </c>
      <c r="C864" s="819">
        <v>68</v>
      </c>
      <c r="D864" s="2622"/>
      <c r="E864" s="2622"/>
      <c r="F864" s="2463"/>
      <c r="G864" s="2267" t="s">
        <v>1376</v>
      </c>
      <c r="H864" s="2168"/>
      <c r="I864" s="1261"/>
      <c r="J864" s="1316">
        <v>0</v>
      </c>
      <c r="K864" s="1316">
        <v>0</v>
      </c>
      <c r="L864" s="1316">
        <v>0</v>
      </c>
      <c r="M864" s="1316">
        <v>0</v>
      </c>
      <c r="N864" s="1316">
        <v>0</v>
      </c>
      <c r="O864" s="1316">
        <v>0</v>
      </c>
      <c r="P864" s="1316">
        <v>0</v>
      </c>
      <c r="Q864" s="1316">
        <v>0</v>
      </c>
      <c r="R864" s="1316">
        <v>0</v>
      </c>
      <c r="S864" s="1316">
        <v>0</v>
      </c>
      <c r="T864" s="1316">
        <v>0</v>
      </c>
      <c r="U864" s="1316">
        <v>0</v>
      </c>
      <c r="V864" s="1316">
        <v>0</v>
      </c>
      <c r="W864" s="1316">
        <v>0</v>
      </c>
      <c r="X864" s="1316">
        <v>0</v>
      </c>
      <c r="Y864" s="1316">
        <v>0</v>
      </c>
      <c r="Z864" s="1316">
        <v>0</v>
      </c>
      <c r="AA864" s="1316">
        <v>0</v>
      </c>
      <c r="AB864" s="1316">
        <v>0</v>
      </c>
      <c r="AC864" s="1316">
        <v>0</v>
      </c>
      <c r="AD864" s="1316">
        <v>0</v>
      </c>
      <c r="AE864" s="1358">
        <v>0</v>
      </c>
      <c r="AF864" s="1290">
        <v>0</v>
      </c>
      <c r="AG864" s="778">
        <v>2</v>
      </c>
      <c r="AH864" s="819">
        <v>68</v>
      </c>
      <c r="AI864" s="1386"/>
      <c r="AJ864" s="542"/>
      <c r="AK864" s="757"/>
      <c r="AL864" s="757"/>
      <c r="AM864" s="757"/>
    </row>
    <row r="865" spans="1:39" s="402" customFormat="1" ht="18" customHeight="1">
      <c r="A865" s="778">
        <v>25</v>
      </c>
      <c r="B865" s="778">
        <v>2</v>
      </c>
      <c r="C865" s="819">
        <v>69</v>
      </c>
      <c r="D865" s="2622"/>
      <c r="E865" s="2622"/>
      <c r="F865" s="2461" t="s">
        <v>942</v>
      </c>
      <c r="G865" s="2269" t="s">
        <v>1370</v>
      </c>
      <c r="H865" s="2190"/>
      <c r="I865" s="1259"/>
      <c r="J865" s="1316">
        <v>0</v>
      </c>
      <c r="K865" s="1316">
        <v>0</v>
      </c>
      <c r="L865" s="1316">
        <v>0</v>
      </c>
      <c r="M865" s="1316">
        <v>0</v>
      </c>
      <c r="N865" s="1316">
        <v>0</v>
      </c>
      <c r="O865" s="1316">
        <v>0</v>
      </c>
      <c r="P865" s="1316">
        <v>0</v>
      </c>
      <c r="Q865" s="1316">
        <v>0</v>
      </c>
      <c r="R865" s="1316">
        <v>0</v>
      </c>
      <c r="S865" s="1316">
        <v>0</v>
      </c>
      <c r="T865" s="1316">
        <v>0</v>
      </c>
      <c r="U865" s="1316">
        <v>0</v>
      </c>
      <c r="V865" s="1316">
        <v>0</v>
      </c>
      <c r="W865" s="1316">
        <v>0</v>
      </c>
      <c r="X865" s="1316">
        <v>0</v>
      </c>
      <c r="Y865" s="1316">
        <v>0</v>
      </c>
      <c r="Z865" s="1316">
        <v>0</v>
      </c>
      <c r="AA865" s="1316">
        <v>0</v>
      </c>
      <c r="AB865" s="1316">
        <v>0</v>
      </c>
      <c r="AC865" s="1316">
        <v>0</v>
      </c>
      <c r="AD865" s="1316">
        <v>0</v>
      </c>
      <c r="AE865" s="1358">
        <v>0</v>
      </c>
      <c r="AF865" s="1290">
        <v>0</v>
      </c>
      <c r="AG865" s="778">
        <v>2</v>
      </c>
      <c r="AH865" s="819">
        <v>69</v>
      </c>
      <c r="AI865" s="1386"/>
      <c r="AJ865" s="542"/>
      <c r="AK865" s="757"/>
      <c r="AL865" s="757"/>
      <c r="AM865" s="757"/>
    </row>
    <row r="866" spans="1:39" s="402" customFormat="1" ht="18" customHeight="1">
      <c r="A866" s="778">
        <v>25</v>
      </c>
      <c r="B866" s="778">
        <v>2</v>
      </c>
      <c r="C866" s="819">
        <v>70</v>
      </c>
      <c r="D866" s="2622"/>
      <c r="E866" s="2622"/>
      <c r="F866" s="2462"/>
      <c r="G866" s="2267" t="s">
        <v>1343</v>
      </c>
      <c r="H866" s="2168"/>
      <c r="I866" s="1260"/>
      <c r="J866" s="1316">
        <v>0</v>
      </c>
      <c r="K866" s="1316">
        <v>0</v>
      </c>
      <c r="L866" s="1316">
        <v>0</v>
      </c>
      <c r="M866" s="1316">
        <v>0</v>
      </c>
      <c r="N866" s="1316">
        <v>0</v>
      </c>
      <c r="O866" s="1316">
        <v>0</v>
      </c>
      <c r="P866" s="1316">
        <v>0</v>
      </c>
      <c r="Q866" s="1316">
        <v>0</v>
      </c>
      <c r="R866" s="1316">
        <v>0</v>
      </c>
      <c r="S866" s="1316">
        <v>0</v>
      </c>
      <c r="T866" s="1316">
        <v>0</v>
      </c>
      <c r="U866" s="1316">
        <v>0</v>
      </c>
      <c r="V866" s="1316">
        <v>0</v>
      </c>
      <c r="W866" s="1316">
        <v>0</v>
      </c>
      <c r="X866" s="1316">
        <v>0</v>
      </c>
      <c r="Y866" s="1316">
        <v>0</v>
      </c>
      <c r="Z866" s="1316">
        <v>0</v>
      </c>
      <c r="AA866" s="1316">
        <v>0</v>
      </c>
      <c r="AB866" s="1316">
        <v>0</v>
      </c>
      <c r="AC866" s="1316">
        <v>0</v>
      </c>
      <c r="AD866" s="1316">
        <v>0</v>
      </c>
      <c r="AE866" s="1358">
        <v>0</v>
      </c>
      <c r="AF866" s="1290">
        <v>0</v>
      </c>
      <c r="AG866" s="778">
        <v>2</v>
      </c>
      <c r="AH866" s="819">
        <v>70</v>
      </c>
      <c r="AI866" s="1386"/>
      <c r="AJ866" s="542"/>
      <c r="AK866" s="757"/>
      <c r="AL866" s="757"/>
      <c r="AM866" s="757"/>
    </row>
    <row r="867" spans="1:39" s="402" customFormat="1" ht="18" customHeight="1">
      <c r="A867" s="778">
        <v>25</v>
      </c>
      <c r="B867" s="778">
        <v>2</v>
      </c>
      <c r="C867" s="819">
        <v>71</v>
      </c>
      <c r="D867" s="2622"/>
      <c r="E867" s="2624"/>
      <c r="F867" s="2463"/>
      <c r="G867" s="2267" t="s">
        <v>1376</v>
      </c>
      <c r="H867" s="2168"/>
      <c r="I867" s="1261"/>
      <c r="J867" s="1316">
        <v>0</v>
      </c>
      <c r="K867" s="1316">
        <v>0</v>
      </c>
      <c r="L867" s="1316">
        <v>0</v>
      </c>
      <c r="M867" s="1316">
        <v>0</v>
      </c>
      <c r="N867" s="1316">
        <v>0</v>
      </c>
      <c r="O867" s="1316">
        <v>0</v>
      </c>
      <c r="P867" s="1316">
        <v>0</v>
      </c>
      <c r="Q867" s="1316">
        <v>0</v>
      </c>
      <c r="R867" s="1316">
        <v>0</v>
      </c>
      <c r="S867" s="1316">
        <v>0</v>
      </c>
      <c r="T867" s="1316">
        <v>0</v>
      </c>
      <c r="U867" s="1316">
        <v>0</v>
      </c>
      <c r="V867" s="1316">
        <v>0</v>
      </c>
      <c r="W867" s="1316">
        <v>0</v>
      </c>
      <c r="X867" s="1316">
        <v>0</v>
      </c>
      <c r="Y867" s="1316">
        <v>0</v>
      </c>
      <c r="Z867" s="1316">
        <v>0</v>
      </c>
      <c r="AA867" s="1316">
        <v>0</v>
      </c>
      <c r="AB867" s="1316">
        <v>0</v>
      </c>
      <c r="AC867" s="1316">
        <v>0</v>
      </c>
      <c r="AD867" s="1316">
        <v>0</v>
      </c>
      <c r="AE867" s="1358">
        <v>0</v>
      </c>
      <c r="AF867" s="1290">
        <v>0</v>
      </c>
      <c r="AG867" s="778">
        <v>2</v>
      </c>
      <c r="AH867" s="819">
        <v>71</v>
      </c>
      <c r="AI867" s="1386"/>
      <c r="AJ867" s="542"/>
      <c r="AK867" s="757"/>
      <c r="AL867" s="757"/>
      <c r="AM867" s="757"/>
    </row>
    <row r="868" spans="1:39" s="402" customFormat="1" ht="18" customHeight="1">
      <c r="A868" s="778">
        <v>25</v>
      </c>
      <c r="B868" s="778">
        <v>2</v>
      </c>
      <c r="C868" s="819">
        <v>72</v>
      </c>
      <c r="D868" s="2622"/>
      <c r="E868" s="2270" t="s">
        <v>1397</v>
      </c>
      <c r="F868" s="2271"/>
      <c r="G868" s="2267" t="s">
        <v>1376</v>
      </c>
      <c r="H868" s="2168"/>
      <c r="I868" s="1260"/>
      <c r="J868" s="1316">
        <v>0</v>
      </c>
      <c r="K868" s="1316">
        <v>0</v>
      </c>
      <c r="L868" s="1316">
        <v>0</v>
      </c>
      <c r="M868" s="1316">
        <v>0</v>
      </c>
      <c r="N868" s="1316">
        <v>0</v>
      </c>
      <c r="O868" s="1316">
        <v>0</v>
      </c>
      <c r="P868" s="1316">
        <v>0</v>
      </c>
      <c r="Q868" s="1316">
        <v>0</v>
      </c>
      <c r="R868" s="1316">
        <v>0</v>
      </c>
      <c r="S868" s="1316">
        <v>0</v>
      </c>
      <c r="T868" s="1316">
        <v>0</v>
      </c>
      <c r="U868" s="1316">
        <v>0</v>
      </c>
      <c r="V868" s="1316">
        <v>0</v>
      </c>
      <c r="W868" s="1316">
        <v>0</v>
      </c>
      <c r="X868" s="1316">
        <v>0</v>
      </c>
      <c r="Y868" s="1316">
        <v>0</v>
      </c>
      <c r="Z868" s="1316">
        <v>0</v>
      </c>
      <c r="AA868" s="1316">
        <v>0</v>
      </c>
      <c r="AB868" s="1316">
        <v>0</v>
      </c>
      <c r="AC868" s="1316">
        <v>0</v>
      </c>
      <c r="AD868" s="1316">
        <v>0</v>
      </c>
      <c r="AE868" s="1358">
        <v>0</v>
      </c>
      <c r="AF868" s="1290">
        <v>0</v>
      </c>
      <c r="AG868" s="778">
        <v>2</v>
      </c>
      <c r="AH868" s="819">
        <v>72</v>
      </c>
      <c r="AI868" s="1386"/>
      <c r="AJ868" s="542"/>
      <c r="AK868" s="757"/>
      <c r="AL868" s="757"/>
      <c r="AM868" s="757"/>
    </row>
    <row r="869" spans="1:39" s="402" customFormat="1" ht="18" customHeight="1">
      <c r="A869" s="778">
        <v>25</v>
      </c>
      <c r="B869" s="778">
        <v>2</v>
      </c>
      <c r="C869" s="819">
        <v>73</v>
      </c>
      <c r="D869" s="2622"/>
      <c r="E869" s="2464" t="s">
        <v>423</v>
      </c>
      <c r="F869" s="2380"/>
      <c r="G869" s="2269" t="s">
        <v>1370</v>
      </c>
      <c r="H869" s="2190"/>
      <c r="I869" s="1259"/>
      <c r="J869" s="1316">
        <v>0</v>
      </c>
      <c r="K869" s="1316">
        <v>0</v>
      </c>
      <c r="L869" s="1316">
        <v>0</v>
      </c>
      <c r="M869" s="1316">
        <v>0</v>
      </c>
      <c r="N869" s="1316">
        <v>0</v>
      </c>
      <c r="O869" s="1316">
        <v>0</v>
      </c>
      <c r="P869" s="1316">
        <v>0</v>
      </c>
      <c r="Q869" s="1316">
        <v>0</v>
      </c>
      <c r="R869" s="1316">
        <v>0</v>
      </c>
      <c r="S869" s="1316">
        <v>0</v>
      </c>
      <c r="T869" s="1316">
        <v>0</v>
      </c>
      <c r="U869" s="1316">
        <v>0</v>
      </c>
      <c r="V869" s="1316">
        <v>0</v>
      </c>
      <c r="W869" s="1316">
        <v>0</v>
      </c>
      <c r="X869" s="1316">
        <v>0</v>
      </c>
      <c r="Y869" s="1316">
        <v>0</v>
      </c>
      <c r="Z869" s="1316">
        <v>0</v>
      </c>
      <c r="AA869" s="1316">
        <v>0</v>
      </c>
      <c r="AB869" s="1316">
        <v>0</v>
      </c>
      <c r="AC869" s="1316">
        <v>0</v>
      </c>
      <c r="AD869" s="1316">
        <v>0</v>
      </c>
      <c r="AE869" s="1358">
        <v>0</v>
      </c>
      <c r="AF869" s="1290">
        <v>0</v>
      </c>
      <c r="AG869" s="778">
        <v>2</v>
      </c>
      <c r="AH869" s="819">
        <v>73</v>
      </c>
      <c r="AI869" s="1386"/>
      <c r="AJ869" s="542"/>
      <c r="AK869" s="757"/>
      <c r="AL869" s="757"/>
      <c r="AM869" s="757"/>
    </row>
    <row r="870" spans="1:39" s="402" customFormat="1" ht="18" customHeight="1">
      <c r="A870" s="778">
        <v>25</v>
      </c>
      <c r="B870" s="778">
        <v>2</v>
      </c>
      <c r="C870" s="819">
        <v>74</v>
      </c>
      <c r="D870" s="2622"/>
      <c r="E870" s="2465"/>
      <c r="F870" s="2383"/>
      <c r="G870" s="2267" t="s">
        <v>1343</v>
      </c>
      <c r="H870" s="2168"/>
      <c r="I870" s="1260"/>
      <c r="J870" s="1316">
        <v>0</v>
      </c>
      <c r="K870" s="1316">
        <v>0</v>
      </c>
      <c r="L870" s="1316">
        <v>0</v>
      </c>
      <c r="M870" s="1316">
        <v>0</v>
      </c>
      <c r="N870" s="1316">
        <v>0</v>
      </c>
      <c r="O870" s="1316">
        <v>0</v>
      </c>
      <c r="P870" s="1316">
        <v>0</v>
      </c>
      <c r="Q870" s="1316">
        <v>0</v>
      </c>
      <c r="R870" s="1316">
        <v>0</v>
      </c>
      <c r="S870" s="1316">
        <v>0</v>
      </c>
      <c r="T870" s="1316">
        <v>0</v>
      </c>
      <c r="U870" s="1316">
        <v>0</v>
      </c>
      <c r="V870" s="1316">
        <v>0</v>
      </c>
      <c r="W870" s="1316">
        <v>0</v>
      </c>
      <c r="X870" s="1316">
        <v>0</v>
      </c>
      <c r="Y870" s="1316">
        <v>0</v>
      </c>
      <c r="Z870" s="1316">
        <v>0</v>
      </c>
      <c r="AA870" s="1316">
        <v>0</v>
      </c>
      <c r="AB870" s="1316">
        <v>0</v>
      </c>
      <c r="AC870" s="1316">
        <v>0</v>
      </c>
      <c r="AD870" s="1316">
        <v>0</v>
      </c>
      <c r="AE870" s="1358">
        <v>0</v>
      </c>
      <c r="AF870" s="1290">
        <v>0</v>
      </c>
      <c r="AG870" s="778">
        <v>2</v>
      </c>
      <c r="AH870" s="819">
        <v>74</v>
      </c>
      <c r="AI870" s="1386"/>
      <c r="AJ870" s="542"/>
      <c r="AK870" s="757"/>
      <c r="AL870" s="757"/>
      <c r="AM870" s="757"/>
    </row>
    <row r="871" spans="1:39" s="402" customFormat="1" ht="18" customHeight="1">
      <c r="A871" s="778">
        <v>25</v>
      </c>
      <c r="B871" s="778">
        <v>2</v>
      </c>
      <c r="C871" s="819">
        <v>75</v>
      </c>
      <c r="D871" s="2624"/>
      <c r="E871" s="2466"/>
      <c r="F871" s="2386"/>
      <c r="G871" s="2267" t="s">
        <v>1376</v>
      </c>
      <c r="H871" s="2168"/>
      <c r="I871" s="1260"/>
      <c r="J871" s="1316">
        <v>0</v>
      </c>
      <c r="K871" s="1316">
        <v>0</v>
      </c>
      <c r="L871" s="1316">
        <v>0</v>
      </c>
      <c r="M871" s="1316">
        <v>0</v>
      </c>
      <c r="N871" s="1316">
        <v>0</v>
      </c>
      <c r="O871" s="1316">
        <v>0</v>
      </c>
      <c r="P871" s="1316">
        <v>0</v>
      </c>
      <c r="Q871" s="1316">
        <v>0</v>
      </c>
      <c r="R871" s="1316">
        <v>0</v>
      </c>
      <c r="S871" s="1316">
        <v>0</v>
      </c>
      <c r="T871" s="1316">
        <v>0</v>
      </c>
      <c r="U871" s="1316">
        <v>0</v>
      </c>
      <c r="V871" s="1316">
        <v>0</v>
      </c>
      <c r="W871" s="1316">
        <v>0</v>
      </c>
      <c r="X871" s="1316">
        <v>0</v>
      </c>
      <c r="Y871" s="1316">
        <v>0</v>
      </c>
      <c r="Z871" s="1316">
        <v>0</v>
      </c>
      <c r="AA871" s="1316">
        <v>0</v>
      </c>
      <c r="AB871" s="1316">
        <v>0</v>
      </c>
      <c r="AC871" s="1316">
        <v>0</v>
      </c>
      <c r="AD871" s="1316">
        <v>0</v>
      </c>
      <c r="AE871" s="1358">
        <v>0</v>
      </c>
      <c r="AF871" s="1290">
        <v>0</v>
      </c>
      <c r="AG871" s="778">
        <v>2</v>
      </c>
      <c r="AH871" s="819">
        <v>75</v>
      </c>
      <c r="AI871" s="1386"/>
      <c r="AJ871" s="542"/>
      <c r="AK871" s="757"/>
      <c r="AL871" s="757"/>
      <c r="AM871" s="757"/>
    </row>
    <row r="872" spans="1:39" s="402" customFormat="1" ht="18" customHeight="1">
      <c r="A872" s="778">
        <v>25</v>
      </c>
      <c r="B872" s="778">
        <v>3</v>
      </c>
      <c r="C872" s="819">
        <v>1</v>
      </c>
      <c r="D872" s="2625" t="s">
        <v>1396</v>
      </c>
      <c r="E872" s="2451" t="s">
        <v>1393</v>
      </c>
      <c r="F872" s="2452"/>
      <c r="G872" s="2267" t="s">
        <v>1370</v>
      </c>
      <c r="H872" s="2168"/>
      <c r="I872" s="1262"/>
      <c r="J872" s="1316">
        <v>0</v>
      </c>
      <c r="K872" s="1316">
        <v>0</v>
      </c>
      <c r="L872" s="1316">
        <v>0</v>
      </c>
      <c r="M872" s="1316">
        <v>0</v>
      </c>
      <c r="N872" s="1316">
        <v>0</v>
      </c>
      <c r="O872" s="1316">
        <v>0</v>
      </c>
      <c r="P872" s="1316">
        <v>12</v>
      </c>
      <c r="Q872" s="1316">
        <v>0</v>
      </c>
      <c r="R872" s="1316">
        <v>0</v>
      </c>
      <c r="S872" s="1316">
        <v>0</v>
      </c>
      <c r="T872" s="1316">
        <v>0</v>
      </c>
      <c r="U872" s="1316">
        <v>0</v>
      </c>
      <c r="V872" s="1316">
        <v>0</v>
      </c>
      <c r="W872" s="1316">
        <v>0</v>
      </c>
      <c r="X872" s="1316">
        <v>0</v>
      </c>
      <c r="Y872" s="1316">
        <v>0</v>
      </c>
      <c r="Z872" s="1316">
        <v>0</v>
      </c>
      <c r="AA872" s="1316">
        <v>0</v>
      </c>
      <c r="AB872" s="1316">
        <v>0</v>
      </c>
      <c r="AC872" s="1316">
        <v>0</v>
      </c>
      <c r="AD872" s="1316">
        <v>0</v>
      </c>
      <c r="AE872" s="1358">
        <v>0</v>
      </c>
      <c r="AF872" s="1290">
        <v>0</v>
      </c>
      <c r="AG872" s="778">
        <v>3</v>
      </c>
      <c r="AH872" s="819">
        <v>1</v>
      </c>
      <c r="AI872" s="1386"/>
      <c r="AJ872" s="542"/>
      <c r="AK872" s="757"/>
      <c r="AL872" s="757"/>
      <c r="AM872" s="757"/>
    </row>
    <row r="873" spans="1:39" s="402" customFormat="1" ht="18" customHeight="1">
      <c r="A873" s="778">
        <v>25</v>
      </c>
      <c r="B873" s="778">
        <v>3</v>
      </c>
      <c r="C873" s="819">
        <v>2</v>
      </c>
      <c r="D873" s="2622"/>
      <c r="E873" s="2449"/>
      <c r="F873" s="2450"/>
      <c r="G873" s="2267" t="s">
        <v>1343</v>
      </c>
      <c r="H873" s="2168"/>
      <c r="I873" s="1260"/>
      <c r="J873" s="1316">
        <v>0</v>
      </c>
      <c r="K873" s="1316">
        <v>0</v>
      </c>
      <c r="L873" s="1316">
        <v>0</v>
      </c>
      <c r="M873" s="1316">
        <v>0</v>
      </c>
      <c r="N873" s="1316">
        <v>0</v>
      </c>
      <c r="O873" s="1316">
        <v>0</v>
      </c>
      <c r="P873" s="1316">
        <v>0</v>
      </c>
      <c r="Q873" s="1316">
        <v>0</v>
      </c>
      <c r="R873" s="1316">
        <v>0</v>
      </c>
      <c r="S873" s="1316">
        <v>0</v>
      </c>
      <c r="T873" s="1316">
        <v>0</v>
      </c>
      <c r="U873" s="1316">
        <v>0</v>
      </c>
      <c r="V873" s="1316">
        <v>0</v>
      </c>
      <c r="W873" s="1316">
        <v>0</v>
      </c>
      <c r="X873" s="1316">
        <v>0</v>
      </c>
      <c r="Y873" s="1316">
        <v>0</v>
      </c>
      <c r="Z873" s="1316">
        <v>0</v>
      </c>
      <c r="AA873" s="1316">
        <v>0</v>
      </c>
      <c r="AB873" s="1316">
        <v>0</v>
      </c>
      <c r="AC873" s="1316">
        <v>0</v>
      </c>
      <c r="AD873" s="1316">
        <v>0</v>
      </c>
      <c r="AE873" s="1358">
        <v>0</v>
      </c>
      <c r="AF873" s="1290">
        <v>0</v>
      </c>
      <c r="AG873" s="778">
        <v>3</v>
      </c>
      <c r="AH873" s="819">
        <v>2</v>
      </c>
      <c r="AI873" s="1386"/>
      <c r="AJ873" s="542"/>
      <c r="AK873" s="757"/>
      <c r="AL873" s="757"/>
      <c r="AM873" s="757"/>
    </row>
    <row r="874" spans="1:39" s="402" customFormat="1" ht="18" customHeight="1">
      <c r="A874" s="778">
        <v>25</v>
      </c>
      <c r="B874" s="778">
        <v>3</v>
      </c>
      <c r="C874" s="819">
        <v>3</v>
      </c>
      <c r="D874" s="2622"/>
      <c r="E874" s="2449"/>
      <c r="F874" s="2450"/>
      <c r="G874" s="2268" t="s">
        <v>1376</v>
      </c>
      <c r="H874" s="2188"/>
      <c r="I874" s="1261"/>
      <c r="J874" s="1316">
        <v>0</v>
      </c>
      <c r="K874" s="1316">
        <v>0</v>
      </c>
      <c r="L874" s="1316">
        <v>0</v>
      </c>
      <c r="M874" s="1316">
        <v>24</v>
      </c>
      <c r="N874" s="1316">
        <v>0</v>
      </c>
      <c r="O874" s="1316">
        <v>0</v>
      </c>
      <c r="P874" s="1316">
        <v>0</v>
      </c>
      <c r="Q874" s="1316">
        <v>0</v>
      </c>
      <c r="R874" s="1316">
        <v>0</v>
      </c>
      <c r="S874" s="1316">
        <v>0</v>
      </c>
      <c r="T874" s="1316">
        <v>0</v>
      </c>
      <c r="U874" s="1316">
        <v>0</v>
      </c>
      <c r="V874" s="1316">
        <v>0</v>
      </c>
      <c r="W874" s="1316">
        <v>0</v>
      </c>
      <c r="X874" s="1316">
        <v>0</v>
      </c>
      <c r="Y874" s="1316">
        <v>0</v>
      </c>
      <c r="Z874" s="1316">
        <v>0</v>
      </c>
      <c r="AA874" s="1316">
        <v>0</v>
      </c>
      <c r="AB874" s="1316">
        <v>0</v>
      </c>
      <c r="AC874" s="1316">
        <v>0</v>
      </c>
      <c r="AD874" s="1316">
        <v>0</v>
      </c>
      <c r="AE874" s="1358">
        <v>0</v>
      </c>
      <c r="AF874" s="1290">
        <v>0</v>
      </c>
      <c r="AG874" s="778">
        <v>3</v>
      </c>
      <c r="AH874" s="819">
        <v>3</v>
      </c>
      <c r="AI874" s="1386"/>
      <c r="AJ874" s="542"/>
      <c r="AK874" s="757"/>
      <c r="AL874" s="757"/>
      <c r="AM874" s="757"/>
    </row>
    <row r="875" spans="1:39" s="402" customFormat="1" ht="18" customHeight="1">
      <c r="A875" s="778">
        <v>25</v>
      </c>
      <c r="B875" s="778">
        <v>3</v>
      </c>
      <c r="C875" s="819">
        <v>4</v>
      </c>
      <c r="D875" s="2622"/>
      <c r="E875" s="2451" t="s">
        <v>10</v>
      </c>
      <c r="F875" s="2452"/>
      <c r="G875" s="2267" t="s">
        <v>1370</v>
      </c>
      <c r="H875" s="2168"/>
      <c r="I875" s="1259"/>
      <c r="J875" s="1316">
        <v>0</v>
      </c>
      <c r="K875" s="1316">
        <v>0</v>
      </c>
      <c r="L875" s="1316">
        <v>0</v>
      </c>
      <c r="M875" s="1316">
        <v>0</v>
      </c>
      <c r="N875" s="1316">
        <v>0</v>
      </c>
      <c r="O875" s="1316">
        <v>0</v>
      </c>
      <c r="P875" s="1316">
        <v>1</v>
      </c>
      <c r="Q875" s="1316">
        <v>0</v>
      </c>
      <c r="R875" s="1316">
        <v>0</v>
      </c>
      <c r="S875" s="1316">
        <v>0</v>
      </c>
      <c r="T875" s="1316">
        <v>0</v>
      </c>
      <c r="U875" s="1316">
        <v>0</v>
      </c>
      <c r="V875" s="1316">
        <v>0</v>
      </c>
      <c r="W875" s="1316">
        <v>0</v>
      </c>
      <c r="X875" s="1316">
        <v>0</v>
      </c>
      <c r="Y875" s="1316">
        <v>0</v>
      </c>
      <c r="Z875" s="1316">
        <v>0</v>
      </c>
      <c r="AA875" s="1316">
        <v>0</v>
      </c>
      <c r="AB875" s="1316">
        <v>0</v>
      </c>
      <c r="AC875" s="1316">
        <v>0</v>
      </c>
      <c r="AD875" s="1316">
        <v>0</v>
      </c>
      <c r="AE875" s="1358">
        <v>0</v>
      </c>
      <c r="AF875" s="1290">
        <v>0</v>
      </c>
      <c r="AG875" s="778">
        <v>3</v>
      </c>
      <c r="AH875" s="819">
        <v>4</v>
      </c>
      <c r="AI875" s="1386"/>
      <c r="AJ875" s="542"/>
      <c r="AK875" s="757"/>
      <c r="AL875" s="757"/>
      <c r="AM875" s="757"/>
    </row>
    <row r="876" spans="1:39" s="402" customFormat="1" ht="18" customHeight="1">
      <c r="A876" s="778">
        <v>25</v>
      </c>
      <c r="B876" s="778">
        <v>3</v>
      </c>
      <c r="C876" s="819">
        <v>5</v>
      </c>
      <c r="D876" s="2622"/>
      <c r="E876" s="2449"/>
      <c r="F876" s="2450"/>
      <c r="G876" s="2267" t="s">
        <v>1343</v>
      </c>
      <c r="H876" s="2168"/>
      <c r="I876" s="1260"/>
      <c r="J876" s="1316">
        <v>0</v>
      </c>
      <c r="K876" s="1316">
        <v>0</v>
      </c>
      <c r="L876" s="1316">
        <v>0</v>
      </c>
      <c r="M876" s="1316">
        <v>0</v>
      </c>
      <c r="N876" s="1316">
        <v>0</v>
      </c>
      <c r="O876" s="1316">
        <v>0</v>
      </c>
      <c r="P876" s="1316">
        <v>0</v>
      </c>
      <c r="Q876" s="1316">
        <v>0</v>
      </c>
      <c r="R876" s="1316">
        <v>0</v>
      </c>
      <c r="S876" s="1316">
        <v>0</v>
      </c>
      <c r="T876" s="1316">
        <v>0</v>
      </c>
      <c r="U876" s="1316">
        <v>0</v>
      </c>
      <c r="V876" s="1316">
        <v>0</v>
      </c>
      <c r="W876" s="1316">
        <v>0</v>
      </c>
      <c r="X876" s="1316">
        <v>0</v>
      </c>
      <c r="Y876" s="1316">
        <v>0</v>
      </c>
      <c r="Z876" s="1316">
        <v>0</v>
      </c>
      <c r="AA876" s="1316">
        <v>0</v>
      </c>
      <c r="AB876" s="1316">
        <v>0</v>
      </c>
      <c r="AC876" s="1316">
        <v>0</v>
      </c>
      <c r="AD876" s="1316">
        <v>0</v>
      </c>
      <c r="AE876" s="1358">
        <v>0</v>
      </c>
      <c r="AF876" s="1290">
        <v>0</v>
      </c>
      <c r="AG876" s="778">
        <v>3</v>
      </c>
      <c r="AH876" s="819">
        <v>5</v>
      </c>
      <c r="AI876" s="1386"/>
      <c r="AJ876" s="542"/>
      <c r="AK876" s="757"/>
      <c r="AL876" s="757"/>
      <c r="AM876" s="757"/>
    </row>
    <row r="877" spans="1:39" s="402" customFormat="1" ht="18" customHeight="1">
      <c r="A877" s="778">
        <v>25</v>
      </c>
      <c r="B877" s="778">
        <v>3</v>
      </c>
      <c r="C877" s="819">
        <v>6</v>
      </c>
      <c r="D877" s="2622"/>
      <c r="E877" s="2453"/>
      <c r="F877" s="2454"/>
      <c r="G877" s="2267" t="s">
        <v>1376</v>
      </c>
      <c r="H877" s="2168"/>
      <c r="I877" s="1261"/>
      <c r="J877" s="1316">
        <v>0</v>
      </c>
      <c r="K877" s="1316">
        <v>0</v>
      </c>
      <c r="L877" s="1316">
        <v>0</v>
      </c>
      <c r="M877" s="1316">
        <v>2</v>
      </c>
      <c r="N877" s="1316">
        <v>0</v>
      </c>
      <c r="O877" s="1316">
        <v>0</v>
      </c>
      <c r="P877" s="1316">
        <v>0</v>
      </c>
      <c r="Q877" s="1316">
        <v>0</v>
      </c>
      <c r="R877" s="1316">
        <v>0</v>
      </c>
      <c r="S877" s="1316">
        <v>0</v>
      </c>
      <c r="T877" s="1316">
        <v>0</v>
      </c>
      <c r="U877" s="1316">
        <v>0</v>
      </c>
      <c r="V877" s="1316">
        <v>0</v>
      </c>
      <c r="W877" s="1316">
        <v>0</v>
      </c>
      <c r="X877" s="1316">
        <v>0</v>
      </c>
      <c r="Y877" s="1316">
        <v>0</v>
      </c>
      <c r="Z877" s="1316">
        <v>0</v>
      </c>
      <c r="AA877" s="1316">
        <v>0</v>
      </c>
      <c r="AB877" s="1316">
        <v>0</v>
      </c>
      <c r="AC877" s="1316">
        <v>0</v>
      </c>
      <c r="AD877" s="1316">
        <v>0</v>
      </c>
      <c r="AE877" s="1358">
        <v>0</v>
      </c>
      <c r="AF877" s="1290">
        <v>0</v>
      </c>
      <c r="AG877" s="778">
        <v>3</v>
      </c>
      <c r="AH877" s="819">
        <v>6</v>
      </c>
      <c r="AI877" s="1386"/>
      <c r="AJ877" s="542"/>
      <c r="AK877" s="757"/>
      <c r="AL877" s="757"/>
      <c r="AM877" s="757"/>
    </row>
    <row r="878" spans="1:39" s="402" customFormat="1" ht="18" customHeight="1">
      <c r="A878" s="778">
        <v>25</v>
      </c>
      <c r="B878" s="778">
        <v>3</v>
      </c>
      <c r="C878" s="819">
        <v>7</v>
      </c>
      <c r="D878" s="2622"/>
      <c r="E878" s="2455" t="s">
        <v>673</v>
      </c>
      <c r="F878" s="2456"/>
      <c r="G878" s="2269" t="s">
        <v>1370</v>
      </c>
      <c r="H878" s="2190"/>
      <c r="I878" s="1259"/>
      <c r="J878" s="1316">
        <v>0</v>
      </c>
      <c r="K878" s="1316">
        <v>0</v>
      </c>
      <c r="L878" s="1316">
        <v>0</v>
      </c>
      <c r="M878" s="1316">
        <v>0</v>
      </c>
      <c r="N878" s="1316">
        <v>0</v>
      </c>
      <c r="O878" s="1316">
        <v>0</v>
      </c>
      <c r="P878" s="1316">
        <v>4824</v>
      </c>
      <c r="Q878" s="1316">
        <v>0</v>
      </c>
      <c r="R878" s="1316">
        <v>0</v>
      </c>
      <c r="S878" s="1316">
        <v>0</v>
      </c>
      <c r="T878" s="1316">
        <v>0</v>
      </c>
      <c r="U878" s="1316">
        <v>0</v>
      </c>
      <c r="V878" s="1316">
        <v>0</v>
      </c>
      <c r="W878" s="1316">
        <v>0</v>
      </c>
      <c r="X878" s="1316">
        <v>0</v>
      </c>
      <c r="Y878" s="1316">
        <v>0</v>
      </c>
      <c r="Z878" s="1316">
        <v>0</v>
      </c>
      <c r="AA878" s="1316">
        <v>0</v>
      </c>
      <c r="AB878" s="1316">
        <v>0</v>
      </c>
      <c r="AC878" s="1316">
        <v>0</v>
      </c>
      <c r="AD878" s="1316">
        <v>0</v>
      </c>
      <c r="AE878" s="1358">
        <v>0</v>
      </c>
      <c r="AF878" s="1290">
        <v>0</v>
      </c>
      <c r="AG878" s="778">
        <v>3</v>
      </c>
      <c r="AH878" s="819">
        <v>7</v>
      </c>
      <c r="AI878" s="1386"/>
      <c r="AJ878" s="542"/>
      <c r="AK878" s="757"/>
      <c r="AL878" s="757"/>
      <c r="AM878" s="757"/>
    </row>
    <row r="879" spans="1:39" s="402" customFormat="1" ht="18" customHeight="1">
      <c r="A879" s="778">
        <v>25</v>
      </c>
      <c r="B879" s="778">
        <v>3</v>
      </c>
      <c r="C879" s="819">
        <v>8</v>
      </c>
      <c r="D879" s="2622"/>
      <c r="E879" s="2457"/>
      <c r="F879" s="2458"/>
      <c r="G879" s="2267" t="s">
        <v>1343</v>
      </c>
      <c r="H879" s="2168"/>
      <c r="I879" s="1260"/>
      <c r="J879" s="1316">
        <v>0</v>
      </c>
      <c r="K879" s="1316">
        <v>0</v>
      </c>
      <c r="L879" s="1316">
        <v>0</v>
      </c>
      <c r="M879" s="1316">
        <v>0</v>
      </c>
      <c r="N879" s="1316">
        <v>0</v>
      </c>
      <c r="O879" s="1316">
        <v>0</v>
      </c>
      <c r="P879" s="1316">
        <v>0</v>
      </c>
      <c r="Q879" s="1316">
        <v>0</v>
      </c>
      <c r="R879" s="1316">
        <v>0</v>
      </c>
      <c r="S879" s="1316">
        <v>0</v>
      </c>
      <c r="T879" s="1316">
        <v>0</v>
      </c>
      <c r="U879" s="1316">
        <v>0</v>
      </c>
      <c r="V879" s="1316">
        <v>0</v>
      </c>
      <c r="W879" s="1316">
        <v>0</v>
      </c>
      <c r="X879" s="1316">
        <v>0</v>
      </c>
      <c r="Y879" s="1316">
        <v>0</v>
      </c>
      <c r="Z879" s="1316">
        <v>0</v>
      </c>
      <c r="AA879" s="1316">
        <v>0</v>
      </c>
      <c r="AB879" s="1316">
        <v>0</v>
      </c>
      <c r="AC879" s="1316">
        <v>0</v>
      </c>
      <c r="AD879" s="1316">
        <v>0</v>
      </c>
      <c r="AE879" s="1358">
        <v>0</v>
      </c>
      <c r="AF879" s="1290">
        <v>0</v>
      </c>
      <c r="AG879" s="778">
        <v>3</v>
      </c>
      <c r="AH879" s="819">
        <v>8</v>
      </c>
      <c r="AI879" s="1386"/>
      <c r="AJ879" s="542"/>
      <c r="AK879" s="757"/>
      <c r="AL879" s="757"/>
      <c r="AM879" s="757"/>
    </row>
    <row r="880" spans="1:39" s="402" customFormat="1" ht="18" customHeight="1">
      <c r="A880" s="778">
        <v>25</v>
      </c>
      <c r="B880" s="778">
        <v>3</v>
      </c>
      <c r="C880" s="819">
        <v>9</v>
      </c>
      <c r="D880" s="2622"/>
      <c r="E880" s="2459"/>
      <c r="F880" s="2460"/>
      <c r="G880" s="2267" t="s">
        <v>1376</v>
      </c>
      <c r="H880" s="2168"/>
      <c r="I880" s="1261"/>
      <c r="J880" s="1316">
        <v>0</v>
      </c>
      <c r="K880" s="1316">
        <v>0</v>
      </c>
      <c r="L880" s="1316">
        <v>0</v>
      </c>
      <c r="M880" s="1316">
        <v>2389</v>
      </c>
      <c r="N880" s="1316">
        <v>0</v>
      </c>
      <c r="O880" s="1316">
        <v>0</v>
      </c>
      <c r="P880" s="1316">
        <v>0</v>
      </c>
      <c r="Q880" s="1316">
        <v>0</v>
      </c>
      <c r="R880" s="1316">
        <v>0</v>
      </c>
      <c r="S880" s="1316">
        <v>0</v>
      </c>
      <c r="T880" s="1316">
        <v>0</v>
      </c>
      <c r="U880" s="1316">
        <v>0</v>
      </c>
      <c r="V880" s="1316">
        <v>0</v>
      </c>
      <c r="W880" s="1316">
        <v>0</v>
      </c>
      <c r="X880" s="1316">
        <v>0</v>
      </c>
      <c r="Y880" s="1316">
        <v>0</v>
      </c>
      <c r="Z880" s="1316">
        <v>0</v>
      </c>
      <c r="AA880" s="1316">
        <v>0</v>
      </c>
      <c r="AB880" s="1316">
        <v>0</v>
      </c>
      <c r="AC880" s="1316">
        <v>0</v>
      </c>
      <c r="AD880" s="1316">
        <v>0</v>
      </c>
      <c r="AE880" s="1358">
        <v>0</v>
      </c>
      <c r="AF880" s="1290">
        <v>0</v>
      </c>
      <c r="AG880" s="778">
        <v>3</v>
      </c>
      <c r="AH880" s="819">
        <v>9</v>
      </c>
      <c r="AI880" s="1386"/>
      <c r="AJ880" s="542"/>
      <c r="AK880" s="757"/>
      <c r="AL880" s="757"/>
      <c r="AM880" s="757"/>
    </row>
    <row r="881" spans="1:39" s="402" customFormat="1" ht="18" customHeight="1">
      <c r="A881" s="778">
        <v>25</v>
      </c>
      <c r="B881" s="778">
        <v>3</v>
      </c>
      <c r="C881" s="819">
        <v>10</v>
      </c>
      <c r="D881" s="2622"/>
      <c r="E881" s="2623" t="s">
        <v>1395</v>
      </c>
      <c r="F881" s="2461" t="s">
        <v>1240</v>
      </c>
      <c r="G881" s="2269" t="s">
        <v>1370</v>
      </c>
      <c r="H881" s="2190"/>
      <c r="I881" s="1259"/>
      <c r="J881" s="1316">
        <v>0</v>
      </c>
      <c r="K881" s="1316">
        <v>0</v>
      </c>
      <c r="L881" s="1316">
        <v>0</v>
      </c>
      <c r="M881" s="1316">
        <v>0</v>
      </c>
      <c r="N881" s="1316">
        <v>0</v>
      </c>
      <c r="O881" s="1316">
        <v>0</v>
      </c>
      <c r="P881" s="1316">
        <v>11</v>
      </c>
      <c r="Q881" s="1316">
        <v>0</v>
      </c>
      <c r="R881" s="1316">
        <v>0</v>
      </c>
      <c r="S881" s="1316">
        <v>0</v>
      </c>
      <c r="T881" s="1316">
        <v>0</v>
      </c>
      <c r="U881" s="1316">
        <v>0</v>
      </c>
      <c r="V881" s="1316">
        <v>0</v>
      </c>
      <c r="W881" s="1316">
        <v>0</v>
      </c>
      <c r="X881" s="1316">
        <v>0</v>
      </c>
      <c r="Y881" s="1316">
        <v>0</v>
      </c>
      <c r="Z881" s="1316">
        <v>0</v>
      </c>
      <c r="AA881" s="1316">
        <v>0</v>
      </c>
      <c r="AB881" s="1316">
        <v>0</v>
      </c>
      <c r="AC881" s="1316">
        <v>0</v>
      </c>
      <c r="AD881" s="1316">
        <v>0</v>
      </c>
      <c r="AE881" s="1358">
        <v>0</v>
      </c>
      <c r="AF881" s="1290">
        <v>0</v>
      </c>
      <c r="AG881" s="778">
        <v>3</v>
      </c>
      <c r="AH881" s="819">
        <v>10</v>
      </c>
      <c r="AI881" s="1386"/>
      <c r="AJ881" s="542"/>
      <c r="AK881" s="757"/>
      <c r="AL881" s="757"/>
      <c r="AM881" s="757"/>
    </row>
    <row r="882" spans="1:39" s="402" customFormat="1" ht="18" customHeight="1">
      <c r="A882" s="778">
        <v>25</v>
      </c>
      <c r="B882" s="778">
        <v>3</v>
      </c>
      <c r="C882" s="819">
        <v>11</v>
      </c>
      <c r="D882" s="2622"/>
      <c r="E882" s="2622"/>
      <c r="F882" s="2462"/>
      <c r="G882" s="2267" t="s">
        <v>1343</v>
      </c>
      <c r="H882" s="2168"/>
      <c r="I882" s="1260"/>
      <c r="J882" s="1316">
        <v>0</v>
      </c>
      <c r="K882" s="1316">
        <v>0</v>
      </c>
      <c r="L882" s="1316">
        <v>0</v>
      </c>
      <c r="M882" s="1316">
        <v>0</v>
      </c>
      <c r="N882" s="1316">
        <v>0</v>
      </c>
      <c r="O882" s="1316">
        <v>0</v>
      </c>
      <c r="P882" s="1316">
        <v>0</v>
      </c>
      <c r="Q882" s="1316">
        <v>0</v>
      </c>
      <c r="R882" s="1316">
        <v>0</v>
      </c>
      <c r="S882" s="1316">
        <v>0</v>
      </c>
      <c r="T882" s="1316">
        <v>0</v>
      </c>
      <c r="U882" s="1316">
        <v>0</v>
      </c>
      <c r="V882" s="1316">
        <v>0</v>
      </c>
      <c r="W882" s="1316">
        <v>0</v>
      </c>
      <c r="X882" s="1316">
        <v>0</v>
      </c>
      <c r="Y882" s="1316">
        <v>0</v>
      </c>
      <c r="Z882" s="1316">
        <v>0</v>
      </c>
      <c r="AA882" s="1316">
        <v>0</v>
      </c>
      <c r="AB882" s="1316">
        <v>0</v>
      </c>
      <c r="AC882" s="1316">
        <v>0</v>
      </c>
      <c r="AD882" s="1316">
        <v>0</v>
      </c>
      <c r="AE882" s="1358">
        <v>0</v>
      </c>
      <c r="AF882" s="1290">
        <v>0</v>
      </c>
      <c r="AG882" s="778">
        <v>3</v>
      </c>
      <c r="AH882" s="819">
        <v>11</v>
      </c>
      <c r="AI882" s="1386"/>
      <c r="AJ882" s="542"/>
      <c r="AK882" s="757"/>
      <c r="AL882" s="757"/>
      <c r="AM882" s="757"/>
    </row>
    <row r="883" spans="1:39" s="402" customFormat="1" ht="18" customHeight="1">
      <c r="A883" s="778">
        <v>25</v>
      </c>
      <c r="B883" s="778">
        <v>3</v>
      </c>
      <c r="C883" s="819">
        <v>12</v>
      </c>
      <c r="D883" s="2622"/>
      <c r="E883" s="2622"/>
      <c r="F883" s="2463"/>
      <c r="G883" s="2267" t="s">
        <v>1376</v>
      </c>
      <c r="H883" s="2168"/>
      <c r="I883" s="1261"/>
      <c r="J883" s="1316">
        <v>0</v>
      </c>
      <c r="K883" s="1316">
        <v>0</v>
      </c>
      <c r="L883" s="1316">
        <v>0</v>
      </c>
      <c r="M883" s="1316">
        <v>320</v>
      </c>
      <c r="N883" s="1316">
        <v>0</v>
      </c>
      <c r="O883" s="1316">
        <v>0</v>
      </c>
      <c r="P883" s="1316">
        <v>0</v>
      </c>
      <c r="Q883" s="1316">
        <v>0</v>
      </c>
      <c r="R883" s="1316">
        <v>0</v>
      </c>
      <c r="S883" s="1316">
        <v>0</v>
      </c>
      <c r="T883" s="1316">
        <v>0</v>
      </c>
      <c r="U883" s="1316">
        <v>0</v>
      </c>
      <c r="V883" s="1316">
        <v>0</v>
      </c>
      <c r="W883" s="1316">
        <v>0</v>
      </c>
      <c r="X883" s="1316">
        <v>0</v>
      </c>
      <c r="Y883" s="1316">
        <v>0</v>
      </c>
      <c r="Z883" s="1316">
        <v>0</v>
      </c>
      <c r="AA883" s="1316">
        <v>0</v>
      </c>
      <c r="AB883" s="1316">
        <v>0</v>
      </c>
      <c r="AC883" s="1316">
        <v>0</v>
      </c>
      <c r="AD883" s="1316">
        <v>0</v>
      </c>
      <c r="AE883" s="1358">
        <v>0</v>
      </c>
      <c r="AF883" s="1290">
        <v>0</v>
      </c>
      <c r="AG883" s="778">
        <v>3</v>
      </c>
      <c r="AH883" s="819">
        <v>12</v>
      </c>
      <c r="AI883" s="1386"/>
      <c r="AJ883" s="542"/>
      <c r="AK883" s="757"/>
      <c r="AL883" s="757"/>
      <c r="AM883" s="757"/>
    </row>
    <row r="884" spans="1:39" s="402" customFormat="1" ht="18" customHeight="1">
      <c r="A884" s="778">
        <v>25</v>
      </c>
      <c r="B884" s="778">
        <v>3</v>
      </c>
      <c r="C884" s="819">
        <v>13</v>
      </c>
      <c r="D884" s="2622"/>
      <c r="E884" s="2622"/>
      <c r="F884" s="2461" t="s">
        <v>1394</v>
      </c>
      <c r="G884" s="2269" t="s">
        <v>1370</v>
      </c>
      <c r="H884" s="2190"/>
      <c r="I884" s="1259"/>
      <c r="J884" s="1316">
        <v>0</v>
      </c>
      <c r="K884" s="1316">
        <v>0</v>
      </c>
      <c r="L884" s="1316">
        <v>0</v>
      </c>
      <c r="M884" s="1316">
        <v>0</v>
      </c>
      <c r="N884" s="1316">
        <v>0</v>
      </c>
      <c r="O884" s="1316">
        <v>0</v>
      </c>
      <c r="P884" s="1316">
        <v>1</v>
      </c>
      <c r="Q884" s="1316">
        <v>0</v>
      </c>
      <c r="R884" s="1316">
        <v>0</v>
      </c>
      <c r="S884" s="1316">
        <v>0</v>
      </c>
      <c r="T884" s="1316">
        <v>0</v>
      </c>
      <c r="U884" s="1316">
        <v>0</v>
      </c>
      <c r="V884" s="1316">
        <v>0</v>
      </c>
      <c r="W884" s="1316">
        <v>0</v>
      </c>
      <c r="X884" s="1316">
        <v>0</v>
      </c>
      <c r="Y884" s="1316">
        <v>0</v>
      </c>
      <c r="Z884" s="1316">
        <v>0</v>
      </c>
      <c r="AA884" s="1316">
        <v>0</v>
      </c>
      <c r="AB884" s="1316">
        <v>0</v>
      </c>
      <c r="AC884" s="1316">
        <v>0</v>
      </c>
      <c r="AD884" s="1316">
        <v>0</v>
      </c>
      <c r="AE884" s="1358">
        <v>0</v>
      </c>
      <c r="AF884" s="1290">
        <v>0</v>
      </c>
      <c r="AG884" s="778">
        <v>3</v>
      </c>
      <c r="AH884" s="819">
        <v>13</v>
      </c>
      <c r="AI884" s="1386"/>
      <c r="AJ884" s="542"/>
      <c r="AK884" s="757"/>
      <c r="AL884" s="757"/>
      <c r="AM884" s="757"/>
    </row>
    <row r="885" spans="1:39" s="402" customFormat="1" ht="18" customHeight="1">
      <c r="A885" s="778">
        <v>25</v>
      </c>
      <c r="B885" s="778">
        <v>3</v>
      </c>
      <c r="C885" s="819">
        <v>14</v>
      </c>
      <c r="D885" s="2622"/>
      <c r="E885" s="2622"/>
      <c r="F885" s="2462"/>
      <c r="G885" s="2267" t="s">
        <v>1343</v>
      </c>
      <c r="H885" s="2168"/>
      <c r="I885" s="1260"/>
      <c r="J885" s="1316">
        <v>0</v>
      </c>
      <c r="K885" s="1316">
        <v>0</v>
      </c>
      <c r="L885" s="1316">
        <v>0</v>
      </c>
      <c r="M885" s="1316">
        <v>0</v>
      </c>
      <c r="N885" s="1316">
        <v>0</v>
      </c>
      <c r="O885" s="1316">
        <v>0</v>
      </c>
      <c r="P885" s="1316">
        <v>0</v>
      </c>
      <c r="Q885" s="1316">
        <v>0</v>
      </c>
      <c r="R885" s="1316">
        <v>0</v>
      </c>
      <c r="S885" s="1316">
        <v>0</v>
      </c>
      <c r="T885" s="1316">
        <v>0</v>
      </c>
      <c r="U885" s="1316">
        <v>0</v>
      </c>
      <c r="V885" s="1316">
        <v>0</v>
      </c>
      <c r="W885" s="1316">
        <v>0</v>
      </c>
      <c r="X885" s="1316">
        <v>0</v>
      </c>
      <c r="Y885" s="1316">
        <v>0</v>
      </c>
      <c r="Z885" s="1316">
        <v>0</v>
      </c>
      <c r="AA885" s="1316">
        <v>0</v>
      </c>
      <c r="AB885" s="1316">
        <v>0</v>
      </c>
      <c r="AC885" s="1316">
        <v>0</v>
      </c>
      <c r="AD885" s="1316">
        <v>0</v>
      </c>
      <c r="AE885" s="1358">
        <v>0</v>
      </c>
      <c r="AF885" s="1290">
        <v>0</v>
      </c>
      <c r="AG885" s="778">
        <v>3</v>
      </c>
      <c r="AH885" s="819">
        <v>14</v>
      </c>
      <c r="AI885" s="1386"/>
      <c r="AJ885" s="542"/>
      <c r="AK885" s="757"/>
      <c r="AL885" s="757"/>
      <c r="AM885" s="757"/>
    </row>
    <row r="886" spans="1:39" s="402" customFormat="1" ht="18" customHeight="1">
      <c r="A886" s="778">
        <v>25</v>
      </c>
      <c r="B886" s="778">
        <v>3</v>
      </c>
      <c r="C886" s="819">
        <v>15</v>
      </c>
      <c r="D886" s="2622"/>
      <c r="E886" s="2622"/>
      <c r="F886" s="2463"/>
      <c r="G886" s="2267" t="s">
        <v>1376</v>
      </c>
      <c r="H886" s="2168"/>
      <c r="I886" s="1261"/>
      <c r="J886" s="1316">
        <v>0</v>
      </c>
      <c r="K886" s="1316">
        <v>0</v>
      </c>
      <c r="L886" s="1316">
        <v>0</v>
      </c>
      <c r="M886" s="1316">
        <v>2</v>
      </c>
      <c r="N886" s="1316">
        <v>0</v>
      </c>
      <c r="O886" s="1316">
        <v>0</v>
      </c>
      <c r="P886" s="1316">
        <v>0</v>
      </c>
      <c r="Q886" s="1316">
        <v>0</v>
      </c>
      <c r="R886" s="1316">
        <v>0</v>
      </c>
      <c r="S886" s="1316">
        <v>0</v>
      </c>
      <c r="T886" s="1316">
        <v>0</v>
      </c>
      <c r="U886" s="1316">
        <v>0</v>
      </c>
      <c r="V886" s="1316">
        <v>0</v>
      </c>
      <c r="W886" s="1316">
        <v>0</v>
      </c>
      <c r="X886" s="1316">
        <v>0</v>
      </c>
      <c r="Y886" s="1316">
        <v>0</v>
      </c>
      <c r="Z886" s="1316">
        <v>0</v>
      </c>
      <c r="AA886" s="1316">
        <v>0</v>
      </c>
      <c r="AB886" s="1316">
        <v>0</v>
      </c>
      <c r="AC886" s="1316">
        <v>0</v>
      </c>
      <c r="AD886" s="1316">
        <v>0</v>
      </c>
      <c r="AE886" s="1358">
        <v>0</v>
      </c>
      <c r="AF886" s="1290">
        <v>0</v>
      </c>
      <c r="AG886" s="778">
        <v>3</v>
      </c>
      <c r="AH886" s="819">
        <v>15</v>
      </c>
      <c r="AI886" s="1386"/>
      <c r="AJ886" s="542"/>
      <c r="AK886" s="757"/>
      <c r="AL886" s="757"/>
      <c r="AM886" s="757"/>
    </row>
    <row r="887" spans="1:39" s="402" customFormat="1" ht="18" customHeight="1">
      <c r="A887" s="778">
        <v>25</v>
      </c>
      <c r="B887" s="778">
        <v>3</v>
      </c>
      <c r="C887" s="819">
        <v>16</v>
      </c>
      <c r="D887" s="2622"/>
      <c r="E887" s="2622"/>
      <c r="F887" s="2461" t="s">
        <v>1012</v>
      </c>
      <c r="G887" s="2269" t="s">
        <v>1370</v>
      </c>
      <c r="H887" s="2190"/>
      <c r="I887" s="1259"/>
      <c r="J887" s="1316">
        <v>0</v>
      </c>
      <c r="K887" s="1316">
        <v>0</v>
      </c>
      <c r="L887" s="1316">
        <v>0</v>
      </c>
      <c r="M887" s="1316">
        <v>0</v>
      </c>
      <c r="N887" s="1316">
        <v>0</v>
      </c>
      <c r="O887" s="1316">
        <v>0</v>
      </c>
      <c r="P887" s="1316">
        <v>1866</v>
      </c>
      <c r="Q887" s="1316">
        <v>0</v>
      </c>
      <c r="R887" s="1316">
        <v>0</v>
      </c>
      <c r="S887" s="1316">
        <v>0</v>
      </c>
      <c r="T887" s="1316">
        <v>0</v>
      </c>
      <c r="U887" s="1316">
        <v>0</v>
      </c>
      <c r="V887" s="1316">
        <v>0</v>
      </c>
      <c r="W887" s="1316">
        <v>0</v>
      </c>
      <c r="X887" s="1316">
        <v>0</v>
      </c>
      <c r="Y887" s="1316">
        <v>0</v>
      </c>
      <c r="Z887" s="1316">
        <v>0</v>
      </c>
      <c r="AA887" s="1316">
        <v>0</v>
      </c>
      <c r="AB887" s="1316">
        <v>0</v>
      </c>
      <c r="AC887" s="1316">
        <v>0</v>
      </c>
      <c r="AD887" s="1316">
        <v>0</v>
      </c>
      <c r="AE887" s="1358">
        <v>0</v>
      </c>
      <c r="AF887" s="1290">
        <v>0</v>
      </c>
      <c r="AG887" s="778">
        <v>3</v>
      </c>
      <c r="AH887" s="819">
        <v>16</v>
      </c>
      <c r="AI887" s="1386"/>
      <c r="AJ887" s="542"/>
      <c r="AK887" s="757"/>
      <c r="AL887" s="757"/>
      <c r="AM887" s="757"/>
    </row>
    <row r="888" spans="1:39" s="402" customFormat="1" ht="18" customHeight="1">
      <c r="A888" s="778">
        <v>25</v>
      </c>
      <c r="B888" s="778">
        <v>3</v>
      </c>
      <c r="C888" s="819">
        <v>17</v>
      </c>
      <c r="D888" s="2622"/>
      <c r="E888" s="2622"/>
      <c r="F888" s="2462"/>
      <c r="G888" s="2267" t="s">
        <v>1343</v>
      </c>
      <c r="H888" s="2168"/>
      <c r="I888" s="1260"/>
      <c r="J888" s="1316">
        <v>0</v>
      </c>
      <c r="K888" s="1316">
        <v>0</v>
      </c>
      <c r="L888" s="1316">
        <v>0</v>
      </c>
      <c r="M888" s="1316">
        <v>0</v>
      </c>
      <c r="N888" s="1316">
        <v>0</v>
      </c>
      <c r="O888" s="1316">
        <v>0</v>
      </c>
      <c r="P888" s="1316">
        <v>0</v>
      </c>
      <c r="Q888" s="1316">
        <v>0</v>
      </c>
      <c r="R888" s="1316">
        <v>0</v>
      </c>
      <c r="S888" s="1316">
        <v>0</v>
      </c>
      <c r="T888" s="1316">
        <v>0</v>
      </c>
      <c r="U888" s="1316">
        <v>0</v>
      </c>
      <c r="V888" s="1316">
        <v>0</v>
      </c>
      <c r="W888" s="1316">
        <v>0</v>
      </c>
      <c r="X888" s="1316">
        <v>0</v>
      </c>
      <c r="Y888" s="1316">
        <v>0</v>
      </c>
      <c r="Z888" s="1316">
        <v>0</v>
      </c>
      <c r="AA888" s="1316">
        <v>0</v>
      </c>
      <c r="AB888" s="1316">
        <v>0</v>
      </c>
      <c r="AC888" s="1316">
        <v>0</v>
      </c>
      <c r="AD888" s="1316">
        <v>0</v>
      </c>
      <c r="AE888" s="1358">
        <v>0</v>
      </c>
      <c r="AF888" s="1290">
        <v>0</v>
      </c>
      <c r="AG888" s="778">
        <v>3</v>
      </c>
      <c r="AH888" s="819">
        <v>17</v>
      </c>
      <c r="AI888" s="1386"/>
      <c r="AJ888" s="542"/>
      <c r="AK888" s="757"/>
      <c r="AL888" s="757"/>
      <c r="AM888" s="757"/>
    </row>
    <row r="889" spans="1:39" s="402" customFormat="1" ht="18" customHeight="1">
      <c r="A889" s="778">
        <v>25</v>
      </c>
      <c r="B889" s="778">
        <v>3</v>
      </c>
      <c r="C889" s="819">
        <v>18</v>
      </c>
      <c r="D889" s="2622"/>
      <c r="E889" s="2622"/>
      <c r="F889" s="2463"/>
      <c r="G889" s="2267" t="s">
        <v>1376</v>
      </c>
      <c r="H889" s="2168"/>
      <c r="I889" s="1261"/>
      <c r="J889" s="1316">
        <v>0</v>
      </c>
      <c r="K889" s="1316">
        <v>0</v>
      </c>
      <c r="L889" s="1316">
        <v>0</v>
      </c>
      <c r="M889" s="1316">
        <v>326</v>
      </c>
      <c r="N889" s="1316">
        <v>0</v>
      </c>
      <c r="O889" s="1316">
        <v>0</v>
      </c>
      <c r="P889" s="1316">
        <v>0</v>
      </c>
      <c r="Q889" s="1316">
        <v>0</v>
      </c>
      <c r="R889" s="1316">
        <v>0</v>
      </c>
      <c r="S889" s="1316">
        <v>0</v>
      </c>
      <c r="T889" s="1316">
        <v>0</v>
      </c>
      <c r="U889" s="1316">
        <v>0</v>
      </c>
      <c r="V889" s="1316">
        <v>0</v>
      </c>
      <c r="W889" s="1316">
        <v>0</v>
      </c>
      <c r="X889" s="1316">
        <v>0</v>
      </c>
      <c r="Y889" s="1316">
        <v>0</v>
      </c>
      <c r="Z889" s="1316">
        <v>0</v>
      </c>
      <c r="AA889" s="1316">
        <v>0</v>
      </c>
      <c r="AB889" s="1316">
        <v>0</v>
      </c>
      <c r="AC889" s="1316">
        <v>0</v>
      </c>
      <c r="AD889" s="1316">
        <v>0</v>
      </c>
      <c r="AE889" s="1358">
        <v>0</v>
      </c>
      <c r="AF889" s="1290">
        <v>0</v>
      </c>
      <c r="AG889" s="778">
        <v>3</v>
      </c>
      <c r="AH889" s="819">
        <v>18</v>
      </c>
      <c r="AI889" s="1386"/>
      <c r="AJ889" s="542"/>
      <c r="AK889" s="757"/>
      <c r="AL889" s="757"/>
      <c r="AM889" s="757"/>
    </row>
    <row r="890" spans="1:39" s="402" customFormat="1" ht="18" customHeight="1">
      <c r="A890" s="778">
        <v>25</v>
      </c>
      <c r="B890" s="778">
        <v>3</v>
      </c>
      <c r="C890" s="819">
        <v>19</v>
      </c>
      <c r="D890" s="2622"/>
      <c r="E890" s="2622"/>
      <c r="F890" s="2461" t="s">
        <v>942</v>
      </c>
      <c r="G890" s="2269" t="s">
        <v>1370</v>
      </c>
      <c r="H890" s="2190"/>
      <c r="I890" s="1259"/>
      <c r="J890" s="1316">
        <v>0</v>
      </c>
      <c r="K890" s="1316">
        <v>0</v>
      </c>
      <c r="L890" s="1316">
        <v>0</v>
      </c>
      <c r="M890" s="1316">
        <v>0</v>
      </c>
      <c r="N890" s="1316">
        <v>0</v>
      </c>
      <c r="O890" s="1316">
        <v>0</v>
      </c>
      <c r="P890" s="1316">
        <v>126</v>
      </c>
      <c r="Q890" s="1316">
        <v>0</v>
      </c>
      <c r="R890" s="1316">
        <v>0</v>
      </c>
      <c r="S890" s="1316">
        <v>0</v>
      </c>
      <c r="T890" s="1316">
        <v>0</v>
      </c>
      <c r="U890" s="1316">
        <v>0</v>
      </c>
      <c r="V890" s="1316">
        <v>0</v>
      </c>
      <c r="W890" s="1316">
        <v>0</v>
      </c>
      <c r="X890" s="1316">
        <v>0</v>
      </c>
      <c r="Y890" s="1316">
        <v>0</v>
      </c>
      <c r="Z890" s="1316">
        <v>0</v>
      </c>
      <c r="AA890" s="1316">
        <v>0</v>
      </c>
      <c r="AB890" s="1316">
        <v>0</v>
      </c>
      <c r="AC890" s="1316">
        <v>0</v>
      </c>
      <c r="AD890" s="1316">
        <v>0</v>
      </c>
      <c r="AE890" s="1358">
        <v>0</v>
      </c>
      <c r="AF890" s="1290">
        <v>0</v>
      </c>
      <c r="AG890" s="778">
        <v>3</v>
      </c>
      <c r="AH890" s="819">
        <v>19</v>
      </c>
      <c r="AI890" s="1386"/>
      <c r="AJ890" s="542"/>
      <c r="AK890" s="757"/>
      <c r="AL890" s="757"/>
      <c r="AM890" s="757"/>
    </row>
    <row r="891" spans="1:39" s="402" customFormat="1" ht="18" customHeight="1">
      <c r="A891" s="778">
        <v>25</v>
      </c>
      <c r="B891" s="778">
        <v>3</v>
      </c>
      <c r="C891" s="819">
        <v>20</v>
      </c>
      <c r="D891" s="2622"/>
      <c r="E891" s="2622"/>
      <c r="F891" s="2462"/>
      <c r="G891" s="2267" t="s">
        <v>1343</v>
      </c>
      <c r="H891" s="2168"/>
      <c r="I891" s="1260"/>
      <c r="J891" s="1316">
        <v>0</v>
      </c>
      <c r="K891" s="1316">
        <v>0</v>
      </c>
      <c r="L891" s="1316">
        <v>0</v>
      </c>
      <c r="M891" s="1316">
        <v>0</v>
      </c>
      <c r="N891" s="1316">
        <v>0</v>
      </c>
      <c r="O891" s="1316">
        <v>0</v>
      </c>
      <c r="P891" s="1316">
        <v>0</v>
      </c>
      <c r="Q891" s="1316">
        <v>0</v>
      </c>
      <c r="R891" s="1316">
        <v>0</v>
      </c>
      <c r="S891" s="1316">
        <v>0</v>
      </c>
      <c r="T891" s="1316">
        <v>0</v>
      </c>
      <c r="U891" s="1316">
        <v>0</v>
      </c>
      <c r="V891" s="1316">
        <v>0</v>
      </c>
      <c r="W891" s="1316">
        <v>0</v>
      </c>
      <c r="X891" s="1316">
        <v>0</v>
      </c>
      <c r="Y891" s="1316">
        <v>0</v>
      </c>
      <c r="Z891" s="1316">
        <v>0</v>
      </c>
      <c r="AA891" s="1316">
        <v>0</v>
      </c>
      <c r="AB891" s="1316">
        <v>0</v>
      </c>
      <c r="AC891" s="1316">
        <v>0</v>
      </c>
      <c r="AD891" s="1316">
        <v>0</v>
      </c>
      <c r="AE891" s="1358">
        <v>0</v>
      </c>
      <c r="AF891" s="1290">
        <v>0</v>
      </c>
      <c r="AG891" s="778">
        <v>3</v>
      </c>
      <c r="AH891" s="819">
        <v>20</v>
      </c>
      <c r="AI891" s="1386"/>
      <c r="AJ891" s="542"/>
      <c r="AK891" s="757"/>
      <c r="AL891" s="757"/>
      <c r="AM891" s="757"/>
    </row>
    <row r="892" spans="1:39" s="402" customFormat="1" ht="18" customHeight="1">
      <c r="A892" s="778">
        <v>25</v>
      </c>
      <c r="B892" s="778">
        <v>3</v>
      </c>
      <c r="C892" s="819">
        <v>21</v>
      </c>
      <c r="D892" s="2622"/>
      <c r="E892" s="2624"/>
      <c r="F892" s="2463"/>
      <c r="G892" s="2267" t="s">
        <v>1376</v>
      </c>
      <c r="H892" s="2168"/>
      <c r="I892" s="1261"/>
      <c r="J892" s="1316">
        <v>0</v>
      </c>
      <c r="K892" s="1316">
        <v>0</v>
      </c>
      <c r="L892" s="1316">
        <v>0</v>
      </c>
      <c r="M892" s="1316">
        <v>118</v>
      </c>
      <c r="N892" s="1316">
        <v>0</v>
      </c>
      <c r="O892" s="1316">
        <v>0</v>
      </c>
      <c r="P892" s="1316">
        <v>0</v>
      </c>
      <c r="Q892" s="1316">
        <v>0</v>
      </c>
      <c r="R892" s="1316">
        <v>0</v>
      </c>
      <c r="S892" s="1316">
        <v>0</v>
      </c>
      <c r="T892" s="1316">
        <v>0</v>
      </c>
      <c r="U892" s="1316">
        <v>0</v>
      </c>
      <c r="V892" s="1316">
        <v>0</v>
      </c>
      <c r="W892" s="1316">
        <v>0</v>
      </c>
      <c r="X892" s="1316">
        <v>0</v>
      </c>
      <c r="Y892" s="1316">
        <v>0</v>
      </c>
      <c r="Z892" s="1316">
        <v>0</v>
      </c>
      <c r="AA892" s="1316">
        <v>0</v>
      </c>
      <c r="AB892" s="1316">
        <v>0</v>
      </c>
      <c r="AC892" s="1316">
        <v>0</v>
      </c>
      <c r="AD892" s="1316">
        <v>0</v>
      </c>
      <c r="AE892" s="1358">
        <v>0</v>
      </c>
      <c r="AF892" s="1290">
        <v>0</v>
      </c>
      <c r="AG892" s="778">
        <v>3</v>
      </c>
      <c r="AH892" s="819">
        <v>21</v>
      </c>
      <c r="AI892" s="1386"/>
      <c r="AJ892" s="542"/>
      <c r="AK892" s="757"/>
      <c r="AL892" s="757"/>
      <c r="AM892" s="757"/>
    </row>
    <row r="893" spans="1:39" s="402" customFormat="1" ht="18" customHeight="1">
      <c r="A893" s="778">
        <v>25</v>
      </c>
      <c r="B893" s="778">
        <v>3</v>
      </c>
      <c r="C893" s="819">
        <v>22</v>
      </c>
      <c r="D893" s="2622"/>
      <c r="E893" s="2270" t="s">
        <v>1397</v>
      </c>
      <c r="F893" s="2271"/>
      <c r="G893" s="2267" t="s">
        <v>1376</v>
      </c>
      <c r="H893" s="2168"/>
      <c r="I893" s="1260"/>
      <c r="J893" s="1316">
        <v>0</v>
      </c>
      <c r="K893" s="1316">
        <v>0</v>
      </c>
      <c r="L893" s="1316">
        <v>0</v>
      </c>
      <c r="M893" s="1316">
        <v>0</v>
      </c>
      <c r="N893" s="1316">
        <v>0</v>
      </c>
      <c r="O893" s="1316">
        <v>0</v>
      </c>
      <c r="P893" s="1316">
        <v>0</v>
      </c>
      <c r="Q893" s="1316">
        <v>0</v>
      </c>
      <c r="R893" s="1316">
        <v>0</v>
      </c>
      <c r="S893" s="1316">
        <v>0</v>
      </c>
      <c r="T893" s="1316">
        <v>0</v>
      </c>
      <c r="U893" s="1316">
        <v>0</v>
      </c>
      <c r="V893" s="1316">
        <v>0</v>
      </c>
      <c r="W893" s="1316">
        <v>0</v>
      </c>
      <c r="X893" s="1316">
        <v>0</v>
      </c>
      <c r="Y893" s="1316">
        <v>0</v>
      </c>
      <c r="Z893" s="1316">
        <v>0</v>
      </c>
      <c r="AA893" s="1316">
        <v>0</v>
      </c>
      <c r="AB893" s="1316">
        <v>0</v>
      </c>
      <c r="AC893" s="1316">
        <v>0</v>
      </c>
      <c r="AD893" s="1316">
        <v>0</v>
      </c>
      <c r="AE893" s="1358">
        <v>0</v>
      </c>
      <c r="AF893" s="1290">
        <v>0</v>
      </c>
      <c r="AG893" s="778">
        <v>3</v>
      </c>
      <c r="AH893" s="819">
        <v>22</v>
      </c>
      <c r="AI893" s="1386"/>
      <c r="AJ893" s="542"/>
      <c r="AK893" s="757"/>
      <c r="AL893" s="757"/>
      <c r="AM893" s="757"/>
    </row>
    <row r="894" spans="1:39" s="402" customFormat="1" ht="18" customHeight="1">
      <c r="A894" s="778">
        <v>25</v>
      </c>
      <c r="B894" s="778">
        <v>3</v>
      </c>
      <c r="C894" s="819">
        <v>23</v>
      </c>
      <c r="D894" s="2622"/>
      <c r="E894" s="2464" t="s">
        <v>423</v>
      </c>
      <c r="F894" s="2380"/>
      <c r="G894" s="2269" t="s">
        <v>1370</v>
      </c>
      <c r="H894" s="2190"/>
      <c r="I894" s="1259"/>
      <c r="J894" s="1316">
        <v>0</v>
      </c>
      <c r="K894" s="1316">
        <v>0</v>
      </c>
      <c r="L894" s="1316">
        <v>0</v>
      </c>
      <c r="M894" s="1316">
        <v>0</v>
      </c>
      <c r="N894" s="1316">
        <v>0</v>
      </c>
      <c r="O894" s="1316">
        <v>0</v>
      </c>
      <c r="P894" s="1316">
        <v>6828</v>
      </c>
      <c r="Q894" s="1316">
        <v>0</v>
      </c>
      <c r="R894" s="1316">
        <v>0</v>
      </c>
      <c r="S894" s="1316">
        <v>0</v>
      </c>
      <c r="T894" s="1316">
        <v>0</v>
      </c>
      <c r="U894" s="1316">
        <v>0</v>
      </c>
      <c r="V894" s="1316">
        <v>0</v>
      </c>
      <c r="W894" s="1316">
        <v>0</v>
      </c>
      <c r="X894" s="1316">
        <v>0</v>
      </c>
      <c r="Y894" s="1316">
        <v>0</v>
      </c>
      <c r="Z894" s="1316">
        <v>0</v>
      </c>
      <c r="AA894" s="1316">
        <v>0</v>
      </c>
      <c r="AB894" s="1316">
        <v>0</v>
      </c>
      <c r="AC894" s="1316">
        <v>0</v>
      </c>
      <c r="AD894" s="1316">
        <v>0</v>
      </c>
      <c r="AE894" s="1358">
        <v>0</v>
      </c>
      <c r="AF894" s="1290">
        <v>0</v>
      </c>
      <c r="AG894" s="778">
        <v>3</v>
      </c>
      <c r="AH894" s="819">
        <v>23</v>
      </c>
      <c r="AI894" s="1386"/>
      <c r="AJ894" s="542"/>
      <c r="AK894" s="757"/>
      <c r="AL894" s="757"/>
      <c r="AM894" s="757"/>
    </row>
    <row r="895" spans="1:39" s="402" customFormat="1" ht="18" customHeight="1">
      <c r="A895" s="778">
        <v>25</v>
      </c>
      <c r="B895" s="778">
        <v>3</v>
      </c>
      <c r="C895" s="819">
        <v>24</v>
      </c>
      <c r="D895" s="2622"/>
      <c r="E895" s="2465"/>
      <c r="F895" s="2383"/>
      <c r="G895" s="2267" t="s">
        <v>1343</v>
      </c>
      <c r="H895" s="2168"/>
      <c r="I895" s="1260"/>
      <c r="J895" s="1316">
        <v>0</v>
      </c>
      <c r="K895" s="1316">
        <v>0</v>
      </c>
      <c r="L895" s="1316">
        <v>0</v>
      </c>
      <c r="M895" s="1316">
        <v>0</v>
      </c>
      <c r="N895" s="1316">
        <v>0</v>
      </c>
      <c r="O895" s="1316">
        <v>0</v>
      </c>
      <c r="P895" s="1316">
        <v>0</v>
      </c>
      <c r="Q895" s="1316">
        <v>0</v>
      </c>
      <c r="R895" s="1316">
        <v>0</v>
      </c>
      <c r="S895" s="1316">
        <v>0</v>
      </c>
      <c r="T895" s="1316">
        <v>0</v>
      </c>
      <c r="U895" s="1316">
        <v>0</v>
      </c>
      <c r="V895" s="1316">
        <v>0</v>
      </c>
      <c r="W895" s="1316">
        <v>0</v>
      </c>
      <c r="X895" s="1316">
        <v>0</v>
      </c>
      <c r="Y895" s="1316">
        <v>0</v>
      </c>
      <c r="Z895" s="1316">
        <v>0</v>
      </c>
      <c r="AA895" s="1316">
        <v>0</v>
      </c>
      <c r="AB895" s="1316">
        <v>0</v>
      </c>
      <c r="AC895" s="1316">
        <v>0</v>
      </c>
      <c r="AD895" s="1316">
        <v>0</v>
      </c>
      <c r="AE895" s="1358">
        <v>0</v>
      </c>
      <c r="AF895" s="1290">
        <v>0</v>
      </c>
      <c r="AG895" s="778">
        <v>3</v>
      </c>
      <c r="AH895" s="819">
        <v>24</v>
      </c>
      <c r="AI895" s="1386"/>
      <c r="AJ895" s="542"/>
      <c r="AK895" s="757"/>
      <c r="AL895" s="757"/>
      <c r="AM895" s="757"/>
    </row>
    <row r="896" spans="1:39" s="402" customFormat="1" ht="18" customHeight="1">
      <c r="A896" s="778">
        <v>25</v>
      </c>
      <c r="B896" s="778">
        <v>3</v>
      </c>
      <c r="C896" s="819">
        <v>25</v>
      </c>
      <c r="D896" s="2624"/>
      <c r="E896" s="2466"/>
      <c r="F896" s="2386"/>
      <c r="G896" s="2267" t="s">
        <v>1376</v>
      </c>
      <c r="H896" s="2168"/>
      <c r="I896" s="1260"/>
      <c r="J896" s="1316">
        <v>0</v>
      </c>
      <c r="K896" s="1316">
        <v>0</v>
      </c>
      <c r="L896" s="1316">
        <v>0</v>
      </c>
      <c r="M896" s="1316">
        <v>3155</v>
      </c>
      <c r="N896" s="1316">
        <v>0</v>
      </c>
      <c r="O896" s="1316">
        <v>0</v>
      </c>
      <c r="P896" s="1316">
        <v>0</v>
      </c>
      <c r="Q896" s="1316">
        <v>0</v>
      </c>
      <c r="R896" s="1316">
        <v>0</v>
      </c>
      <c r="S896" s="1316">
        <v>0</v>
      </c>
      <c r="T896" s="1316">
        <v>0</v>
      </c>
      <c r="U896" s="1316">
        <v>0</v>
      </c>
      <c r="V896" s="1316">
        <v>0</v>
      </c>
      <c r="W896" s="1316">
        <v>0</v>
      </c>
      <c r="X896" s="1316">
        <v>0</v>
      </c>
      <c r="Y896" s="1316">
        <v>0</v>
      </c>
      <c r="Z896" s="1316">
        <v>0</v>
      </c>
      <c r="AA896" s="1316">
        <v>0</v>
      </c>
      <c r="AB896" s="1316">
        <v>0</v>
      </c>
      <c r="AC896" s="1316">
        <v>0</v>
      </c>
      <c r="AD896" s="1316">
        <v>0</v>
      </c>
      <c r="AE896" s="1358">
        <v>0</v>
      </c>
      <c r="AF896" s="1290">
        <v>0</v>
      </c>
      <c r="AG896" s="778">
        <v>3</v>
      </c>
      <c r="AH896" s="819">
        <v>25</v>
      </c>
      <c r="AI896" s="1386"/>
      <c r="AJ896" s="542"/>
      <c r="AK896" s="757"/>
      <c r="AL896" s="757"/>
      <c r="AM896" s="757"/>
    </row>
    <row r="897" spans="1:39" s="402" customFormat="1" ht="18" customHeight="1">
      <c r="A897" s="778">
        <v>25</v>
      </c>
      <c r="B897" s="778">
        <v>3</v>
      </c>
      <c r="C897" s="819">
        <v>26</v>
      </c>
      <c r="D897" s="2625" t="s">
        <v>812</v>
      </c>
      <c r="E897" s="2451" t="s">
        <v>1393</v>
      </c>
      <c r="F897" s="2452"/>
      <c r="G897" s="2267" t="s">
        <v>1370</v>
      </c>
      <c r="H897" s="2168"/>
      <c r="I897" s="1262"/>
      <c r="J897" s="1316">
        <v>1416</v>
      </c>
      <c r="K897" s="1316">
        <v>103</v>
      </c>
      <c r="L897" s="1316">
        <v>252</v>
      </c>
      <c r="M897" s="1316">
        <v>318</v>
      </c>
      <c r="N897" s="1316">
        <v>144</v>
      </c>
      <c r="O897" s="1316">
        <v>120</v>
      </c>
      <c r="P897" s="1316">
        <v>84</v>
      </c>
      <c r="Q897" s="1316">
        <v>408</v>
      </c>
      <c r="R897" s="1316">
        <v>84</v>
      </c>
      <c r="S897" s="1316">
        <v>156</v>
      </c>
      <c r="T897" s="1316">
        <v>96</v>
      </c>
      <c r="U897" s="1316">
        <v>120</v>
      </c>
      <c r="V897" s="1316">
        <v>87</v>
      </c>
      <c r="W897" s="1316">
        <v>84</v>
      </c>
      <c r="X897" s="1316">
        <v>12</v>
      </c>
      <c r="Y897" s="1316">
        <v>12</v>
      </c>
      <c r="Z897" s="1316">
        <v>36</v>
      </c>
      <c r="AA897" s="1316">
        <v>24</v>
      </c>
      <c r="AB897" s="1316">
        <v>24</v>
      </c>
      <c r="AC897" s="1316">
        <v>36</v>
      </c>
      <c r="AD897" s="1316">
        <v>36</v>
      </c>
      <c r="AE897" s="1358">
        <v>48</v>
      </c>
      <c r="AF897" s="1290">
        <v>72</v>
      </c>
      <c r="AG897" s="778">
        <v>3</v>
      </c>
      <c r="AH897" s="819">
        <v>26</v>
      </c>
      <c r="AI897" s="1386"/>
      <c r="AJ897" s="542"/>
      <c r="AK897" s="757"/>
      <c r="AL897" s="757"/>
      <c r="AM897" s="757"/>
    </row>
    <row r="898" spans="1:39" s="402" customFormat="1" ht="18" customHeight="1">
      <c r="A898" s="778">
        <v>25</v>
      </c>
      <c r="B898" s="778">
        <v>3</v>
      </c>
      <c r="C898" s="819">
        <v>27</v>
      </c>
      <c r="D898" s="2622"/>
      <c r="E898" s="2449"/>
      <c r="F898" s="2450"/>
      <c r="G898" s="2267" t="s">
        <v>1343</v>
      </c>
      <c r="H898" s="2168"/>
      <c r="I898" s="1260"/>
      <c r="J898" s="1316">
        <v>0</v>
      </c>
      <c r="K898" s="1316">
        <v>0</v>
      </c>
      <c r="L898" s="1316">
        <v>0</v>
      </c>
      <c r="M898" s="1316">
        <v>0</v>
      </c>
      <c r="N898" s="1316">
        <v>0</v>
      </c>
      <c r="O898" s="1316">
        <v>12</v>
      </c>
      <c r="P898" s="1316">
        <v>0</v>
      </c>
      <c r="Q898" s="1316">
        <v>0</v>
      </c>
      <c r="R898" s="1316">
        <v>0</v>
      </c>
      <c r="S898" s="1316">
        <v>0</v>
      </c>
      <c r="T898" s="1316">
        <v>0</v>
      </c>
      <c r="U898" s="1316">
        <v>48</v>
      </c>
      <c r="V898" s="1316">
        <v>0</v>
      </c>
      <c r="W898" s="1316">
        <v>0</v>
      </c>
      <c r="X898" s="1316">
        <v>0</v>
      </c>
      <c r="Y898" s="1316">
        <v>0</v>
      </c>
      <c r="Z898" s="1316">
        <v>0</v>
      </c>
      <c r="AA898" s="1316">
        <v>12</v>
      </c>
      <c r="AB898" s="1316">
        <v>0</v>
      </c>
      <c r="AC898" s="1316">
        <v>60</v>
      </c>
      <c r="AD898" s="1316">
        <v>12</v>
      </c>
      <c r="AE898" s="1358">
        <v>0</v>
      </c>
      <c r="AF898" s="1290">
        <v>12</v>
      </c>
      <c r="AG898" s="778">
        <v>3</v>
      </c>
      <c r="AH898" s="819">
        <v>27</v>
      </c>
      <c r="AI898" s="1386"/>
      <c r="AJ898" s="542"/>
      <c r="AK898" s="757"/>
      <c r="AL898" s="757"/>
      <c r="AM898" s="757"/>
    </row>
    <row r="899" spans="1:39" s="402" customFormat="1" ht="18" customHeight="1">
      <c r="A899" s="778">
        <v>25</v>
      </c>
      <c r="B899" s="778">
        <v>3</v>
      </c>
      <c r="C899" s="819">
        <v>28</v>
      </c>
      <c r="D899" s="2622"/>
      <c r="E899" s="2449"/>
      <c r="F899" s="2450"/>
      <c r="G899" s="2268" t="s">
        <v>1376</v>
      </c>
      <c r="H899" s="2188"/>
      <c r="I899" s="1261"/>
      <c r="J899" s="1316">
        <v>108</v>
      </c>
      <c r="K899" s="1316">
        <v>0</v>
      </c>
      <c r="L899" s="1316">
        <v>181</v>
      </c>
      <c r="M899" s="1316">
        <v>108</v>
      </c>
      <c r="N899" s="1316">
        <v>0</v>
      </c>
      <c r="O899" s="1316">
        <v>0</v>
      </c>
      <c r="P899" s="1316">
        <v>0</v>
      </c>
      <c r="Q899" s="1316">
        <v>0</v>
      </c>
      <c r="R899" s="1316">
        <v>12</v>
      </c>
      <c r="S899" s="1316">
        <v>132</v>
      </c>
      <c r="T899" s="1316">
        <v>0</v>
      </c>
      <c r="U899" s="1316">
        <v>0</v>
      </c>
      <c r="V899" s="1316">
        <v>0</v>
      </c>
      <c r="W899" s="1316">
        <v>12</v>
      </c>
      <c r="X899" s="1316">
        <v>0</v>
      </c>
      <c r="Y899" s="1316">
        <v>0</v>
      </c>
      <c r="Z899" s="1316">
        <v>0</v>
      </c>
      <c r="AA899" s="1316">
        <v>0</v>
      </c>
      <c r="AB899" s="1316">
        <v>0</v>
      </c>
      <c r="AC899" s="1316">
        <v>0</v>
      </c>
      <c r="AD899" s="1316">
        <v>0</v>
      </c>
      <c r="AE899" s="1358">
        <v>0</v>
      </c>
      <c r="AF899" s="1290">
        <v>12</v>
      </c>
      <c r="AG899" s="778">
        <v>3</v>
      </c>
      <c r="AH899" s="819">
        <v>28</v>
      </c>
      <c r="AI899" s="1386"/>
      <c r="AJ899" s="542"/>
      <c r="AK899" s="757"/>
      <c r="AL899" s="757"/>
      <c r="AM899" s="757"/>
    </row>
    <row r="900" spans="1:39" s="402" customFormat="1" ht="18" customHeight="1">
      <c r="A900" s="778">
        <v>25</v>
      </c>
      <c r="B900" s="778">
        <v>3</v>
      </c>
      <c r="C900" s="819">
        <v>29</v>
      </c>
      <c r="D900" s="2622"/>
      <c r="E900" s="2451" t="s">
        <v>10</v>
      </c>
      <c r="F900" s="2452"/>
      <c r="G900" s="2267" t="s">
        <v>1370</v>
      </c>
      <c r="H900" s="2168"/>
      <c r="I900" s="1259"/>
      <c r="J900" s="1316">
        <v>118</v>
      </c>
      <c r="K900" s="1316">
        <v>9</v>
      </c>
      <c r="L900" s="1316">
        <v>21</v>
      </c>
      <c r="M900" s="1316">
        <v>26</v>
      </c>
      <c r="N900" s="1316">
        <v>12</v>
      </c>
      <c r="O900" s="1316">
        <v>10</v>
      </c>
      <c r="P900" s="1316">
        <v>7</v>
      </c>
      <c r="Q900" s="1316">
        <v>34</v>
      </c>
      <c r="R900" s="1316">
        <v>7</v>
      </c>
      <c r="S900" s="1316">
        <v>13</v>
      </c>
      <c r="T900" s="1316">
        <v>8</v>
      </c>
      <c r="U900" s="1316">
        <v>10</v>
      </c>
      <c r="V900" s="1316">
        <v>8</v>
      </c>
      <c r="W900" s="1316">
        <v>7</v>
      </c>
      <c r="X900" s="1316">
        <v>1</v>
      </c>
      <c r="Y900" s="1316">
        <v>1</v>
      </c>
      <c r="Z900" s="1316">
        <v>3</v>
      </c>
      <c r="AA900" s="1316">
        <v>2</v>
      </c>
      <c r="AB900" s="1316">
        <v>2</v>
      </c>
      <c r="AC900" s="1316">
        <v>3</v>
      </c>
      <c r="AD900" s="1316">
        <v>3</v>
      </c>
      <c r="AE900" s="1358">
        <v>4</v>
      </c>
      <c r="AF900" s="1290">
        <v>6</v>
      </c>
      <c r="AG900" s="778">
        <v>3</v>
      </c>
      <c r="AH900" s="819">
        <v>29</v>
      </c>
      <c r="AI900" s="1386"/>
      <c r="AJ900" s="542"/>
      <c r="AK900" s="757"/>
      <c r="AL900" s="757"/>
      <c r="AM900" s="757"/>
    </row>
    <row r="901" spans="1:39" s="402" customFormat="1" ht="18" customHeight="1">
      <c r="A901" s="778">
        <v>25</v>
      </c>
      <c r="B901" s="778">
        <v>3</v>
      </c>
      <c r="C901" s="819">
        <v>30</v>
      </c>
      <c r="D901" s="2622"/>
      <c r="E901" s="2449"/>
      <c r="F901" s="2450"/>
      <c r="G901" s="2267" t="s">
        <v>1343</v>
      </c>
      <c r="H901" s="2168"/>
      <c r="I901" s="1260"/>
      <c r="J901" s="1316">
        <v>0</v>
      </c>
      <c r="K901" s="1316">
        <v>0</v>
      </c>
      <c r="L901" s="1316">
        <v>0</v>
      </c>
      <c r="M901" s="1316">
        <v>0</v>
      </c>
      <c r="N901" s="1316">
        <v>0</v>
      </c>
      <c r="O901" s="1316">
        <v>1</v>
      </c>
      <c r="P901" s="1316">
        <v>0</v>
      </c>
      <c r="Q901" s="1316">
        <v>0</v>
      </c>
      <c r="R901" s="1316">
        <v>0</v>
      </c>
      <c r="S901" s="1316">
        <v>0</v>
      </c>
      <c r="T901" s="1316">
        <v>0</v>
      </c>
      <c r="U901" s="1316">
        <v>4</v>
      </c>
      <c r="V901" s="1316">
        <v>0</v>
      </c>
      <c r="W901" s="1316">
        <v>0</v>
      </c>
      <c r="X901" s="1316">
        <v>0</v>
      </c>
      <c r="Y901" s="1316">
        <v>0</v>
      </c>
      <c r="Z901" s="1316">
        <v>0</v>
      </c>
      <c r="AA901" s="1316">
        <v>1</v>
      </c>
      <c r="AB901" s="1316">
        <v>0</v>
      </c>
      <c r="AC901" s="1316">
        <v>5</v>
      </c>
      <c r="AD901" s="1316">
        <v>1</v>
      </c>
      <c r="AE901" s="1358">
        <v>0</v>
      </c>
      <c r="AF901" s="1290">
        <v>1</v>
      </c>
      <c r="AG901" s="778">
        <v>3</v>
      </c>
      <c r="AH901" s="819">
        <v>30</v>
      </c>
      <c r="AI901" s="1386"/>
      <c r="AJ901" s="542"/>
      <c r="AK901" s="757"/>
      <c r="AL901" s="757"/>
      <c r="AM901" s="757"/>
    </row>
    <row r="902" spans="1:39" s="402" customFormat="1" ht="18" customHeight="1">
      <c r="A902" s="778">
        <v>25</v>
      </c>
      <c r="B902" s="778">
        <v>3</v>
      </c>
      <c r="C902" s="819">
        <v>31</v>
      </c>
      <c r="D902" s="2622"/>
      <c r="E902" s="2453"/>
      <c r="F902" s="2454"/>
      <c r="G902" s="2267" t="s">
        <v>1376</v>
      </c>
      <c r="H902" s="2168"/>
      <c r="I902" s="1261"/>
      <c r="J902" s="1316">
        <v>9</v>
      </c>
      <c r="K902" s="1316">
        <v>0</v>
      </c>
      <c r="L902" s="1316">
        <v>16</v>
      </c>
      <c r="M902" s="1316">
        <v>9</v>
      </c>
      <c r="N902" s="1316">
        <v>0</v>
      </c>
      <c r="O902" s="1316">
        <v>0</v>
      </c>
      <c r="P902" s="1316">
        <v>0</v>
      </c>
      <c r="Q902" s="1316">
        <v>0</v>
      </c>
      <c r="R902" s="1316">
        <v>1</v>
      </c>
      <c r="S902" s="1316">
        <v>11</v>
      </c>
      <c r="T902" s="1316">
        <v>0</v>
      </c>
      <c r="U902" s="1316">
        <v>0</v>
      </c>
      <c r="V902" s="1316">
        <v>0</v>
      </c>
      <c r="W902" s="1316">
        <v>1</v>
      </c>
      <c r="X902" s="1316">
        <v>0</v>
      </c>
      <c r="Y902" s="1316">
        <v>0</v>
      </c>
      <c r="Z902" s="1316">
        <v>0</v>
      </c>
      <c r="AA902" s="1316">
        <v>0</v>
      </c>
      <c r="AB902" s="1316">
        <v>0</v>
      </c>
      <c r="AC902" s="1316">
        <v>0</v>
      </c>
      <c r="AD902" s="1316">
        <v>0</v>
      </c>
      <c r="AE902" s="1358">
        <v>0</v>
      </c>
      <c r="AF902" s="1290">
        <v>1</v>
      </c>
      <c r="AG902" s="778">
        <v>3</v>
      </c>
      <c r="AH902" s="819">
        <v>31</v>
      </c>
      <c r="AI902" s="1386"/>
      <c r="AJ902" s="542"/>
      <c r="AK902" s="757"/>
      <c r="AL902" s="757"/>
      <c r="AM902" s="757"/>
    </row>
    <row r="903" spans="1:39" s="402" customFormat="1" ht="18" customHeight="1">
      <c r="A903" s="778">
        <v>25</v>
      </c>
      <c r="B903" s="778">
        <v>3</v>
      </c>
      <c r="C903" s="819">
        <v>32</v>
      </c>
      <c r="D903" s="2622"/>
      <c r="E903" s="2455" t="s">
        <v>673</v>
      </c>
      <c r="F903" s="2456"/>
      <c r="G903" s="2269" t="s">
        <v>1370</v>
      </c>
      <c r="H903" s="2190"/>
      <c r="I903" s="1259"/>
      <c r="J903" s="1316">
        <v>465918</v>
      </c>
      <c r="K903" s="1316">
        <v>33638</v>
      </c>
      <c r="L903" s="1316">
        <v>88566</v>
      </c>
      <c r="M903" s="1316">
        <v>111576</v>
      </c>
      <c r="N903" s="1316">
        <v>45622</v>
      </c>
      <c r="O903" s="1316">
        <v>40845</v>
      </c>
      <c r="P903" s="1316">
        <v>32021</v>
      </c>
      <c r="Q903" s="1316">
        <v>128323</v>
      </c>
      <c r="R903" s="1316">
        <v>25555</v>
      </c>
      <c r="S903" s="1316">
        <v>45543</v>
      </c>
      <c r="T903" s="1316">
        <v>28836</v>
      </c>
      <c r="U903" s="1316">
        <v>39476</v>
      </c>
      <c r="V903" s="1316">
        <v>26526</v>
      </c>
      <c r="W903" s="1316">
        <v>26622</v>
      </c>
      <c r="X903" s="1316">
        <v>2548</v>
      </c>
      <c r="Y903" s="1316">
        <v>2174</v>
      </c>
      <c r="Z903" s="1316">
        <v>10377</v>
      </c>
      <c r="AA903" s="1316">
        <v>7609</v>
      </c>
      <c r="AB903" s="1316">
        <v>6654</v>
      </c>
      <c r="AC903" s="1316">
        <v>11247</v>
      </c>
      <c r="AD903" s="1316">
        <v>11514</v>
      </c>
      <c r="AE903" s="1358">
        <v>14727</v>
      </c>
      <c r="AF903" s="1290">
        <v>22475</v>
      </c>
      <c r="AG903" s="778">
        <v>3</v>
      </c>
      <c r="AH903" s="819">
        <v>32</v>
      </c>
      <c r="AI903" s="1386"/>
      <c r="AJ903" s="542"/>
      <c r="AK903" s="757"/>
      <c r="AL903" s="757"/>
      <c r="AM903" s="757"/>
    </row>
    <row r="904" spans="1:39" s="402" customFormat="1" ht="18" customHeight="1">
      <c r="A904" s="778">
        <v>25</v>
      </c>
      <c r="B904" s="778">
        <v>3</v>
      </c>
      <c r="C904" s="819">
        <v>33</v>
      </c>
      <c r="D904" s="2622"/>
      <c r="E904" s="2457"/>
      <c r="F904" s="2458"/>
      <c r="G904" s="2267" t="s">
        <v>1343</v>
      </c>
      <c r="H904" s="2168"/>
      <c r="I904" s="1260"/>
      <c r="J904" s="1316">
        <v>0</v>
      </c>
      <c r="K904" s="1316">
        <v>0</v>
      </c>
      <c r="L904" s="1316">
        <v>0</v>
      </c>
      <c r="M904" s="1316">
        <v>0</v>
      </c>
      <c r="N904" s="1316">
        <v>0</v>
      </c>
      <c r="O904" s="1316">
        <v>1884</v>
      </c>
      <c r="P904" s="1316">
        <v>0</v>
      </c>
      <c r="Q904" s="1316">
        <v>0</v>
      </c>
      <c r="R904" s="1316">
        <v>0</v>
      </c>
      <c r="S904" s="1316">
        <v>0</v>
      </c>
      <c r="T904" s="1316">
        <v>0</v>
      </c>
      <c r="U904" s="1316">
        <v>11605</v>
      </c>
      <c r="V904" s="1316">
        <v>0</v>
      </c>
      <c r="W904" s="1316">
        <v>0</v>
      </c>
      <c r="X904" s="1316">
        <v>0</v>
      </c>
      <c r="Y904" s="1316">
        <v>0</v>
      </c>
      <c r="Z904" s="1316">
        <v>0</v>
      </c>
      <c r="AA904" s="1316">
        <v>2535</v>
      </c>
      <c r="AB904" s="1316">
        <v>0</v>
      </c>
      <c r="AC904" s="1316">
        <v>5724</v>
      </c>
      <c r="AD904" s="1316">
        <v>1864</v>
      </c>
      <c r="AE904" s="1358">
        <v>0</v>
      </c>
      <c r="AF904" s="1290">
        <v>2285</v>
      </c>
      <c r="AG904" s="778">
        <v>3</v>
      </c>
      <c r="AH904" s="819">
        <v>33</v>
      </c>
      <c r="AI904" s="1386"/>
      <c r="AJ904" s="542"/>
      <c r="AK904" s="757"/>
      <c r="AL904" s="757"/>
      <c r="AM904" s="757"/>
    </row>
    <row r="905" spans="1:39" s="402" customFormat="1" ht="18" customHeight="1">
      <c r="A905" s="778">
        <v>25</v>
      </c>
      <c r="B905" s="778">
        <v>3</v>
      </c>
      <c r="C905" s="819">
        <v>34</v>
      </c>
      <c r="D905" s="2622"/>
      <c r="E905" s="2459"/>
      <c r="F905" s="2460"/>
      <c r="G905" s="2267" t="s">
        <v>1376</v>
      </c>
      <c r="H905" s="2168"/>
      <c r="I905" s="1261"/>
      <c r="J905" s="1316">
        <v>14062</v>
      </c>
      <c r="K905" s="1316">
        <v>0</v>
      </c>
      <c r="L905" s="1316">
        <v>27160</v>
      </c>
      <c r="M905" s="1316">
        <v>10783</v>
      </c>
      <c r="N905" s="1316">
        <v>0</v>
      </c>
      <c r="O905" s="1316">
        <v>0</v>
      </c>
      <c r="P905" s="1316">
        <v>0</v>
      </c>
      <c r="Q905" s="1316">
        <v>0</v>
      </c>
      <c r="R905" s="1316">
        <v>1371</v>
      </c>
      <c r="S905" s="1316">
        <v>0</v>
      </c>
      <c r="T905" s="1316">
        <v>0</v>
      </c>
      <c r="U905" s="1316">
        <v>0</v>
      </c>
      <c r="V905" s="1316">
        <v>0</v>
      </c>
      <c r="W905" s="1316">
        <v>1972</v>
      </c>
      <c r="X905" s="1316">
        <v>0</v>
      </c>
      <c r="Y905" s="1316">
        <v>0</v>
      </c>
      <c r="Z905" s="1316">
        <v>0</v>
      </c>
      <c r="AA905" s="1316">
        <v>0</v>
      </c>
      <c r="AB905" s="1316">
        <v>0</v>
      </c>
      <c r="AC905" s="1316">
        <v>0</v>
      </c>
      <c r="AD905" s="1316">
        <v>0</v>
      </c>
      <c r="AE905" s="1358">
        <v>0</v>
      </c>
      <c r="AF905" s="1290">
        <v>1423</v>
      </c>
      <c r="AG905" s="778">
        <v>3</v>
      </c>
      <c r="AH905" s="819">
        <v>34</v>
      </c>
      <c r="AI905" s="1386"/>
      <c r="AJ905" s="542"/>
      <c r="AK905" s="757"/>
      <c r="AL905" s="757"/>
      <c r="AM905" s="757"/>
    </row>
    <row r="906" spans="1:39" s="402" customFormat="1" ht="18" customHeight="1">
      <c r="A906" s="778">
        <v>25</v>
      </c>
      <c r="B906" s="778">
        <v>3</v>
      </c>
      <c r="C906" s="819">
        <v>35</v>
      </c>
      <c r="D906" s="2622"/>
      <c r="E906" s="2623" t="s">
        <v>1395</v>
      </c>
      <c r="F906" s="2461" t="s">
        <v>1240</v>
      </c>
      <c r="G906" s="2269" t="s">
        <v>1370</v>
      </c>
      <c r="H906" s="2190"/>
      <c r="I906" s="1259"/>
      <c r="J906" s="1316">
        <v>16266</v>
      </c>
      <c r="K906" s="1316">
        <v>1679</v>
      </c>
      <c r="L906" s="1316">
        <v>3173</v>
      </c>
      <c r="M906" s="1316">
        <v>4454</v>
      </c>
      <c r="N906" s="1316">
        <v>2205</v>
      </c>
      <c r="O906" s="1316">
        <v>984</v>
      </c>
      <c r="P906" s="1316">
        <v>863</v>
      </c>
      <c r="Q906" s="1316">
        <v>9982</v>
      </c>
      <c r="R906" s="1316">
        <v>1922</v>
      </c>
      <c r="S906" s="1316">
        <v>2657</v>
      </c>
      <c r="T906" s="1316">
        <v>3710</v>
      </c>
      <c r="U906" s="1316">
        <v>1558</v>
      </c>
      <c r="V906" s="1316">
        <v>1727</v>
      </c>
      <c r="W906" s="1316">
        <v>1478</v>
      </c>
      <c r="X906" s="1316">
        <v>75</v>
      </c>
      <c r="Y906" s="1316">
        <v>135</v>
      </c>
      <c r="Z906" s="1316">
        <v>370</v>
      </c>
      <c r="AA906" s="1316">
        <v>375</v>
      </c>
      <c r="AB906" s="1316">
        <v>152</v>
      </c>
      <c r="AC906" s="1316">
        <v>44</v>
      </c>
      <c r="AD906" s="1316">
        <v>604</v>
      </c>
      <c r="AE906" s="1358">
        <v>887</v>
      </c>
      <c r="AF906" s="1290">
        <v>230</v>
      </c>
      <c r="AG906" s="778">
        <v>3</v>
      </c>
      <c r="AH906" s="819">
        <v>35</v>
      </c>
      <c r="AI906" s="1386"/>
      <c r="AJ906" s="542"/>
      <c r="AK906" s="757"/>
      <c r="AL906" s="757"/>
      <c r="AM906" s="757"/>
    </row>
    <row r="907" spans="1:39" s="402" customFormat="1" ht="18" customHeight="1">
      <c r="A907" s="778">
        <v>25</v>
      </c>
      <c r="B907" s="778">
        <v>3</v>
      </c>
      <c r="C907" s="819">
        <v>36</v>
      </c>
      <c r="D907" s="2622"/>
      <c r="E907" s="2622"/>
      <c r="F907" s="2462"/>
      <c r="G907" s="2267" t="s">
        <v>1343</v>
      </c>
      <c r="H907" s="2168"/>
      <c r="I907" s="1260"/>
      <c r="J907" s="1316">
        <v>0</v>
      </c>
      <c r="K907" s="1316">
        <v>0</v>
      </c>
      <c r="L907" s="1316">
        <v>0</v>
      </c>
      <c r="M907" s="1316">
        <v>0</v>
      </c>
      <c r="N907" s="1316">
        <v>0</v>
      </c>
      <c r="O907" s="1316">
        <v>0</v>
      </c>
      <c r="P907" s="1316">
        <v>0</v>
      </c>
      <c r="Q907" s="1316">
        <v>0</v>
      </c>
      <c r="R907" s="1316">
        <v>0</v>
      </c>
      <c r="S907" s="1316">
        <v>0</v>
      </c>
      <c r="T907" s="1316">
        <v>0</v>
      </c>
      <c r="U907" s="1316">
        <v>1344</v>
      </c>
      <c r="V907" s="1316">
        <v>0</v>
      </c>
      <c r="W907" s="1316">
        <v>0</v>
      </c>
      <c r="X907" s="1316">
        <v>0</v>
      </c>
      <c r="Y907" s="1316">
        <v>0</v>
      </c>
      <c r="Z907" s="1316">
        <v>0</v>
      </c>
      <c r="AA907" s="1316">
        <v>137</v>
      </c>
      <c r="AB907" s="1316">
        <v>0</v>
      </c>
      <c r="AC907" s="1316">
        <v>0</v>
      </c>
      <c r="AD907" s="1316">
        <v>160</v>
      </c>
      <c r="AE907" s="1358">
        <v>0</v>
      </c>
      <c r="AF907" s="1290">
        <v>39</v>
      </c>
      <c r="AG907" s="778">
        <v>3</v>
      </c>
      <c r="AH907" s="819">
        <v>36</v>
      </c>
      <c r="AI907" s="1386"/>
      <c r="AJ907" s="542"/>
      <c r="AK907" s="757"/>
      <c r="AL907" s="757"/>
      <c r="AM907" s="757"/>
    </row>
    <row r="908" spans="1:39" s="402" customFormat="1" ht="18" customHeight="1">
      <c r="A908" s="778">
        <v>25</v>
      </c>
      <c r="B908" s="778">
        <v>3</v>
      </c>
      <c r="C908" s="819">
        <v>37</v>
      </c>
      <c r="D908" s="2622"/>
      <c r="E908" s="2622"/>
      <c r="F908" s="2463"/>
      <c r="G908" s="2267" t="s">
        <v>1376</v>
      </c>
      <c r="H908" s="2168"/>
      <c r="I908" s="1261"/>
      <c r="J908" s="1316">
        <v>30</v>
      </c>
      <c r="K908" s="1316">
        <v>0</v>
      </c>
      <c r="L908" s="1316">
        <v>5137</v>
      </c>
      <c r="M908" s="1316">
        <v>729</v>
      </c>
      <c r="N908" s="1316">
        <v>0</v>
      </c>
      <c r="O908" s="1316">
        <v>0</v>
      </c>
      <c r="P908" s="1316">
        <v>0</v>
      </c>
      <c r="Q908" s="1316">
        <v>0</v>
      </c>
      <c r="R908" s="1316">
        <v>0</v>
      </c>
      <c r="S908" s="1316">
        <v>0</v>
      </c>
      <c r="T908" s="1316">
        <v>0</v>
      </c>
      <c r="U908" s="1316">
        <v>0</v>
      </c>
      <c r="V908" s="1316">
        <v>0</v>
      </c>
      <c r="W908" s="1316">
        <v>11</v>
      </c>
      <c r="X908" s="1316">
        <v>0</v>
      </c>
      <c r="Y908" s="1316">
        <v>0</v>
      </c>
      <c r="Z908" s="1316">
        <v>0</v>
      </c>
      <c r="AA908" s="1316">
        <v>0</v>
      </c>
      <c r="AB908" s="1316">
        <v>0</v>
      </c>
      <c r="AC908" s="1316">
        <v>0</v>
      </c>
      <c r="AD908" s="1316">
        <v>0</v>
      </c>
      <c r="AE908" s="1358">
        <v>0</v>
      </c>
      <c r="AF908" s="1290">
        <v>0</v>
      </c>
      <c r="AG908" s="778">
        <v>3</v>
      </c>
      <c r="AH908" s="819">
        <v>37</v>
      </c>
      <c r="AI908" s="1386"/>
      <c r="AJ908" s="542"/>
      <c r="AK908" s="757"/>
      <c r="AL908" s="757"/>
      <c r="AM908" s="757"/>
    </row>
    <row r="909" spans="1:39" s="402" customFormat="1" ht="18" customHeight="1">
      <c r="A909" s="778">
        <v>25</v>
      </c>
      <c r="B909" s="778">
        <v>3</v>
      </c>
      <c r="C909" s="819">
        <v>38</v>
      </c>
      <c r="D909" s="2622"/>
      <c r="E909" s="2622"/>
      <c r="F909" s="2461" t="s">
        <v>1394</v>
      </c>
      <c r="G909" s="2269" t="s">
        <v>1370</v>
      </c>
      <c r="H909" s="2190"/>
      <c r="I909" s="1259"/>
      <c r="J909" s="1316">
        <v>498</v>
      </c>
      <c r="K909" s="1316">
        <v>368</v>
      </c>
      <c r="L909" s="1316">
        <v>0</v>
      </c>
      <c r="M909" s="1316">
        <v>150</v>
      </c>
      <c r="N909" s="1316">
        <v>152</v>
      </c>
      <c r="O909" s="1316">
        <v>0</v>
      </c>
      <c r="P909" s="1316">
        <v>38</v>
      </c>
      <c r="Q909" s="1316">
        <v>0</v>
      </c>
      <c r="R909" s="1316">
        <v>0</v>
      </c>
      <c r="S909" s="1316">
        <v>0</v>
      </c>
      <c r="T909" s="1316">
        <v>0</v>
      </c>
      <c r="U909" s="1316">
        <v>0</v>
      </c>
      <c r="V909" s="1316">
        <v>144</v>
      </c>
      <c r="W909" s="1316">
        <v>0</v>
      </c>
      <c r="X909" s="1316">
        <v>0</v>
      </c>
      <c r="Y909" s="1316">
        <v>0</v>
      </c>
      <c r="Z909" s="1316">
        <v>0</v>
      </c>
      <c r="AA909" s="1316">
        <v>36</v>
      </c>
      <c r="AB909" s="1316">
        <v>0</v>
      </c>
      <c r="AC909" s="1316">
        <v>0</v>
      </c>
      <c r="AD909" s="1316">
        <v>0</v>
      </c>
      <c r="AE909" s="1358">
        <v>0</v>
      </c>
      <c r="AF909" s="1290">
        <v>30</v>
      </c>
      <c r="AG909" s="778">
        <v>3</v>
      </c>
      <c r="AH909" s="819">
        <v>38</v>
      </c>
      <c r="AI909" s="1386"/>
      <c r="AJ909" s="542"/>
      <c r="AK909" s="757"/>
      <c r="AL909" s="757"/>
      <c r="AM909" s="757"/>
    </row>
    <row r="910" spans="1:39" s="402" customFormat="1" ht="18" customHeight="1">
      <c r="A910" s="778">
        <v>25</v>
      </c>
      <c r="B910" s="778">
        <v>3</v>
      </c>
      <c r="C910" s="819">
        <v>39</v>
      </c>
      <c r="D910" s="2622"/>
      <c r="E910" s="2622"/>
      <c r="F910" s="2462"/>
      <c r="G910" s="2267" t="s">
        <v>1343</v>
      </c>
      <c r="H910" s="2168"/>
      <c r="I910" s="1260"/>
      <c r="J910" s="1316">
        <v>0</v>
      </c>
      <c r="K910" s="1316">
        <v>0</v>
      </c>
      <c r="L910" s="1316">
        <v>0</v>
      </c>
      <c r="M910" s="1316">
        <v>0</v>
      </c>
      <c r="N910" s="1316">
        <v>0</v>
      </c>
      <c r="O910" s="1316">
        <v>0</v>
      </c>
      <c r="P910" s="1316">
        <v>0</v>
      </c>
      <c r="Q910" s="1316">
        <v>0</v>
      </c>
      <c r="R910" s="1316">
        <v>0</v>
      </c>
      <c r="S910" s="1316">
        <v>0</v>
      </c>
      <c r="T910" s="1316">
        <v>0</v>
      </c>
      <c r="U910" s="1316">
        <v>0</v>
      </c>
      <c r="V910" s="1316">
        <v>0</v>
      </c>
      <c r="W910" s="1316">
        <v>0</v>
      </c>
      <c r="X910" s="1316">
        <v>0</v>
      </c>
      <c r="Y910" s="1316">
        <v>0</v>
      </c>
      <c r="Z910" s="1316">
        <v>0</v>
      </c>
      <c r="AA910" s="1316">
        <v>36</v>
      </c>
      <c r="AB910" s="1316">
        <v>0</v>
      </c>
      <c r="AC910" s="1316">
        <v>0</v>
      </c>
      <c r="AD910" s="1316">
        <v>0</v>
      </c>
      <c r="AE910" s="1358">
        <v>0</v>
      </c>
      <c r="AF910" s="1290">
        <v>11</v>
      </c>
      <c r="AG910" s="778">
        <v>3</v>
      </c>
      <c r="AH910" s="819">
        <v>39</v>
      </c>
      <c r="AI910" s="1386"/>
      <c r="AJ910" s="542"/>
      <c r="AK910" s="757"/>
      <c r="AL910" s="757"/>
      <c r="AM910" s="757"/>
    </row>
    <row r="911" spans="1:39" s="402" customFormat="1" ht="18" customHeight="1">
      <c r="A911" s="778">
        <v>25</v>
      </c>
      <c r="B911" s="778">
        <v>3</v>
      </c>
      <c r="C911" s="819">
        <v>40</v>
      </c>
      <c r="D911" s="2622"/>
      <c r="E911" s="2622"/>
      <c r="F911" s="2463"/>
      <c r="G911" s="2267" t="s">
        <v>1376</v>
      </c>
      <c r="H911" s="2168"/>
      <c r="I911" s="1261"/>
      <c r="J911" s="1316">
        <v>2</v>
      </c>
      <c r="K911" s="1316">
        <v>0</v>
      </c>
      <c r="L911" s="1316">
        <v>0</v>
      </c>
      <c r="M911" s="1316">
        <v>179</v>
      </c>
      <c r="N911" s="1316">
        <v>0</v>
      </c>
      <c r="O911" s="1316">
        <v>0</v>
      </c>
      <c r="P911" s="1316">
        <v>0</v>
      </c>
      <c r="Q911" s="1316">
        <v>0</v>
      </c>
      <c r="R911" s="1316">
        <v>0</v>
      </c>
      <c r="S911" s="1316">
        <v>0</v>
      </c>
      <c r="T911" s="1316">
        <v>0</v>
      </c>
      <c r="U911" s="1316">
        <v>0</v>
      </c>
      <c r="V911" s="1316">
        <v>0</v>
      </c>
      <c r="W911" s="1316">
        <v>0</v>
      </c>
      <c r="X911" s="1316">
        <v>0</v>
      </c>
      <c r="Y911" s="1316">
        <v>0</v>
      </c>
      <c r="Z911" s="1316">
        <v>0</v>
      </c>
      <c r="AA911" s="1316">
        <v>0</v>
      </c>
      <c r="AB911" s="1316">
        <v>0</v>
      </c>
      <c r="AC911" s="1316">
        <v>0</v>
      </c>
      <c r="AD911" s="1316">
        <v>0</v>
      </c>
      <c r="AE911" s="1358">
        <v>0</v>
      </c>
      <c r="AF911" s="1290">
        <v>0</v>
      </c>
      <c r="AG911" s="778">
        <v>3</v>
      </c>
      <c r="AH911" s="819">
        <v>40</v>
      </c>
      <c r="AI911" s="1386"/>
      <c r="AJ911" s="542"/>
      <c r="AK911" s="757"/>
      <c r="AL911" s="757"/>
      <c r="AM911" s="757"/>
    </row>
    <row r="912" spans="1:39" s="402" customFormat="1" ht="18" customHeight="1">
      <c r="A912" s="778">
        <v>25</v>
      </c>
      <c r="B912" s="778">
        <v>3</v>
      </c>
      <c r="C912" s="819">
        <v>41</v>
      </c>
      <c r="D912" s="2622"/>
      <c r="E912" s="2622"/>
      <c r="F912" s="2461" t="s">
        <v>1012</v>
      </c>
      <c r="G912" s="2269" t="s">
        <v>1370</v>
      </c>
      <c r="H912" s="2190"/>
      <c r="I912" s="1259"/>
      <c r="J912" s="1316">
        <v>172692</v>
      </c>
      <c r="K912" s="1316">
        <v>11179</v>
      </c>
      <c r="L912" s="1316">
        <v>33547</v>
      </c>
      <c r="M912" s="1316">
        <v>43435</v>
      </c>
      <c r="N912" s="1316">
        <v>17283</v>
      </c>
      <c r="O912" s="1316">
        <v>15372</v>
      </c>
      <c r="P912" s="1316">
        <v>12383</v>
      </c>
      <c r="Q912" s="1316">
        <v>47445</v>
      </c>
      <c r="R912" s="1316">
        <v>10166</v>
      </c>
      <c r="S912" s="1316">
        <v>17351</v>
      </c>
      <c r="T912" s="1316">
        <v>10781</v>
      </c>
      <c r="U912" s="1316">
        <v>15628</v>
      </c>
      <c r="V912" s="1316">
        <v>10294</v>
      </c>
      <c r="W912" s="1316">
        <v>9797</v>
      </c>
      <c r="X912" s="1316">
        <v>553</v>
      </c>
      <c r="Y912" s="1316">
        <v>533</v>
      </c>
      <c r="Z912" s="1316">
        <v>3835</v>
      </c>
      <c r="AA912" s="1316">
        <v>1753</v>
      </c>
      <c r="AB912" s="1316">
        <v>2540</v>
      </c>
      <c r="AC912" s="1316">
        <v>3792</v>
      </c>
      <c r="AD912" s="1316">
        <v>4143</v>
      </c>
      <c r="AE912" s="1358">
        <v>3025</v>
      </c>
      <c r="AF912" s="1290">
        <v>4940</v>
      </c>
      <c r="AG912" s="778">
        <v>3</v>
      </c>
      <c r="AH912" s="819">
        <v>41</v>
      </c>
      <c r="AI912" s="1386"/>
      <c r="AJ912" s="542"/>
      <c r="AK912" s="757"/>
      <c r="AL912" s="757"/>
      <c r="AM912" s="757"/>
    </row>
    <row r="913" spans="1:39" s="402" customFormat="1" ht="18" customHeight="1">
      <c r="A913" s="778">
        <v>25</v>
      </c>
      <c r="B913" s="778">
        <v>3</v>
      </c>
      <c r="C913" s="819">
        <v>42</v>
      </c>
      <c r="D913" s="2622"/>
      <c r="E913" s="2622"/>
      <c r="F913" s="2462"/>
      <c r="G913" s="2267" t="s">
        <v>1343</v>
      </c>
      <c r="H913" s="2168"/>
      <c r="I913" s="1260"/>
      <c r="J913" s="1316">
        <v>0</v>
      </c>
      <c r="K913" s="1316">
        <v>0</v>
      </c>
      <c r="L913" s="1316">
        <v>0</v>
      </c>
      <c r="M913" s="1316">
        <v>0</v>
      </c>
      <c r="N913" s="1316">
        <v>0</v>
      </c>
      <c r="O913" s="1316">
        <v>270</v>
      </c>
      <c r="P913" s="1316">
        <v>0</v>
      </c>
      <c r="Q913" s="1316">
        <v>0</v>
      </c>
      <c r="R913" s="1316">
        <v>0</v>
      </c>
      <c r="S913" s="1316">
        <v>0</v>
      </c>
      <c r="T913" s="1316">
        <v>0</v>
      </c>
      <c r="U913" s="1316">
        <v>1572</v>
      </c>
      <c r="V913" s="1316">
        <v>0</v>
      </c>
      <c r="W913" s="1316">
        <v>0</v>
      </c>
      <c r="X913" s="1316">
        <v>0</v>
      </c>
      <c r="Y913" s="1316">
        <v>0</v>
      </c>
      <c r="Z913" s="1316">
        <v>0</v>
      </c>
      <c r="AA913" s="1316">
        <v>343</v>
      </c>
      <c r="AB913" s="1316">
        <v>0</v>
      </c>
      <c r="AC913" s="1316">
        <v>731</v>
      </c>
      <c r="AD913" s="1316">
        <v>255</v>
      </c>
      <c r="AE913" s="1358">
        <v>0</v>
      </c>
      <c r="AF913" s="1290">
        <v>228</v>
      </c>
      <c r="AG913" s="778">
        <v>3</v>
      </c>
      <c r="AH913" s="819">
        <v>42</v>
      </c>
      <c r="AI913" s="1386"/>
      <c r="AJ913" s="542"/>
      <c r="AK913" s="757"/>
      <c r="AL913" s="757"/>
      <c r="AM913" s="757"/>
    </row>
    <row r="914" spans="1:39" s="402" customFormat="1" ht="18" customHeight="1">
      <c r="A914" s="778">
        <v>25</v>
      </c>
      <c r="B914" s="778">
        <v>3</v>
      </c>
      <c r="C914" s="819">
        <v>43</v>
      </c>
      <c r="D914" s="2622"/>
      <c r="E914" s="2622"/>
      <c r="F914" s="2463"/>
      <c r="G914" s="2267" t="s">
        <v>1376</v>
      </c>
      <c r="H914" s="2168"/>
      <c r="I914" s="1261"/>
      <c r="J914" s="1316">
        <v>2381</v>
      </c>
      <c r="K914" s="1316">
        <v>0</v>
      </c>
      <c r="L914" s="1316">
        <v>3417</v>
      </c>
      <c r="M914" s="1316">
        <v>1471</v>
      </c>
      <c r="N914" s="1316">
        <v>0</v>
      </c>
      <c r="O914" s="1316">
        <v>0</v>
      </c>
      <c r="P914" s="1316">
        <v>0</v>
      </c>
      <c r="Q914" s="1316">
        <v>0</v>
      </c>
      <c r="R914" s="1316">
        <v>92</v>
      </c>
      <c r="S914" s="1316">
        <v>2882</v>
      </c>
      <c r="T914" s="1316">
        <v>0</v>
      </c>
      <c r="U914" s="1316">
        <v>0</v>
      </c>
      <c r="V914" s="1316">
        <v>0</v>
      </c>
      <c r="W914" s="1316">
        <v>267</v>
      </c>
      <c r="X914" s="1316">
        <v>0</v>
      </c>
      <c r="Y914" s="1316">
        <v>0</v>
      </c>
      <c r="Z914" s="1316">
        <v>0</v>
      </c>
      <c r="AA914" s="1316">
        <v>0</v>
      </c>
      <c r="AB914" s="1316">
        <v>0</v>
      </c>
      <c r="AC914" s="1316">
        <v>0</v>
      </c>
      <c r="AD914" s="1316">
        <v>0</v>
      </c>
      <c r="AE914" s="1358">
        <v>0</v>
      </c>
      <c r="AF914" s="1290">
        <v>145</v>
      </c>
      <c r="AG914" s="778">
        <v>3</v>
      </c>
      <c r="AH914" s="819">
        <v>43</v>
      </c>
      <c r="AI914" s="1386"/>
      <c r="AJ914" s="542"/>
      <c r="AK914" s="757"/>
      <c r="AL914" s="757"/>
      <c r="AM914" s="757"/>
    </row>
    <row r="915" spans="1:39" s="402" customFormat="1" ht="18" customHeight="1">
      <c r="A915" s="778">
        <v>25</v>
      </c>
      <c r="B915" s="778">
        <v>3</v>
      </c>
      <c r="C915" s="819">
        <v>44</v>
      </c>
      <c r="D915" s="2622"/>
      <c r="E915" s="2622"/>
      <c r="F915" s="2461" t="s">
        <v>942</v>
      </c>
      <c r="G915" s="2269" t="s">
        <v>1370</v>
      </c>
      <c r="H915" s="2190"/>
      <c r="I915" s="1259"/>
      <c r="J915" s="1316">
        <v>32776</v>
      </c>
      <c r="K915" s="1316">
        <v>1849</v>
      </c>
      <c r="L915" s="1316">
        <v>4627</v>
      </c>
      <c r="M915" s="1316">
        <v>6253</v>
      </c>
      <c r="N915" s="1316">
        <v>2847</v>
      </c>
      <c r="O915" s="1316">
        <v>1703</v>
      </c>
      <c r="P915" s="1316">
        <v>2291</v>
      </c>
      <c r="Q915" s="1316">
        <v>7834</v>
      </c>
      <c r="R915" s="1316">
        <v>1702</v>
      </c>
      <c r="S915" s="1316">
        <v>4882</v>
      </c>
      <c r="T915" s="1316">
        <v>1453</v>
      </c>
      <c r="U915" s="1316">
        <v>3304</v>
      </c>
      <c r="V915" s="1316">
        <v>4958</v>
      </c>
      <c r="W915" s="1316">
        <v>2144</v>
      </c>
      <c r="X915" s="1316">
        <v>293</v>
      </c>
      <c r="Y915" s="1316">
        <v>347</v>
      </c>
      <c r="Z915" s="1316">
        <v>647</v>
      </c>
      <c r="AA915" s="1316">
        <v>646</v>
      </c>
      <c r="AB915" s="1316">
        <v>613</v>
      </c>
      <c r="AC915" s="1316">
        <v>783</v>
      </c>
      <c r="AD915" s="1316">
        <v>263</v>
      </c>
      <c r="AE915" s="1358">
        <v>468</v>
      </c>
      <c r="AF915" s="1290">
        <v>3397</v>
      </c>
      <c r="AG915" s="778">
        <v>3</v>
      </c>
      <c r="AH915" s="819">
        <v>44</v>
      </c>
      <c r="AI915" s="1386"/>
      <c r="AJ915" s="542"/>
      <c r="AK915" s="757"/>
      <c r="AL915" s="757"/>
      <c r="AM915" s="757"/>
    </row>
    <row r="916" spans="1:39" s="402" customFormat="1" ht="18" customHeight="1">
      <c r="A916" s="778">
        <v>25</v>
      </c>
      <c r="B916" s="778">
        <v>3</v>
      </c>
      <c r="C916" s="819">
        <v>45</v>
      </c>
      <c r="D916" s="2622"/>
      <c r="E916" s="2622"/>
      <c r="F916" s="2462"/>
      <c r="G916" s="2267" t="s">
        <v>1343</v>
      </c>
      <c r="H916" s="2168"/>
      <c r="I916" s="1260"/>
      <c r="J916" s="1316">
        <v>0</v>
      </c>
      <c r="K916" s="1316">
        <v>0</v>
      </c>
      <c r="L916" s="1316">
        <v>0</v>
      </c>
      <c r="M916" s="1316">
        <v>0</v>
      </c>
      <c r="N916" s="1316">
        <v>0</v>
      </c>
      <c r="O916" s="1316">
        <v>22</v>
      </c>
      <c r="P916" s="1316">
        <v>0</v>
      </c>
      <c r="Q916" s="1316">
        <v>0</v>
      </c>
      <c r="R916" s="1316">
        <v>0</v>
      </c>
      <c r="S916" s="1316">
        <v>0</v>
      </c>
      <c r="T916" s="1316">
        <v>0</v>
      </c>
      <c r="U916" s="1316">
        <v>124</v>
      </c>
      <c r="V916" s="1316">
        <v>0</v>
      </c>
      <c r="W916" s="1316">
        <v>0</v>
      </c>
      <c r="X916" s="1316">
        <v>0</v>
      </c>
      <c r="Y916" s="1316">
        <v>0</v>
      </c>
      <c r="Z916" s="1316">
        <v>0</v>
      </c>
      <c r="AA916" s="1316">
        <v>85</v>
      </c>
      <c r="AB916" s="1316">
        <v>0</v>
      </c>
      <c r="AC916" s="1316">
        <v>48</v>
      </c>
      <c r="AD916" s="1316">
        <v>24</v>
      </c>
      <c r="AE916" s="1358">
        <v>0</v>
      </c>
      <c r="AF916" s="1290">
        <v>34</v>
      </c>
      <c r="AG916" s="778">
        <v>3</v>
      </c>
      <c r="AH916" s="819">
        <v>45</v>
      </c>
      <c r="AI916" s="1386"/>
      <c r="AJ916" s="542"/>
      <c r="AK916" s="757"/>
      <c r="AL916" s="757"/>
      <c r="AM916" s="757"/>
    </row>
    <row r="917" spans="1:39" s="402" customFormat="1" ht="18" customHeight="1">
      <c r="A917" s="778">
        <v>25</v>
      </c>
      <c r="B917" s="778">
        <v>3</v>
      </c>
      <c r="C917" s="819">
        <v>46</v>
      </c>
      <c r="D917" s="2622"/>
      <c r="E917" s="2624"/>
      <c r="F917" s="2463"/>
      <c r="G917" s="2267" t="s">
        <v>1376</v>
      </c>
      <c r="H917" s="2168"/>
      <c r="I917" s="1261"/>
      <c r="J917" s="1316">
        <v>551</v>
      </c>
      <c r="K917" s="1316">
        <v>0</v>
      </c>
      <c r="L917" s="1316">
        <v>2414</v>
      </c>
      <c r="M917" s="1316">
        <v>541</v>
      </c>
      <c r="N917" s="1316">
        <v>0</v>
      </c>
      <c r="O917" s="1316">
        <v>0</v>
      </c>
      <c r="P917" s="1316">
        <v>0</v>
      </c>
      <c r="Q917" s="1316">
        <v>0</v>
      </c>
      <c r="R917" s="1316">
        <v>50</v>
      </c>
      <c r="S917" s="1316">
        <v>0</v>
      </c>
      <c r="T917" s="1316">
        <v>0</v>
      </c>
      <c r="U917" s="1316">
        <v>0</v>
      </c>
      <c r="V917" s="1316">
        <v>0</v>
      </c>
      <c r="W917" s="1316">
        <v>172</v>
      </c>
      <c r="X917" s="1316">
        <v>0</v>
      </c>
      <c r="Y917" s="1316">
        <v>0</v>
      </c>
      <c r="Z917" s="1316">
        <v>0</v>
      </c>
      <c r="AA917" s="1316">
        <v>0</v>
      </c>
      <c r="AB917" s="1316">
        <v>0</v>
      </c>
      <c r="AC917" s="1316">
        <v>0</v>
      </c>
      <c r="AD917" s="1316">
        <v>0</v>
      </c>
      <c r="AE917" s="1358">
        <v>0</v>
      </c>
      <c r="AF917" s="1290">
        <v>22</v>
      </c>
      <c r="AG917" s="778">
        <v>3</v>
      </c>
      <c r="AH917" s="819">
        <v>46</v>
      </c>
      <c r="AI917" s="1386"/>
      <c r="AJ917" s="542"/>
      <c r="AK917" s="757"/>
      <c r="AL917" s="757"/>
      <c r="AM917" s="757"/>
    </row>
    <row r="918" spans="1:39" s="402" customFormat="1" ht="18" customHeight="1">
      <c r="A918" s="778">
        <v>25</v>
      </c>
      <c r="B918" s="778">
        <v>3</v>
      </c>
      <c r="C918" s="819">
        <v>47</v>
      </c>
      <c r="D918" s="2622"/>
      <c r="E918" s="2270" t="s">
        <v>1397</v>
      </c>
      <c r="F918" s="2271"/>
      <c r="G918" s="2267" t="s">
        <v>1376</v>
      </c>
      <c r="H918" s="2168"/>
      <c r="I918" s="1260"/>
      <c r="J918" s="1316">
        <v>0</v>
      </c>
      <c r="K918" s="1316">
        <v>0</v>
      </c>
      <c r="L918" s="1316">
        <v>0</v>
      </c>
      <c r="M918" s="1316">
        <v>0</v>
      </c>
      <c r="N918" s="1316">
        <v>0</v>
      </c>
      <c r="O918" s="1316">
        <v>0</v>
      </c>
      <c r="P918" s="1316">
        <v>0</v>
      </c>
      <c r="Q918" s="1316">
        <v>0</v>
      </c>
      <c r="R918" s="1316">
        <v>0</v>
      </c>
      <c r="S918" s="1316">
        <v>21938</v>
      </c>
      <c r="T918" s="1316">
        <v>0</v>
      </c>
      <c r="U918" s="1316">
        <v>0</v>
      </c>
      <c r="V918" s="1316">
        <v>0</v>
      </c>
      <c r="W918" s="1316">
        <v>0</v>
      </c>
      <c r="X918" s="1316">
        <v>0</v>
      </c>
      <c r="Y918" s="1316">
        <v>0</v>
      </c>
      <c r="Z918" s="1316">
        <v>0</v>
      </c>
      <c r="AA918" s="1316">
        <v>0</v>
      </c>
      <c r="AB918" s="1316">
        <v>0</v>
      </c>
      <c r="AC918" s="1316">
        <v>0</v>
      </c>
      <c r="AD918" s="1316">
        <v>0</v>
      </c>
      <c r="AE918" s="1358">
        <v>0</v>
      </c>
      <c r="AF918" s="1290">
        <v>0</v>
      </c>
      <c r="AG918" s="778">
        <v>3</v>
      </c>
      <c r="AH918" s="819">
        <v>47</v>
      </c>
      <c r="AI918" s="1386"/>
      <c r="AJ918" s="542"/>
      <c r="AK918" s="757"/>
      <c r="AL918" s="757"/>
      <c r="AM918" s="757"/>
    </row>
    <row r="919" spans="1:39" s="402" customFormat="1" ht="18" customHeight="1">
      <c r="A919" s="778">
        <v>25</v>
      </c>
      <c r="B919" s="778">
        <v>3</v>
      </c>
      <c r="C919" s="819">
        <v>48</v>
      </c>
      <c r="D919" s="2622"/>
      <c r="E919" s="2464" t="s">
        <v>423</v>
      </c>
      <c r="F919" s="2380"/>
      <c r="G919" s="2269" t="s">
        <v>1370</v>
      </c>
      <c r="H919" s="2190"/>
      <c r="I919" s="1259"/>
      <c r="J919" s="1316">
        <v>688150</v>
      </c>
      <c r="K919" s="1316">
        <v>48713</v>
      </c>
      <c r="L919" s="1316">
        <v>129913</v>
      </c>
      <c r="M919" s="1316">
        <v>165868</v>
      </c>
      <c r="N919" s="1316">
        <v>68109</v>
      </c>
      <c r="O919" s="1316">
        <v>58904</v>
      </c>
      <c r="P919" s="1316">
        <v>47596</v>
      </c>
      <c r="Q919" s="1316">
        <v>193584</v>
      </c>
      <c r="R919" s="1316">
        <v>39345</v>
      </c>
      <c r="S919" s="1316">
        <v>70433</v>
      </c>
      <c r="T919" s="1316">
        <v>44780</v>
      </c>
      <c r="U919" s="1316">
        <v>59966</v>
      </c>
      <c r="V919" s="1316">
        <v>43649</v>
      </c>
      <c r="W919" s="1316">
        <v>40041</v>
      </c>
      <c r="X919" s="1316">
        <v>3469</v>
      </c>
      <c r="Y919" s="1316">
        <v>3189</v>
      </c>
      <c r="Z919" s="1316">
        <v>15229</v>
      </c>
      <c r="AA919" s="1316">
        <v>10419</v>
      </c>
      <c r="AB919" s="1316">
        <v>9959</v>
      </c>
      <c r="AC919" s="1316">
        <v>15866</v>
      </c>
      <c r="AD919" s="1316">
        <v>16524</v>
      </c>
      <c r="AE919" s="1358">
        <v>19107</v>
      </c>
      <c r="AF919" s="1290">
        <v>31072</v>
      </c>
      <c r="AG919" s="778">
        <v>3</v>
      </c>
      <c r="AH919" s="819">
        <v>48</v>
      </c>
      <c r="AI919" s="1386"/>
      <c r="AJ919" s="542"/>
      <c r="AK919" s="757"/>
      <c r="AL919" s="757"/>
      <c r="AM919" s="757"/>
    </row>
    <row r="920" spans="1:39" s="402" customFormat="1" ht="18" customHeight="1">
      <c r="A920" s="778">
        <v>25</v>
      </c>
      <c r="B920" s="778">
        <v>3</v>
      </c>
      <c r="C920" s="819">
        <v>49</v>
      </c>
      <c r="D920" s="2622"/>
      <c r="E920" s="2465"/>
      <c r="F920" s="2383"/>
      <c r="G920" s="2267" t="s">
        <v>1343</v>
      </c>
      <c r="H920" s="2168"/>
      <c r="I920" s="1260"/>
      <c r="J920" s="1316">
        <v>0</v>
      </c>
      <c r="K920" s="1316">
        <v>0</v>
      </c>
      <c r="L920" s="1316">
        <v>0</v>
      </c>
      <c r="M920" s="1316">
        <v>0</v>
      </c>
      <c r="N920" s="1316">
        <v>0</v>
      </c>
      <c r="O920" s="1316">
        <v>2176</v>
      </c>
      <c r="P920" s="1316">
        <v>0</v>
      </c>
      <c r="Q920" s="1316">
        <v>0</v>
      </c>
      <c r="R920" s="1316">
        <v>0</v>
      </c>
      <c r="S920" s="1316">
        <v>0</v>
      </c>
      <c r="T920" s="1316">
        <v>0</v>
      </c>
      <c r="U920" s="1316">
        <v>14645</v>
      </c>
      <c r="V920" s="1316">
        <v>0</v>
      </c>
      <c r="W920" s="1316">
        <v>0</v>
      </c>
      <c r="X920" s="1316">
        <v>0</v>
      </c>
      <c r="Y920" s="1316">
        <v>0</v>
      </c>
      <c r="Z920" s="1316">
        <v>0</v>
      </c>
      <c r="AA920" s="1316">
        <v>3136</v>
      </c>
      <c r="AB920" s="1316">
        <v>0</v>
      </c>
      <c r="AC920" s="1316">
        <v>6503</v>
      </c>
      <c r="AD920" s="1316">
        <v>2303</v>
      </c>
      <c r="AE920" s="1358">
        <v>0</v>
      </c>
      <c r="AF920" s="1290">
        <v>2597</v>
      </c>
      <c r="AG920" s="778">
        <v>3</v>
      </c>
      <c r="AH920" s="819">
        <v>49</v>
      </c>
      <c r="AI920" s="1386"/>
      <c r="AJ920" s="542"/>
      <c r="AK920" s="757"/>
      <c r="AL920" s="757"/>
      <c r="AM920" s="757"/>
    </row>
    <row r="921" spans="1:39" s="402" customFormat="1" ht="18" customHeight="1">
      <c r="A921" s="778">
        <v>25</v>
      </c>
      <c r="B921" s="778">
        <v>3</v>
      </c>
      <c r="C921" s="819">
        <v>50</v>
      </c>
      <c r="D921" s="2622"/>
      <c r="E921" s="2465"/>
      <c r="F921" s="2383"/>
      <c r="G921" s="2268" t="s">
        <v>1376</v>
      </c>
      <c r="H921" s="2188"/>
      <c r="I921" s="1262"/>
      <c r="J921" s="1323">
        <v>17026</v>
      </c>
      <c r="K921" s="1323">
        <v>0</v>
      </c>
      <c r="L921" s="1323">
        <v>38128</v>
      </c>
      <c r="M921" s="1323">
        <v>13703</v>
      </c>
      <c r="N921" s="1323">
        <v>0</v>
      </c>
      <c r="O921" s="1323">
        <v>0</v>
      </c>
      <c r="P921" s="1323">
        <v>0</v>
      </c>
      <c r="Q921" s="1323">
        <v>0</v>
      </c>
      <c r="R921" s="1323">
        <v>1513</v>
      </c>
      <c r="S921" s="1323">
        <v>24820</v>
      </c>
      <c r="T921" s="1323">
        <v>0</v>
      </c>
      <c r="U921" s="1323">
        <v>0</v>
      </c>
      <c r="V921" s="1323">
        <v>0</v>
      </c>
      <c r="W921" s="1323">
        <v>2422</v>
      </c>
      <c r="X921" s="1323">
        <v>0</v>
      </c>
      <c r="Y921" s="1323">
        <v>0</v>
      </c>
      <c r="Z921" s="1323">
        <v>0</v>
      </c>
      <c r="AA921" s="1323">
        <v>0</v>
      </c>
      <c r="AB921" s="1323">
        <v>0</v>
      </c>
      <c r="AC921" s="1323">
        <v>0</v>
      </c>
      <c r="AD921" s="1323">
        <v>0</v>
      </c>
      <c r="AE921" s="1363">
        <v>0</v>
      </c>
      <c r="AF921" s="1308">
        <v>1590</v>
      </c>
      <c r="AG921" s="778">
        <v>3</v>
      </c>
      <c r="AH921" s="819">
        <v>50</v>
      </c>
      <c r="AI921" s="1386"/>
      <c r="AJ921" s="542"/>
      <c r="AK921" s="757"/>
      <c r="AL921" s="757"/>
      <c r="AM921" s="757"/>
    </row>
    <row r="922" spans="1:39" s="165" customFormat="1" ht="18.75" customHeight="1">
      <c r="A922" s="779">
        <v>30</v>
      </c>
      <c r="B922" s="798">
        <v>1</v>
      </c>
      <c r="C922" s="791">
        <v>1</v>
      </c>
      <c r="D922" s="865">
        <v>1</v>
      </c>
      <c r="E922" s="2195" t="s">
        <v>703</v>
      </c>
      <c r="F922" s="2196"/>
      <c r="G922" s="2196"/>
      <c r="H922" s="2196"/>
      <c r="I922" s="2197"/>
      <c r="J922" s="1319">
        <v>149710</v>
      </c>
      <c r="K922" s="1319">
        <v>19900</v>
      </c>
      <c r="L922" s="1319">
        <v>28706</v>
      </c>
      <c r="M922" s="1319">
        <v>26292</v>
      </c>
      <c r="N922" s="1319">
        <v>11807</v>
      </c>
      <c r="O922" s="1319">
        <v>15649</v>
      </c>
      <c r="P922" s="1319">
        <v>11649</v>
      </c>
      <c r="Q922" s="1319">
        <v>30220</v>
      </c>
      <c r="R922" s="1319">
        <v>11005</v>
      </c>
      <c r="S922" s="1319">
        <v>15120</v>
      </c>
      <c r="T922" s="1319">
        <v>8732</v>
      </c>
      <c r="U922" s="1319">
        <v>12906</v>
      </c>
      <c r="V922" s="1319">
        <v>10721</v>
      </c>
      <c r="W922" s="1319">
        <v>7164</v>
      </c>
      <c r="X922" s="1319">
        <v>1920</v>
      </c>
      <c r="Y922" s="1319">
        <v>1129</v>
      </c>
      <c r="Z922" s="1319">
        <v>5269</v>
      </c>
      <c r="AA922" s="1319">
        <v>2885</v>
      </c>
      <c r="AB922" s="1319">
        <v>3834</v>
      </c>
      <c r="AC922" s="1319">
        <v>2569</v>
      </c>
      <c r="AD922" s="1319">
        <v>2281</v>
      </c>
      <c r="AE922" s="1360">
        <v>3602</v>
      </c>
      <c r="AF922" s="1310">
        <v>3206</v>
      </c>
      <c r="AG922" s="1368">
        <v>1</v>
      </c>
      <c r="AH922" s="1368">
        <v>1</v>
      </c>
      <c r="AI922" s="1385"/>
      <c r="AJ922" s="543"/>
    </row>
    <row r="923" spans="1:39" s="165" customFormat="1" ht="18.75" customHeight="1">
      <c r="A923" s="780">
        <v>30</v>
      </c>
      <c r="B923" s="405">
        <v>1</v>
      </c>
      <c r="C923" s="405">
        <v>2</v>
      </c>
      <c r="D923" s="891" t="s">
        <v>333</v>
      </c>
      <c r="E923" s="876" t="s">
        <v>409</v>
      </c>
      <c r="F923" s="2116" t="s">
        <v>1002</v>
      </c>
      <c r="G923" s="2116"/>
      <c r="H923" s="2117"/>
      <c r="I923" s="2198"/>
      <c r="J923" s="1316">
        <v>222523</v>
      </c>
      <c r="K923" s="1316">
        <v>27376</v>
      </c>
      <c r="L923" s="1316">
        <v>47840</v>
      </c>
      <c r="M923" s="1316">
        <v>27361</v>
      </c>
      <c r="N923" s="1316">
        <v>20446</v>
      </c>
      <c r="O923" s="1316">
        <v>27353</v>
      </c>
      <c r="P923" s="1316">
        <v>14750</v>
      </c>
      <c r="Q923" s="1316">
        <v>44203</v>
      </c>
      <c r="R923" s="1316">
        <v>16862</v>
      </c>
      <c r="S923" s="1316">
        <v>16359</v>
      </c>
      <c r="T923" s="1316">
        <v>20350</v>
      </c>
      <c r="U923" s="1316">
        <v>15014</v>
      </c>
      <c r="V923" s="1316">
        <v>23752</v>
      </c>
      <c r="W923" s="1316">
        <v>45870</v>
      </c>
      <c r="X923" s="1316">
        <v>4182</v>
      </c>
      <c r="Y923" s="1316">
        <v>2122</v>
      </c>
      <c r="Z923" s="1316">
        <v>7967</v>
      </c>
      <c r="AA923" s="1316">
        <v>65119</v>
      </c>
      <c r="AB923" s="1316">
        <v>5408</v>
      </c>
      <c r="AC923" s="1316">
        <v>4500</v>
      </c>
      <c r="AD923" s="1316">
        <v>3100</v>
      </c>
      <c r="AE923" s="1358">
        <v>5130</v>
      </c>
      <c r="AF923" s="1290">
        <v>6160</v>
      </c>
      <c r="AG923" s="1368">
        <v>1</v>
      </c>
      <c r="AH923" s="1368">
        <v>2</v>
      </c>
      <c r="AI923" s="1385"/>
      <c r="AJ923" s="543"/>
    </row>
    <row r="924" spans="1:39" s="165" customFormat="1" ht="18.75" customHeight="1">
      <c r="A924" s="780">
        <v>30</v>
      </c>
      <c r="B924" s="405">
        <v>1</v>
      </c>
      <c r="C924" s="405">
        <v>3</v>
      </c>
      <c r="D924" s="860"/>
      <c r="E924" s="1002"/>
      <c r="F924" s="2272" t="s">
        <v>1272</v>
      </c>
      <c r="G924" s="2118"/>
      <c r="H924" s="2119"/>
      <c r="I924" s="2159"/>
      <c r="J924" s="1316">
        <v>215550</v>
      </c>
      <c r="K924" s="1316">
        <v>27000</v>
      </c>
      <c r="L924" s="1316">
        <v>15600</v>
      </c>
      <c r="M924" s="1316">
        <v>18420</v>
      </c>
      <c r="N924" s="1316">
        <v>16956</v>
      </c>
      <c r="O924" s="1316">
        <v>844</v>
      </c>
      <c r="P924" s="1316">
        <v>12170</v>
      </c>
      <c r="Q924" s="1316">
        <v>18461</v>
      </c>
      <c r="R924" s="1316">
        <v>0</v>
      </c>
      <c r="S924" s="1316">
        <v>5900</v>
      </c>
      <c r="T924" s="1316">
        <v>82</v>
      </c>
      <c r="U924" s="1316">
        <v>1427</v>
      </c>
      <c r="V924" s="1316">
        <v>5400</v>
      </c>
      <c r="W924" s="1316">
        <v>34620</v>
      </c>
      <c r="X924" s="1316">
        <v>1060</v>
      </c>
      <c r="Y924" s="1316">
        <v>0</v>
      </c>
      <c r="Z924" s="1316">
        <v>0</v>
      </c>
      <c r="AA924" s="1316">
        <v>64094</v>
      </c>
      <c r="AB924" s="1316">
        <v>5028</v>
      </c>
      <c r="AC924" s="1316">
        <v>4500</v>
      </c>
      <c r="AD924" s="1316">
        <v>700</v>
      </c>
      <c r="AE924" s="1358">
        <v>849</v>
      </c>
      <c r="AF924" s="1290">
        <v>0</v>
      </c>
      <c r="AG924" s="1368">
        <v>1</v>
      </c>
      <c r="AH924" s="1368">
        <v>3</v>
      </c>
      <c r="AI924" s="1385"/>
      <c r="AJ924" s="543"/>
    </row>
    <row r="925" spans="1:39" s="165" customFormat="1" ht="18.75" customHeight="1">
      <c r="A925" s="780">
        <v>30</v>
      </c>
      <c r="B925" s="405">
        <v>1</v>
      </c>
      <c r="C925" s="405">
        <v>4</v>
      </c>
      <c r="D925" s="860" t="s">
        <v>677</v>
      </c>
      <c r="E925" s="860" t="s">
        <v>533</v>
      </c>
      <c r="F925" s="2272" t="s">
        <v>1274</v>
      </c>
      <c r="G925" s="2118"/>
      <c r="H925" s="2119"/>
      <c r="I925" s="2159"/>
      <c r="J925" s="1316">
        <v>0</v>
      </c>
      <c r="K925" s="1316">
        <v>0</v>
      </c>
      <c r="L925" s="1316">
        <v>14386</v>
      </c>
      <c r="M925" s="1316">
        <v>0</v>
      </c>
      <c r="N925" s="1316">
        <v>0</v>
      </c>
      <c r="O925" s="1316">
        <v>0</v>
      </c>
      <c r="P925" s="1316">
        <v>0</v>
      </c>
      <c r="Q925" s="1316">
        <v>20962</v>
      </c>
      <c r="R925" s="1316">
        <v>0</v>
      </c>
      <c r="S925" s="1316">
        <v>0</v>
      </c>
      <c r="T925" s="1316">
        <v>1495</v>
      </c>
      <c r="U925" s="1316">
        <v>0</v>
      </c>
      <c r="V925" s="1316">
        <v>0</v>
      </c>
      <c r="W925" s="1316">
        <v>0</v>
      </c>
      <c r="X925" s="1316">
        <v>2600</v>
      </c>
      <c r="Y925" s="1316">
        <v>0</v>
      </c>
      <c r="Z925" s="1316">
        <v>0</v>
      </c>
      <c r="AA925" s="1316">
        <v>0</v>
      </c>
      <c r="AB925" s="1316">
        <v>0</v>
      </c>
      <c r="AC925" s="1316">
        <v>0</v>
      </c>
      <c r="AD925" s="1316">
        <v>2400</v>
      </c>
      <c r="AE925" s="1358">
        <v>0</v>
      </c>
      <c r="AF925" s="1290">
        <v>0</v>
      </c>
      <c r="AG925" s="1368">
        <v>1</v>
      </c>
      <c r="AH925" s="1368">
        <v>4</v>
      </c>
      <c r="AI925" s="1385"/>
      <c r="AJ925" s="543"/>
    </row>
    <row r="926" spans="1:39" s="165" customFormat="1" ht="18.75" customHeight="1">
      <c r="A926" s="780">
        <v>30</v>
      </c>
      <c r="B926" s="405">
        <v>1</v>
      </c>
      <c r="C926" s="405">
        <v>5</v>
      </c>
      <c r="D926" s="860"/>
      <c r="E926" s="860"/>
      <c r="F926" s="2272" t="s">
        <v>893</v>
      </c>
      <c r="G926" s="2118"/>
      <c r="H926" s="2119"/>
      <c r="I926" s="2159"/>
      <c r="J926" s="1316">
        <v>0</v>
      </c>
      <c r="K926" s="1316">
        <v>0</v>
      </c>
      <c r="L926" s="1316">
        <v>2268</v>
      </c>
      <c r="M926" s="1316">
        <v>6771</v>
      </c>
      <c r="N926" s="1316">
        <v>0</v>
      </c>
      <c r="O926" s="1316">
        <v>16428</v>
      </c>
      <c r="P926" s="1316">
        <v>2000</v>
      </c>
      <c r="Q926" s="1316">
        <v>0</v>
      </c>
      <c r="R926" s="1316">
        <v>0</v>
      </c>
      <c r="S926" s="1316">
        <v>0</v>
      </c>
      <c r="T926" s="1316">
        <v>4036</v>
      </c>
      <c r="U926" s="1316">
        <v>5670</v>
      </c>
      <c r="V926" s="1316">
        <v>1100</v>
      </c>
      <c r="W926" s="1316">
        <v>0</v>
      </c>
      <c r="X926" s="1316">
        <v>0</v>
      </c>
      <c r="Y926" s="1316">
        <v>123</v>
      </c>
      <c r="Z926" s="1316">
        <v>0</v>
      </c>
      <c r="AA926" s="1316">
        <v>0</v>
      </c>
      <c r="AB926" s="1316">
        <v>0</v>
      </c>
      <c r="AC926" s="1316">
        <v>0</v>
      </c>
      <c r="AD926" s="1316">
        <v>0</v>
      </c>
      <c r="AE926" s="1358">
        <v>0</v>
      </c>
      <c r="AF926" s="1290">
        <v>0</v>
      </c>
      <c r="AG926" s="1368">
        <v>1</v>
      </c>
      <c r="AH926" s="1368">
        <v>5</v>
      </c>
      <c r="AI926" s="1385"/>
      <c r="AJ926" s="543"/>
    </row>
    <row r="927" spans="1:39" s="165" customFormat="1" ht="18.75" customHeight="1">
      <c r="A927" s="780">
        <v>30</v>
      </c>
      <c r="B927" s="405">
        <v>1</v>
      </c>
      <c r="C927" s="405">
        <v>6</v>
      </c>
      <c r="D927" s="860"/>
      <c r="E927" s="860"/>
      <c r="F927" s="2272" t="s">
        <v>20</v>
      </c>
      <c r="G927" s="2118"/>
      <c r="H927" s="2119"/>
      <c r="I927" s="2159"/>
      <c r="J927" s="1316">
        <v>6973</v>
      </c>
      <c r="K927" s="1316">
        <v>376</v>
      </c>
      <c r="L927" s="1316">
        <v>15586</v>
      </c>
      <c r="M927" s="1316">
        <v>1863</v>
      </c>
      <c r="N927" s="1316">
        <v>3100</v>
      </c>
      <c r="O927" s="1316">
        <v>7814</v>
      </c>
      <c r="P927" s="1316">
        <v>0</v>
      </c>
      <c r="Q927" s="1316">
        <v>450</v>
      </c>
      <c r="R927" s="1316">
        <v>16862</v>
      </c>
      <c r="S927" s="1316">
        <v>10459</v>
      </c>
      <c r="T927" s="1316">
        <v>14263</v>
      </c>
      <c r="U927" s="1316">
        <v>7612</v>
      </c>
      <c r="V927" s="1316">
        <v>12773</v>
      </c>
      <c r="W927" s="1316">
        <v>3781</v>
      </c>
      <c r="X927" s="1316">
        <v>60</v>
      </c>
      <c r="Y927" s="1316">
        <v>1999</v>
      </c>
      <c r="Z927" s="1316">
        <v>7967</v>
      </c>
      <c r="AA927" s="1316">
        <v>1025</v>
      </c>
      <c r="AB927" s="1316">
        <v>380</v>
      </c>
      <c r="AC927" s="1316">
        <v>0</v>
      </c>
      <c r="AD927" s="1316">
        <v>0</v>
      </c>
      <c r="AE927" s="1358">
        <v>4281</v>
      </c>
      <c r="AF927" s="1290">
        <v>6160</v>
      </c>
      <c r="AG927" s="1368">
        <v>1</v>
      </c>
      <c r="AH927" s="1368">
        <v>6</v>
      </c>
      <c r="AI927" s="1385"/>
      <c r="AJ927" s="543"/>
    </row>
    <row r="928" spans="1:39" s="165" customFormat="1" ht="18.75" customHeight="1">
      <c r="A928" s="780">
        <v>30</v>
      </c>
      <c r="B928" s="405">
        <v>1</v>
      </c>
      <c r="C928" s="405">
        <v>7</v>
      </c>
      <c r="D928" s="860" t="s">
        <v>235</v>
      </c>
      <c r="E928" s="860" t="s">
        <v>221</v>
      </c>
      <c r="F928" s="2272" t="s">
        <v>492</v>
      </c>
      <c r="G928" s="2118"/>
      <c r="H928" s="2119"/>
      <c r="I928" s="2159"/>
      <c r="J928" s="1316">
        <v>0</v>
      </c>
      <c r="K928" s="1316">
        <v>0</v>
      </c>
      <c r="L928" s="1316">
        <v>0</v>
      </c>
      <c r="M928" s="1316">
        <v>0</v>
      </c>
      <c r="N928" s="1316">
        <v>0</v>
      </c>
      <c r="O928" s="1316">
        <v>0</v>
      </c>
      <c r="P928" s="1316">
        <v>0</v>
      </c>
      <c r="Q928" s="1316">
        <v>0</v>
      </c>
      <c r="R928" s="1316">
        <v>0</v>
      </c>
      <c r="S928" s="1316">
        <v>0</v>
      </c>
      <c r="T928" s="1316">
        <v>0</v>
      </c>
      <c r="U928" s="1316">
        <v>0</v>
      </c>
      <c r="V928" s="1316">
        <v>0</v>
      </c>
      <c r="W928" s="1316">
        <v>0</v>
      </c>
      <c r="X928" s="1316">
        <v>0</v>
      </c>
      <c r="Y928" s="1316">
        <v>0</v>
      </c>
      <c r="Z928" s="1316">
        <v>0</v>
      </c>
      <c r="AA928" s="1316">
        <v>0</v>
      </c>
      <c r="AB928" s="1316">
        <v>0</v>
      </c>
      <c r="AC928" s="1316">
        <v>0</v>
      </c>
      <c r="AD928" s="1316">
        <v>0</v>
      </c>
      <c r="AE928" s="1358">
        <v>0</v>
      </c>
      <c r="AF928" s="1290">
        <v>0</v>
      </c>
      <c r="AG928" s="1368">
        <v>1</v>
      </c>
      <c r="AH928" s="1368">
        <v>7</v>
      </c>
      <c r="AI928" s="1385"/>
      <c r="AJ928" s="543"/>
    </row>
    <row r="929" spans="1:36" s="165" customFormat="1" ht="18.75" customHeight="1">
      <c r="A929" s="780">
        <v>30</v>
      </c>
      <c r="B929" s="405">
        <v>1</v>
      </c>
      <c r="C929" s="405">
        <v>8</v>
      </c>
      <c r="D929" s="860"/>
      <c r="E929" s="875"/>
      <c r="F929" s="2273" t="s">
        <v>934</v>
      </c>
      <c r="G929" s="2121"/>
      <c r="H929" s="2122"/>
      <c r="I929" s="2202"/>
      <c r="J929" s="1316">
        <v>0</v>
      </c>
      <c r="K929" s="1316">
        <v>0</v>
      </c>
      <c r="L929" s="1316">
        <v>0</v>
      </c>
      <c r="M929" s="1316">
        <v>307</v>
      </c>
      <c r="N929" s="1316">
        <v>390</v>
      </c>
      <c r="O929" s="1316">
        <v>2267</v>
      </c>
      <c r="P929" s="1316">
        <v>580</v>
      </c>
      <c r="Q929" s="1316">
        <v>4330</v>
      </c>
      <c r="R929" s="1316">
        <v>0</v>
      </c>
      <c r="S929" s="1316">
        <v>0</v>
      </c>
      <c r="T929" s="1316">
        <v>474</v>
      </c>
      <c r="U929" s="1316">
        <v>305</v>
      </c>
      <c r="V929" s="1316">
        <v>4479</v>
      </c>
      <c r="W929" s="1316">
        <v>7469</v>
      </c>
      <c r="X929" s="1316">
        <v>462</v>
      </c>
      <c r="Y929" s="1316">
        <v>0</v>
      </c>
      <c r="Z929" s="1316">
        <v>0</v>
      </c>
      <c r="AA929" s="1316">
        <v>0</v>
      </c>
      <c r="AB929" s="1316">
        <v>0</v>
      </c>
      <c r="AC929" s="1316">
        <v>0</v>
      </c>
      <c r="AD929" s="1316">
        <v>0</v>
      </c>
      <c r="AE929" s="1358">
        <v>0</v>
      </c>
      <c r="AF929" s="1290">
        <v>0</v>
      </c>
      <c r="AG929" s="1368">
        <v>1</v>
      </c>
      <c r="AH929" s="1368">
        <v>8</v>
      </c>
      <c r="AI929" s="1385"/>
      <c r="AJ929" s="543"/>
    </row>
    <row r="930" spans="1:36" s="165" customFormat="1" ht="18.75" customHeight="1">
      <c r="A930" s="780">
        <v>30</v>
      </c>
      <c r="B930" s="405">
        <v>1</v>
      </c>
      <c r="C930" s="405">
        <v>9</v>
      </c>
      <c r="D930" s="860"/>
      <c r="E930" s="1003"/>
      <c r="F930" s="1083"/>
      <c r="G930" s="1083"/>
      <c r="H930" s="1176"/>
      <c r="I930" s="1263"/>
      <c r="J930" s="1316">
        <v>0</v>
      </c>
      <c r="K930" s="1316">
        <v>0</v>
      </c>
      <c r="L930" s="1316">
        <v>0</v>
      </c>
      <c r="M930" s="1316">
        <v>0</v>
      </c>
      <c r="N930" s="1316">
        <v>0</v>
      </c>
      <c r="O930" s="1316">
        <v>0</v>
      </c>
      <c r="P930" s="1316">
        <v>0</v>
      </c>
      <c r="Q930" s="1316">
        <v>0</v>
      </c>
      <c r="R930" s="1316">
        <v>0</v>
      </c>
      <c r="S930" s="1316">
        <v>0</v>
      </c>
      <c r="T930" s="1316">
        <v>0</v>
      </c>
      <c r="U930" s="1316">
        <v>0</v>
      </c>
      <c r="V930" s="1316">
        <v>0</v>
      </c>
      <c r="W930" s="1316">
        <v>0</v>
      </c>
      <c r="X930" s="1316">
        <v>0</v>
      </c>
      <c r="Y930" s="1316">
        <v>0</v>
      </c>
      <c r="Z930" s="1316">
        <v>0</v>
      </c>
      <c r="AA930" s="1316">
        <v>0</v>
      </c>
      <c r="AB930" s="1316">
        <v>0</v>
      </c>
      <c r="AC930" s="1316">
        <v>0</v>
      </c>
      <c r="AD930" s="1316">
        <v>0</v>
      </c>
      <c r="AE930" s="1358">
        <v>0</v>
      </c>
      <c r="AF930" s="1290">
        <v>0</v>
      </c>
      <c r="AG930" s="1368">
        <v>1</v>
      </c>
      <c r="AH930" s="1368">
        <v>9</v>
      </c>
      <c r="AI930" s="1385"/>
      <c r="AJ930" s="543"/>
    </row>
    <row r="931" spans="1:36" s="165" customFormat="1" ht="18.75" customHeight="1">
      <c r="A931" s="780">
        <v>30</v>
      </c>
      <c r="B931" s="405">
        <v>1</v>
      </c>
      <c r="C931" s="405">
        <v>10</v>
      </c>
      <c r="D931" s="860"/>
      <c r="E931" s="1003"/>
      <c r="F931" s="1083"/>
      <c r="G931" s="1083"/>
      <c r="H931" s="1176"/>
      <c r="I931" s="1263"/>
      <c r="J931" s="1316">
        <v>0</v>
      </c>
      <c r="K931" s="1316">
        <v>0</v>
      </c>
      <c r="L931" s="1316">
        <v>0</v>
      </c>
      <c r="M931" s="1316">
        <v>0</v>
      </c>
      <c r="N931" s="1316">
        <v>0</v>
      </c>
      <c r="O931" s="1316">
        <v>0</v>
      </c>
      <c r="P931" s="1316">
        <v>0</v>
      </c>
      <c r="Q931" s="1316">
        <v>0</v>
      </c>
      <c r="R931" s="1316">
        <v>0</v>
      </c>
      <c r="S931" s="1316">
        <v>0</v>
      </c>
      <c r="T931" s="1316">
        <v>0</v>
      </c>
      <c r="U931" s="1316">
        <v>0</v>
      </c>
      <c r="V931" s="1316">
        <v>0</v>
      </c>
      <c r="W931" s="1316">
        <v>0</v>
      </c>
      <c r="X931" s="1316">
        <v>0</v>
      </c>
      <c r="Y931" s="1316">
        <v>0</v>
      </c>
      <c r="Z931" s="1316">
        <v>0</v>
      </c>
      <c r="AA931" s="1316">
        <v>0</v>
      </c>
      <c r="AB931" s="1316">
        <v>0</v>
      </c>
      <c r="AC931" s="1316">
        <v>0</v>
      </c>
      <c r="AD931" s="1316">
        <v>0</v>
      </c>
      <c r="AE931" s="1358">
        <v>0</v>
      </c>
      <c r="AF931" s="1290">
        <v>0</v>
      </c>
      <c r="AG931" s="1368">
        <v>1</v>
      </c>
      <c r="AH931" s="1368">
        <v>10</v>
      </c>
      <c r="AI931" s="1385"/>
      <c r="AJ931" s="543"/>
    </row>
    <row r="932" spans="1:36" s="165" customFormat="1" ht="18.75" customHeight="1">
      <c r="A932" s="780">
        <v>30</v>
      </c>
      <c r="B932" s="405">
        <v>1</v>
      </c>
      <c r="C932" s="405">
        <v>11</v>
      </c>
      <c r="D932" s="860"/>
      <c r="E932" s="1003"/>
      <c r="F932" s="1083"/>
      <c r="G932" s="1083"/>
      <c r="H932" s="1176"/>
      <c r="I932" s="1263"/>
      <c r="J932" s="1316">
        <v>0</v>
      </c>
      <c r="K932" s="1316">
        <v>0</v>
      </c>
      <c r="L932" s="1316">
        <v>0</v>
      </c>
      <c r="M932" s="1316">
        <v>0</v>
      </c>
      <c r="N932" s="1316">
        <v>0</v>
      </c>
      <c r="O932" s="1316">
        <v>0</v>
      </c>
      <c r="P932" s="1316">
        <v>0</v>
      </c>
      <c r="Q932" s="1316">
        <v>0</v>
      </c>
      <c r="R932" s="1316">
        <v>0</v>
      </c>
      <c r="S932" s="1316">
        <v>0</v>
      </c>
      <c r="T932" s="1316">
        <v>0</v>
      </c>
      <c r="U932" s="1316">
        <v>0</v>
      </c>
      <c r="V932" s="1316">
        <v>0</v>
      </c>
      <c r="W932" s="1316">
        <v>0</v>
      </c>
      <c r="X932" s="1316">
        <v>0</v>
      </c>
      <c r="Y932" s="1316">
        <v>0</v>
      </c>
      <c r="Z932" s="1316">
        <v>0</v>
      </c>
      <c r="AA932" s="1316">
        <v>0</v>
      </c>
      <c r="AB932" s="1316">
        <v>0</v>
      </c>
      <c r="AC932" s="1316">
        <v>0</v>
      </c>
      <c r="AD932" s="1316">
        <v>0</v>
      </c>
      <c r="AE932" s="1358">
        <v>0</v>
      </c>
      <c r="AF932" s="1290">
        <v>0</v>
      </c>
      <c r="AG932" s="1368">
        <v>1</v>
      </c>
      <c r="AH932" s="1368">
        <v>11</v>
      </c>
      <c r="AI932" s="1385"/>
      <c r="AJ932" s="543"/>
    </row>
    <row r="933" spans="1:36" s="165" customFormat="1" ht="18.75" customHeight="1">
      <c r="A933" s="780">
        <v>30</v>
      </c>
      <c r="B933" s="405">
        <v>1</v>
      </c>
      <c r="C933" s="405">
        <v>12</v>
      </c>
      <c r="D933" s="891" t="s">
        <v>337</v>
      </c>
      <c r="E933" s="2166" t="s">
        <v>1275</v>
      </c>
      <c r="F933" s="2113"/>
      <c r="G933" s="2113"/>
      <c r="H933" s="2113"/>
      <c r="I933" s="2211"/>
      <c r="J933" s="1316">
        <v>107367</v>
      </c>
      <c r="K933" s="1316">
        <v>15880</v>
      </c>
      <c r="L933" s="1316">
        <v>28212</v>
      </c>
      <c r="M933" s="1316">
        <v>23300</v>
      </c>
      <c r="N933" s="1316">
        <v>11338</v>
      </c>
      <c r="O933" s="1316">
        <v>12649</v>
      </c>
      <c r="P933" s="1316">
        <v>10662</v>
      </c>
      <c r="Q933" s="1316">
        <v>37968</v>
      </c>
      <c r="R933" s="1316">
        <v>8216</v>
      </c>
      <c r="S933" s="1316">
        <v>13006</v>
      </c>
      <c r="T933" s="1316">
        <v>9246</v>
      </c>
      <c r="U933" s="1316">
        <v>13374</v>
      </c>
      <c r="V933" s="1316">
        <v>12611</v>
      </c>
      <c r="W933" s="1316">
        <v>10009</v>
      </c>
      <c r="X933" s="1316">
        <v>1828</v>
      </c>
      <c r="Y933" s="1316">
        <v>1339</v>
      </c>
      <c r="Z933" s="1316">
        <v>4254</v>
      </c>
      <c r="AA933" s="1316">
        <v>4038</v>
      </c>
      <c r="AB933" s="1316">
        <v>2948</v>
      </c>
      <c r="AC933" s="1316">
        <v>2206</v>
      </c>
      <c r="AD933" s="1316">
        <v>2984</v>
      </c>
      <c r="AE933" s="1358">
        <v>4117</v>
      </c>
      <c r="AF933" s="1290">
        <v>3101</v>
      </c>
      <c r="AG933" s="1368">
        <v>1</v>
      </c>
      <c r="AH933" s="1368">
        <v>12</v>
      </c>
      <c r="AI933" s="1385"/>
      <c r="AJ933" s="543"/>
    </row>
    <row r="934" spans="1:36" s="165" customFormat="1" ht="18.75" customHeight="1">
      <c r="A934" s="780">
        <v>30</v>
      </c>
      <c r="B934" s="405">
        <v>1</v>
      </c>
      <c r="C934" s="405">
        <v>13</v>
      </c>
      <c r="D934" s="892"/>
      <c r="E934" s="2274"/>
      <c r="F934" s="2093"/>
      <c r="G934" s="2093"/>
      <c r="H934" s="2093"/>
      <c r="I934" s="2275"/>
      <c r="J934" s="1316">
        <v>0</v>
      </c>
      <c r="K934" s="1316">
        <v>0</v>
      </c>
      <c r="L934" s="1316">
        <v>0</v>
      </c>
      <c r="M934" s="1316">
        <v>0</v>
      </c>
      <c r="N934" s="1316">
        <v>0</v>
      </c>
      <c r="O934" s="1316">
        <v>0</v>
      </c>
      <c r="P934" s="1316">
        <v>0</v>
      </c>
      <c r="Q934" s="1316">
        <v>0</v>
      </c>
      <c r="R934" s="1316">
        <v>0</v>
      </c>
      <c r="S934" s="1316">
        <v>0</v>
      </c>
      <c r="T934" s="1316">
        <v>0</v>
      </c>
      <c r="U934" s="1316">
        <v>0</v>
      </c>
      <c r="V934" s="1316">
        <v>0</v>
      </c>
      <c r="W934" s="1316">
        <v>0</v>
      </c>
      <c r="X934" s="1316">
        <v>0</v>
      </c>
      <c r="Y934" s="1316">
        <v>0</v>
      </c>
      <c r="Z934" s="1316">
        <v>0</v>
      </c>
      <c r="AA934" s="1316">
        <v>0</v>
      </c>
      <c r="AB934" s="1316">
        <v>0</v>
      </c>
      <c r="AC934" s="1316">
        <v>0</v>
      </c>
      <c r="AD934" s="1316">
        <v>0</v>
      </c>
      <c r="AE934" s="1358">
        <v>0</v>
      </c>
      <c r="AF934" s="1290">
        <v>0</v>
      </c>
      <c r="AG934" s="1368">
        <v>1</v>
      </c>
      <c r="AH934" s="1368">
        <v>13</v>
      </c>
      <c r="AI934" s="1385"/>
      <c r="AJ934" s="543"/>
    </row>
    <row r="935" spans="1:36" s="165" customFormat="1" ht="18.75" customHeight="1">
      <c r="A935" s="780">
        <v>30</v>
      </c>
      <c r="B935" s="405">
        <v>1</v>
      </c>
      <c r="C935" s="405">
        <v>14</v>
      </c>
      <c r="D935" s="860" t="s">
        <v>380</v>
      </c>
      <c r="E935" s="2166" t="s">
        <v>1276</v>
      </c>
      <c r="F935" s="2113"/>
      <c r="G935" s="2113"/>
      <c r="H935" s="2113"/>
      <c r="I935" s="2211"/>
      <c r="J935" s="1316">
        <v>96782</v>
      </c>
      <c r="K935" s="1316">
        <v>14246</v>
      </c>
      <c r="L935" s="1316">
        <v>27264</v>
      </c>
      <c r="M935" s="1316">
        <v>20695</v>
      </c>
      <c r="N935" s="1316">
        <v>10591</v>
      </c>
      <c r="O935" s="1316">
        <v>12046</v>
      </c>
      <c r="P935" s="1316">
        <v>8825</v>
      </c>
      <c r="Q935" s="1316">
        <v>30948</v>
      </c>
      <c r="R935" s="1316">
        <v>8216</v>
      </c>
      <c r="S935" s="1316">
        <v>12434</v>
      </c>
      <c r="T935" s="1316">
        <v>7893</v>
      </c>
      <c r="U935" s="1316">
        <v>12058</v>
      </c>
      <c r="V935" s="1316">
        <v>12276</v>
      </c>
      <c r="W935" s="1316">
        <v>9929</v>
      </c>
      <c r="X935" s="1316">
        <v>1360</v>
      </c>
      <c r="Y935" s="1316">
        <v>1327</v>
      </c>
      <c r="Z935" s="1316">
        <v>4223</v>
      </c>
      <c r="AA935" s="1316">
        <v>2487</v>
      </c>
      <c r="AB935" s="1316">
        <v>2680</v>
      </c>
      <c r="AC935" s="1316">
        <v>1786</v>
      </c>
      <c r="AD935" s="1316">
        <v>1928</v>
      </c>
      <c r="AE935" s="1358">
        <v>3968</v>
      </c>
      <c r="AF935" s="1290">
        <v>2964</v>
      </c>
      <c r="AG935" s="1368">
        <v>1</v>
      </c>
      <c r="AH935" s="1368">
        <v>14</v>
      </c>
      <c r="AI935" s="1385"/>
      <c r="AJ935" s="543"/>
    </row>
    <row r="936" spans="1:36" s="165" customFormat="1" ht="18.75" customHeight="1">
      <c r="A936" s="780">
        <v>30</v>
      </c>
      <c r="B936" s="405">
        <v>1</v>
      </c>
      <c r="C936" s="405">
        <v>15</v>
      </c>
      <c r="D936" s="860"/>
      <c r="E936" s="2166" t="s">
        <v>1277</v>
      </c>
      <c r="F936" s="2113"/>
      <c r="G936" s="2113"/>
      <c r="H936" s="2113"/>
      <c r="I936" s="2211"/>
      <c r="J936" s="1316">
        <v>88306</v>
      </c>
      <c r="K936" s="1316">
        <v>11256</v>
      </c>
      <c r="L936" s="1316">
        <v>20133</v>
      </c>
      <c r="M936" s="1316">
        <v>15332</v>
      </c>
      <c r="N936" s="1316">
        <v>7690</v>
      </c>
      <c r="O936" s="1316">
        <v>10384</v>
      </c>
      <c r="P936" s="1316">
        <v>6124</v>
      </c>
      <c r="Q936" s="1316">
        <v>25941</v>
      </c>
      <c r="R936" s="1316">
        <v>6899</v>
      </c>
      <c r="S936" s="1316">
        <v>10129</v>
      </c>
      <c r="T936" s="1316">
        <v>6079</v>
      </c>
      <c r="U936" s="1316">
        <v>8546</v>
      </c>
      <c r="V936" s="1316">
        <v>9052</v>
      </c>
      <c r="W936" s="1316">
        <v>4981</v>
      </c>
      <c r="X936" s="1316">
        <v>1156</v>
      </c>
      <c r="Y936" s="1316">
        <v>853</v>
      </c>
      <c r="Z936" s="1316">
        <v>3337</v>
      </c>
      <c r="AA936" s="1316">
        <v>1848</v>
      </c>
      <c r="AB936" s="1316">
        <v>2315</v>
      </c>
      <c r="AC936" s="1316">
        <v>1450</v>
      </c>
      <c r="AD936" s="1316">
        <v>1669</v>
      </c>
      <c r="AE936" s="1358">
        <v>2943</v>
      </c>
      <c r="AF936" s="1290">
        <v>2558</v>
      </c>
      <c r="AG936" s="1368">
        <v>1</v>
      </c>
      <c r="AH936" s="1368">
        <v>15</v>
      </c>
      <c r="AI936" s="1385"/>
      <c r="AJ936" s="543"/>
    </row>
    <row r="937" spans="1:36" s="165" customFormat="1" ht="18.75" customHeight="1">
      <c r="A937" s="780">
        <v>30</v>
      </c>
      <c r="B937" s="405">
        <v>1</v>
      </c>
      <c r="C937" s="405">
        <v>16</v>
      </c>
      <c r="D937" s="860"/>
      <c r="E937" s="1002" t="s">
        <v>533</v>
      </c>
      <c r="F937" s="2166" t="s">
        <v>1278</v>
      </c>
      <c r="G937" s="2112"/>
      <c r="H937" s="2113"/>
      <c r="I937" s="2211"/>
      <c r="J937" s="1316">
        <v>66980</v>
      </c>
      <c r="K937" s="1316">
        <v>8128</v>
      </c>
      <c r="L937" s="1316">
        <v>16547</v>
      </c>
      <c r="M937" s="1316">
        <v>12426</v>
      </c>
      <c r="N937" s="1316">
        <v>5427</v>
      </c>
      <c r="O937" s="1316">
        <v>7356</v>
      </c>
      <c r="P937" s="1316">
        <v>4193</v>
      </c>
      <c r="Q937" s="1316">
        <v>18258</v>
      </c>
      <c r="R937" s="1316">
        <v>5437</v>
      </c>
      <c r="S937" s="1316">
        <v>7368</v>
      </c>
      <c r="T937" s="1316">
        <v>5157</v>
      </c>
      <c r="U937" s="1316">
        <v>6301</v>
      </c>
      <c r="V937" s="1316">
        <v>6102</v>
      </c>
      <c r="W937" s="1316">
        <v>3131</v>
      </c>
      <c r="X937" s="1316">
        <v>880</v>
      </c>
      <c r="Y937" s="1316">
        <v>853</v>
      </c>
      <c r="Z937" s="1316">
        <v>2651</v>
      </c>
      <c r="AA937" s="1316">
        <v>1683</v>
      </c>
      <c r="AB937" s="1316">
        <v>1753</v>
      </c>
      <c r="AC937" s="1316">
        <v>1189</v>
      </c>
      <c r="AD937" s="1316">
        <v>1273</v>
      </c>
      <c r="AE937" s="1358">
        <v>2943</v>
      </c>
      <c r="AF937" s="1290">
        <v>2228</v>
      </c>
      <c r="AG937" s="1368">
        <v>1</v>
      </c>
      <c r="AH937" s="1368">
        <v>16</v>
      </c>
      <c r="AI937" s="1385"/>
      <c r="AJ937" s="543"/>
    </row>
    <row r="938" spans="1:36" s="165" customFormat="1" ht="18.75" customHeight="1">
      <c r="A938" s="780">
        <v>30</v>
      </c>
      <c r="B938" s="405">
        <v>1</v>
      </c>
      <c r="C938" s="405">
        <v>17</v>
      </c>
      <c r="D938" s="860" t="s">
        <v>385</v>
      </c>
      <c r="E938" s="860"/>
      <c r="F938" s="2166" t="s">
        <v>1279</v>
      </c>
      <c r="G938" s="2112"/>
      <c r="H938" s="2113"/>
      <c r="I938" s="2211"/>
      <c r="J938" s="1316">
        <v>21138</v>
      </c>
      <c r="K938" s="1316">
        <v>0</v>
      </c>
      <c r="L938" s="1316">
        <v>0</v>
      </c>
      <c r="M938" s="1316">
        <v>0</v>
      </c>
      <c r="N938" s="1316">
        <v>376</v>
      </c>
      <c r="O938" s="1316">
        <v>433</v>
      </c>
      <c r="P938" s="1316">
        <v>0</v>
      </c>
      <c r="Q938" s="1316">
        <v>0</v>
      </c>
      <c r="R938" s="1316">
        <v>89</v>
      </c>
      <c r="S938" s="1316">
        <v>122</v>
      </c>
      <c r="T938" s="1316">
        <v>148</v>
      </c>
      <c r="U938" s="1316">
        <v>42</v>
      </c>
      <c r="V938" s="1316">
        <v>1098</v>
      </c>
      <c r="W938" s="1316">
        <v>0</v>
      </c>
      <c r="X938" s="1316">
        <v>0</v>
      </c>
      <c r="Y938" s="1316">
        <v>0</v>
      </c>
      <c r="Z938" s="1316">
        <v>38</v>
      </c>
      <c r="AA938" s="1316">
        <v>8</v>
      </c>
      <c r="AB938" s="1316">
        <v>12</v>
      </c>
      <c r="AC938" s="1316">
        <v>13</v>
      </c>
      <c r="AD938" s="1316">
        <v>64</v>
      </c>
      <c r="AE938" s="1358">
        <v>0</v>
      </c>
      <c r="AF938" s="1290">
        <v>323</v>
      </c>
      <c r="AG938" s="1368">
        <v>1</v>
      </c>
      <c r="AH938" s="1368">
        <v>17</v>
      </c>
      <c r="AI938" s="1385"/>
      <c r="AJ938" s="543"/>
    </row>
    <row r="939" spans="1:36" s="165" customFormat="1" ht="18.75" customHeight="1">
      <c r="A939" s="780">
        <v>30</v>
      </c>
      <c r="B939" s="405">
        <v>1</v>
      </c>
      <c r="C939" s="405">
        <v>18</v>
      </c>
      <c r="D939" s="875"/>
      <c r="E939" s="875" t="s">
        <v>221</v>
      </c>
      <c r="F939" s="2169" t="s">
        <v>1280</v>
      </c>
      <c r="G939" s="2128"/>
      <c r="H939" s="2170"/>
      <c r="I939" s="2276"/>
      <c r="J939" s="1316">
        <v>188</v>
      </c>
      <c r="K939" s="1316">
        <v>3128</v>
      </c>
      <c r="L939" s="1316">
        <v>3586</v>
      </c>
      <c r="M939" s="1316">
        <v>2906</v>
      </c>
      <c r="N939" s="1316">
        <v>1887</v>
      </c>
      <c r="O939" s="1316">
        <v>2595</v>
      </c>
      <c r="P939" s="1316">
        <v>1931</v>
      </c>
      <c r="Q939" s="1316">
        <v>7683</v>
      </c>
      <c r="R939" s="1316">
        <v>1373</v>
      </c>
      <c r="S939" s="1316">
        <v>2639</v>
      </c>
      <c r="T939" s="1316">
        <v>774</v>
      </c>
      <c r="U939" s="1316">
        <v>2203</v>
      </c>
      <c r="V939" s="1316">
        <v>1852</v>
      </c>
      <c r="W939" s="1316">
        <v>1850</v>
      </c>
      <c r="X939" s="1316">
        <v>276</v>
      </c>
      <c r="Y939" s="1316">
        <v>0</v>
      </c>
      <c r="Z939" s="1316">
        <v>648</v>
      </c>
      <c r="AA939" s="1316">
        <v>157</v>
      </c>
      <c r="AB939" s="1316">
        <v>550</v>
      </c>
      <c r="AC939" s="1316">
        <v>248</v>
      </c>
      <c r="AD939" s="1316">
        <v>332</v>
      </c>
      <c r="AE939" s="1358">
        <v>0</v>
      </c>
      <c r="AF939" s="1290">
        <v>7</v>
      </c>
      <c r="AG939" s="1368">
        <v>1</v>
      </c>
      <c r="AH939" s="1368">
        <v>18</v>
      </c>
      <c r="AI939" s="1385"/>
      <c r="AJ939" s="543"/>
    </row>
    <row r="940" spans="1:36" s="165" customFormat="1" ht="18.75" customHeight="1">
      <c r="A940" s="780">
        <v>30</v>
      </c>
      <c r="B940" s="405">
        <v>1</v>
      </c>
      <c r="C940" s="405">
        <v>19</v>
      </c>
      <c r="D940" s="893"/>
      <c r="E940" s="1004"/>
      <c r="F940" s="1084"/>
      <c r="G940" s="1084"/>
      <c r="H940" s="1177"/>
      <c r="I940" s="1264"/>
      <c r="J940" s="1316">
        <v>0</v>
      </c>
      <c r="K940" s="1316">
        <v>0</v>
      </c>
      <c r="L940" s="1316">
        <v>0</v>
      </c>
      <c r="M940" s="1316">
        <v>0</v>
      </c>
      <c r="N940" s="1316">
        <v>0</v>
      </c>
      <c r="O940" s="1316">
        <v>0</v>
      </c>
      <c r="P940" s="1316">
        <v>0</v>
      </c>
      <c r="Q940" s="1316">
        <v>0</v>
      </c>
      <c r="R940" s="1316">
        <v>0</v>
      </c>
      <c r="S940" s="1316">
        <v>0</v>
      </c>
      <c r="T940" s="1316">
        <v>0</v>
      </c>
      <c r="U940" s="1316">
        <v>0</v>
      </c>
      <c r="V940" s="1316">
        <v>0</v>
      </c>
      <c r="W940" s="1316">
        <v>0</v>
      </c>
      <c r="X940" s="1316">
        <v>0</v>
      </c>
      <c r="Y940" s="1316">
        <v>0</v>
      </c>
      <c r="Z940" s="1316">
        <v>0</v>
      </c>
      <c r="AA940" s="1316">
        <v>0</v>
      </c>
      <c r="AB940" s="1316">
        <v>0</v>
      </c>
      <c r="AC940" s="1316">
        <v>0</v>
      </c>
      <c r="AD940" s="1316">
        <v>0</v>
      </c>
      <c r="AE940" s="1358">
        <v>0</v>
      </c>
      <c r="AF940" s="1290">
        <v>0</v>
      </c>
      <c r="AG940" s="1368">
        <v>1</v>
      </c>
      <c r="AH940" s="1368">
        <v>19</v>
      </c>
      <c r="AI940" s="1385"/>
      <c r="AJ940" s="543"/>
    </row>
    <row r="941" spans="1:36" s="165" customFormat="1" ht="18.75" customHeight="1">
      <c r="A941" s="780">
        <v>30</v>
      </c>
      <c r="B941" s="405">
        <v>1</v>
      </c>
      <c r="C941" s="405">
        <v>20</v>
      </c>
      <c r="D941" s="893"/>
      <c r="E941" s="1005"/>
      <c r="F941" s="1084"/>
      <c r="G941" s="1084"/>
      <c r="H941" s="1177"/>
      <c r="I941" s="1264"/>
      <c r="J941" s="1316">
        <v>0</v>
      </c>
      <c r="K941" s="1316">
        <v>0</v>
      </c>
      <c r="L941" s="1316">
        <v>0</v>
      </c>
      <c r="M941" s="1316">
        <v>0</v>
      </c>
      <c r="N941" s="1316">
        <v>0</v>
      </c>
      <c r="O941" s="1316">
        <v>0</v>
      </c>
      <c r="P941" s="1316">
        <v>0</v>
      </c>
      <c r="Q941" s="1316">
        <v>0</v>
      </c>
      <c r="R941" s="1316">
        <v>0</v>
      </c>
      <c r="S941" s="1316">
        <v>0</v>
      </c>
      <c r="T941" s="1316">
        <v>0</v>
      </c>
      <c r="U941" s="1316">
        <v>0</v>
      </c>
      <c r="V941" s="1316">
        <v>0</v>
      </c>
      <c r="W941" s="1316">
        <v>0</v>
      </c>
      <c r="X941" s="1316">
        <v>0</v>
      </c>
      <c r="Y941" s="1316">
        <v>0</v>
      </c>
      <c r="Z941" s="1316">
        <v>0</v>
      </c>
      <c r="AA941" s="1316">
        <v>0</v>
      </c>
      <c r="AB941" s="1316">
        <v>0</v>
      </c>
      <c r="AC941" s="1316">
        <v>0</v>
      </c>
      <c r="AD941" s="1316">
        <v>0</v>
      </c>
      <c r="AE941" s="1358">
        <v>0</v>
      </c>
      <c r="AF941" s="1290">
        <v>0</v>
      </c>
      <c r="AG941" s="1368">
        <v>1</v>
      </c>
      <c r="AH941" s="1368">
        <v>20</v>
      </c>
      <c r="AI941" s="1385"/>
      <c r="AJ941" s="543"/>
    </row>
    <row r="942" spans="1:36" s="165" customFormat="1" ht="18.75" customHeight="1">
      <c r="A942" s="780">
        <v>30</v>
      </c>
      <c r="B942" s="405">
        <v>1</v>
      </c>
      <c r="C942" s="405">
        <v>21</v>
      </c>
      <c r="D942" s="893"/>
      <c r="E942" s="1005"/>
      <c r="F942" s="1084"/>
      <c r="G942" s="1084"/>
      <c r="H942" s="1177"/>
      <c r="I942" s="1264"/>
      <c r="J942" s="1316">
        <v>0</v>
      </c>
      <c r="K942" s="1316">
        <v>0</v>
      </c>
      <c r="L942" s="1316">
        <v>0</v>
      </c>
      <c r="M942" s="1316">
        <v>0</v>
      </c>
      <c r="N942" s="1316">
        <v>0</v>
      </c>
      <c r="O942" s="1316">
        <v>0</v>
      </c>
      <c r="P942" s="1316">
        <v>0</v>
      </c>
      <c r="Q942" s="1316">
        <v>0</v>
      </c>
      <c r="R942" s="1316">
        <v>0</v>
      </c>
      <c r="S942" s="1316">
        <v>0</v>
      </c>
      <c r="T942" s="1316">
        <v>0</v>
      </c>
      <c r="U942" s="1316">
        <v>0</v>
      </c>
      <c r="V942" s="1316">
        <v>0</v>
      </c>
      <c r="W942" s="1316">
        <v>0</v>
      </c>
      <c r="X942" s="1316">
        <v>0</v>
      </c>
      <c r="Y942" s="1316">
        <v>0</v>
      </c>
      <c r="Z942" s="1316">
        <v>0</v>
      </c>
      <c r="AA942" s="1316">
        <v>0</v>
      </c>
      <c r="AB942" s="1316">
        <v>0</v>
      </c>
      <c r="AC942" s="1316">
        <v>0</v>
      </c>
      <c r="AD942" s="1316">
        <v>0</v>
      </c>
      <c r="AE942" s="1358">
        <v>0</v>
      </c>
      <c r="AF942" s="1290">
        <v>0</v>
      </c>
      <c r="AG942" s="1368">
        <v>1</v>
      </c>
      <c r="AH942" s="1368">
        <v>21</v>
      </c>
      <c r="AI942" s="1385"/>
      <c r="AJ942" s="543"/>
    </row>
    <row r="943" spans="1:36" s="165" customFormat="1" ht="18.75" customHeight="1">
      <c r="A943" s="780">
        <v>30</v>
      </c>
      <c r="B943" s="405">
        <v>1</v>
      </c>
      <c r="C943" s="405">
        <v>22</v>
      </c>
      <c r="D943" s="893"/>
      <c r="E943" s="1005"/>
      <c r="F943" s="1084"/>
      <c r="G943" s="1084"/>
      <c r="H943" s="1177"/>
      <c r="I943" s="1264"/>
      <c r="J943" s="1316">
        <v>0</v>
      </c>
      <c r="K943" s="1316">
        <v>0</v>
      </c>
      <c r="L943" s="1316">
        <v>0</v>
      </c>
      <c r="M943" s="1316">
        <v>0</v>
      </c>
      <c r="N943" s="1316">
        <v>0</v>
      </c>
      <c r="O943" s="1316">
        <v>0</v>
      </c>
      <c r="P943" s="1316">
        <v>0</v>
      </c>
      <c r="Q943" s="1316">
        <v>0</v>
      </c>
      <c r="R943" s="1316">
        <v>0</v>
      </c>
      <c r="S943" s="1316">
        <v>0</v>
      </c>
      <c r="T943" s="1316">
        <v>0</v>
      </c>
      <c r="U943" s="1316">
        <v>0</v>
      </c>
      <c r="V943" s="1316">
        <v>0</v>
      </c>
      <c r="W943" s="1316">
        <v>0</v>
      </c>
      <c r="X943" s="1316">
        <v>0</v>
      </c>
      <c r="Y943" s="1316">
        <v>0</v>
      </c>
      <c r="Z943" s="1316">
        <v>0</v>
      </c>
      <c r="AA943" s="1316">
        <v>0</v>
      </c>
      <c r="AB943" s="1316">
        <v>0</v>
      </c>
      <c r="AC943" s="1316">
        <v>0</v>
      </c>
      <c r="AD943" s="1316">
        <v>0</v>
      </c>
      <c r="AE943" s="1358">
        <v>0</v>
      </c>
      <c r="AF943" s="1290">
        <v>0</v>
      </c>
      <c r="AG943" s="1368">
        <v>1</v>
      </c>
      <c r="AH943" s="1368">
        <v>22</v>
      </c>
      <c r="AI943" s="1385"/>
      <c r="AJ943" s="543"/>
    </row>
    <row r="944" spans="1:36" s="165" customFormat="1" ht="18.75" customHeight="1">
      <c r="A944" s="780">
        <v>30</v>
      </c>
      <c r="B944" s="405">
        <v>1</v>
      </c>
      <c r="C944" s="405">
        <v>23</v>
      </c>
      <c r="D944" s="893"/>
      <c r="E944" s="1005"/>
      <c r="F944" s="1084"/>
      <c r="G944" s="1084"/>
      <c r="H944" s="1177"/>
      <c r="I944" s="1264"/>
      <c r="J944" s="1316">
        <v>0</v>
      </c>
      <c r="K944" s="1316">
        <v>0</v>
      </c>
      <c r="L944" s="1316">
        <v>0</v>
      </c>
      <c r="M944" s="1316">
        <v>0</v>
      </c>
      <c r="N944" s="1316">
        <v>0</v>
      </c>
      <c r="O944" s="1316">
        <v>0</v>
      </c>
      <c r="P944" s="1316">
        <v>0</v>
      </c>
      <c r="Q944" s="1316">
        <v>0</v>
      </c>
      <c r="R944" s="1316">
        <v>0</v>
      </c>
      <c r="S944" s="1316">
        <v>0</v>
      </c>
      <c r="T944" s="1316">
        <v>0</v>
      </c>
      <c r="U944" s="1316">
        <v>0</v>
      </c>
      <c r="V944" s="1316">
        <v>0</v>
      </c>
      <c r="W944" s="1316">
        <v>0</v>
      </c>
      <c r="X944" s="1316">
        <v>0</v>
      </c>
      <c r="Y944" s="1316">
        <v>0</v>
      </c>
      <c r="Z944" s="1316">
        <v>0</v>
      </c>
      <c r="AA944" s="1316">
        <v>0</v>
      </c>
      <c r="AB944" s="1316">
        <v>0</v>
      </c>
      <c r="AC944" s="1316">
        <v>0</v>
      </c>
      <c r="AD944" s="1316">
        <v>0</v>
      </c>
      <c r="AE944" s="1358">
        <v>0</v>
      </c>
      <c r="AF944" s="1290">
        <v>0</v>
      </c>
      <c r="AG944" s="1368">
        <v>1</v>
      </c>
      <c r="AH944" s="1368">
        <v>23</v>
      </c>
      <c r="AI944" s="1385"/>
      <c r="AJ944" s="543"/>
    </row>
    <row r="945" spans="1:36" s="165" customFormat="1" ht="18.75" customHeight="1">
      <c r="A945" s="780">
        <v>30</v>
      </c>
      <c r="B945" s="405">
        <v>1</v>
      </c>
      <c r="C945" s="405">
        <v>24</v>
      </c>
      <c r="D945" s="893"/>
      <c r="E945" s="1005"/>
      <c r="F945" s="1084"/>
      <c r="G945" s="1084"/>
      <c r="H945" s="1177"/>
      <c r="I945" s="1264"/>
      <c r="J945" s="1316">
        <v>0</v>
      </c>
      <c r="K945" s="1316">
        <v>0</v>
      </c>
      <c r="L945" s="1316">
        <v>0</v>
      </c>
      <c r="M945" s="1316">
        <v>0</v>
      </c>
      <c r="N945" s="1316">
        <v>0</v>
      </c>
      <c r="O945" s="1316">
        <v>0</v>
      </c>
      <c r="P945" s="1316">
        <v>0</v>
      </c>
      <c r="Q945" s="1316">
        <v>0</v>
      </c>
      <c r="R945" s="1316">
        <v>0</v>
      </c>
      <c r="S945" s="1316">
        <v>0</v>
      </c>
      <c r="T945" s="1316">
        <v>0</v>
      </c>
      <c r="U945" s="1316">
        <v>0</v>
      </c>
      <c r="V945" s="1316">
        <v>0</v>
      </c>
      <c r="W945" s="1316">
        <v>0</v>
      </c>
      <c r="X945" s="1316">
        <v>0</v>
      </c>
      <c r="Y945" s="1316">
        <v>0</v>
      </c>
      <c r="Z945" s="1316">
        <v>0</v>
      </c>
      <c r="AA945" s="1316">
        <v>0</v>
      </c>
      <c r="AB945" s="1316">
        <v>0</v>
      </c>
      <c r="AC945" s="1316">
        <v>0</v>
      </c>
      <c r="AD945" s="1316">
        <v>0</v>
      </c>
      <c r="AE945" s="1358">
        <v>0</v>
      </c>
      <c r="AF945" s="1290">
        <v>0</v>
      </c>
      <c r="AG945" s="1368">
        <v>1</v>
      </c>
      <c r="AH945" s="1368">
        <v>24</v>
      </c>
      <c r="AI945" s="1385"/>
      <c r="AJ945" s="543"/>
    </row>
    <row r="946" spans="1:36" s="165" customFormat="1" ht="18.75" customHeight="1">
      <c r="A946" s="780">
        <v>30</v>
      </c>
      <c r="B946" s="405">
        <v>1</v>
      </c>
      <c r="C946" s="405">
        <v>25</v>
      </c>
      <c r="D946" s="893"/>
      <c r="E946" s="893"/>
      <c r="F946" s="1084"/>
      <c r="G946" s="1084"/>
      <c r="H946" s="1177"/>
      <c r="I946" s="1264"/>
      <c r="J946" s="1316">
        <v>0</v>
      </c>
      <c r="K946" s="1316">
        <v>0</v>
      </c>
      <c r="L946" s="1316">
        <v>0</v>
      </c>
      <c r="M946" s="1316">
        <v>0</v>
      </c>
      <c r="N946" s="1316">
        <v>0</v>
      </c>
      <c r="O946" s="1316">
        <v>0</v>
      </c>
      <c r="P946" s="1316">
        <v>0</v>
      </c>
      <c r="Q946" s="1316">
        <v>0</v>
      </c>
      <c r="R946" s="1316">
        <v>0</v>
      </c>
      <c r="S946" s="1316">
        <v>0</v>
      </c>
      <c r="T946" s="1316">
        <v>0</v>
      </c>
      <c r="U946" s="1316">
        <v>0</v>
      </c>
      <c r="V946" s="1316">
        <v>0</v>
      </c>
      <c r="W946" s="1316">
        <v>0</v>
      </c>
      <c r="X946" s="1316">
        <v>0</v>
      </c>
      <c r="Y946" s="1316">
        <v>0</v>
      </c>
      <c r="Z946" s="1316">
        <v>0</v>
      </c>
      <c r="AA946" s="1316">
        <v>0</v>
      </c>
      <c r="AB946" s="1316">
        <v>0</v>
      </c>
      <c r="AC946" s="1316">
        <v>0</v>
      </c>
      <c r="AD946" s="1316">
        <v>0</v>
      </c>
      <c r="AE946" s="1358">
        <v>0</v>
      </c>
      <c r="AF946" s="1290">
        <v>0</v>
      </c>
      <c r="AG946" s="1368">
        <v>1</v>
      </c>
      <c r="AH946" s="1368">
        <v>25</v>
      </c>
      <c r="AI946" s="1385"/>
      <c r="AJ946" s="543"/>
    </row>
    <row r="947" spans="1:36" s="165" customFormat="1" ht="18.75" customHeight="1">
      <c r="A947" s="780">
        <v>30</v>
      </c>
      <c r="B947" s="405">
        <v>1</v>
      </c>
      <c r="C947" s="405">
        <v>26</v>
      </c>
      <c r="D947" s="894" t="s">
        <v>353</v>
      </c>
      <c r="E947" s="1006" t="s">
        <v>100</v>
      </c>
      <c r="F947" s="2112" t="s">
        <v>1117</v>
      </c>
      <c r="G947" s="2112"/>
      <c r="H947" s="2113"/>
      <c r="I947" s="2211"/>
      <c r="J947" s="1316">
        <v>3872</v>
      </c>
      <c r="K947" s="1316">
        <v>816</v>
      </c>
      <c r="L947" s="1316">
        <v>1580</v>
      </c>
      <c r="M947" s="1316">
        <v>1434</v>
      </c>
      <c r="N947" s="1316">
        <v>490</v>
      </c>
      <c r="O947" s="1316">
        <v>879</v>
      </c>
      <c r="P947" s="1316">
        <v>595</v>
      </c>
      <c r="Q947" s="1316">
        <v>1858</v>
      </c>
      <c r="R947" s="1316">
        <v>518</v>
      </c>
      <c r="S947" s="1316">
        <v>394</v>
      </c>
      <c r="T947" s="1316">
        <v>711</v>
      </c>
      <c r="U947" s="1316">
        <v>1060</v>
      </c>
      <c r="V947" s="1316">
        <v>614</v>
      </c>
      <c r="W947" s="1316">
        <v>604</v>
      </c>
      <c r="X947" s="1316">
        <v>74</v>
      </c>
      <c r="Y947" s="1316">
        <v>195</v>
      </c>
      <c r="Z947" s="1316">
        <v>415</v>
      </c>
      <c r="AA947" s="1316">
        <v>282</v>
      </c>
      <c r="AB947" s="1316">
        <v>175</v>
      </c>
      <c r="AC947" s="1316">
        <v>45</v>
      </c>
      <c r="AD947" s="1316">
        <v>128</v>
      </c>
      <c r="AE947" s="1358">
        <v>645</v>
      </c>
      <c r="AF947" s="1290">
        <v>191</v>
      </c>
      <c r="AG947" s="1368">
        <v>1</v>
      </c>
      <c r="AH947" s="1368">
        <v>26</v>
      </c>
      <c r="AI947" s="1385"/>
      <c r="AJ947" s="543"/>
    </row>
    <row r="948" spans="1:36" s="165" customFormat="1" ht="18.75" customHeight="1">
      <c r="A948" s="780">
        <v>30</v>
      </c>
      <c r="B948" s="405">
        <v>1</v>
      </c>
      <c r="C948" s="405">
        <v>27</v>
      </c>
      <c r="D948" s="895" t="s">
        <v>327</v>
      </c>
      <c r="E948" s="1007" t="s">
        <v>744</v>
      </c>
      <c r="F948" s="2112" t="s">
        <v>53</v>
      </c>
      <c r="G948" s="2112"/>
      <c r="H948" s="2113"/>
      <c r="I948" s="2211"/>
      <c r="J948" s="1316">
        <v>1</v>
      </c>
      <c r="K948" s="1316">
        <v>25</v>
      </c>
      <c r="L948" s="1316">
        <v>4</v>
      </c>
      <c r="M948" s="1316">
        <v>3</v>
      </c>
      <c r="N948" s="1316">
        <v>0</v>
      </c>
      <c r="O948" s="1316">
        <v>6</v>
      </c>
      <c r="P948" s="1316">
        <v>3</v>
      </c>
      <c r="Q948" s="1316">
        <v>7</v>
      </c>
      <c r="R948" s="1316">
        <v>0</v>
      </c>
      <c r="S948" s="1316">
        <v>0</v>
      </c>
      <c r="T948" s="1316">
        <v>2</v>
      </c>
      <c r="U948" s="1316">
        <v>13</v>
      </c>
      <c r="V948" s="1316">
        <v>0</v>
      </c>
      <c r="W948" s="1316">
        <v>20</v>
      </c>
      <c r="X948" s="1316">
        <v>0</v>
      </c>
      <c r="Y948" s="1316">
        <v>0</v>
      </c>
      <c r="Z948" s="1316">
        <v>2</v>
      </c>
      <c r="AA948" s="1316">
        <v>1</v>
      </c>
      <c r="AB948" s="1316">
        <v>0</v>
      </c>
      <c r="AC948" s="1316">
        <v>1</v>
      </c>
      <c r="AD948" s="1316">
        <v>0</v>
      </c>
      <c r="AE948" s="1358">
        <v>0</v>
      </c>
      <c r="AF948" s="1290">
        <v>0</v>
      </c>
      <c r="AG948" s="1368">
        <v>1</v>
      </c>
      <c r="AH948" s="1368">
        <v>27</v>
      </c>
      <c r="AI948" s="1385"/>
      <c r="AJ948" s="543"/>
    </row>
    <row r="949" spans="1:36" s="165" customFormat="1" ht="18.75" customHeight="1">
      <c r="A949" s="780">
        <v>30</v>
      </c>
      <c r="B949" s="405">
        <v>1</v>
      </c>
      <c r="C949" s="405">
        <v>28</v>
      </c>
      <c r="D949" s="895" t="s">
        <v>722</v>
      </c>
      <c r="E949" s="1007" t="s">
        <v>276</v>
      </c>
      <c r="F949" s="2112" t="s">
        <v>938</v>
      </c>
      <c r="G949" s="2112"/>
      <c r="H949" s="2113"/>
      <c r="I949" s="2211"/>
      <c r="J949" s="1316">
        <v>0</v>
      </c>
      <c r="K949" s="1316">
        <v>17547</v>
      </c>
      <c r="L949" s="1316">
        <v>5963</v>
      </c>
      <c r="M949" s="1316">
        <v>0</v>
      </c>
      <c r="N949" s="1316">
        <v>0</v>
      </c>
      <c r="O949" s="1316">
        <v>6554</v>
      </c>
      <c r="P949" s="1316">
        <v>5169</v>
      </c>
      <c r="Q949" s="1316">
        <v>0</v>
      </c>
      <c r="R949" s="1316">
        <v>0</v>
      </c>
      <c r="S949" s="1316">
        <v>0</v>
      </c>
      <c r="T949" s="1316">
        <v>1779</v>
      </c>
      <c r="U949" s="1316">
        <v>9692</v>
      </c>
      <c r="V949" s="1316">
        <v>0</v>
      </c>
      <c r="W949" s="1316">
        <v>22492</v>
      </c>
      <c r="X949" s="1316">
        <v>0</v>
      </c>
      <c r="Y949" s="1316">
        <v>0</v>
      </c>
      <c r="Z949" s="1316">
        <v>1408</v>
      </c>
      <c r="AA949" s="1316">
        <v>1696</v>
      </c>
      <c r="AB949" s="1316">
        <v>0</v>
      </c>
      <c r="AC949" s="1316">
        <v>1581</v>
      </c>
      <c r="AD949" s="1316">
        <v>0</v>
      </c>
      <c r="AE949" s="1358">
        <v>0</v>
      </c>
      <c r="AF949" s="1290">
        <v>0</v>
      </c>
      <c r="AG949" s="1368">
        <v>1</v>
      </c>
      <c r="AH949" s="1368">
        <v>28</v>
      </c>
      <c r="AI949" s="1385"/>
      <c r="AJ949" s="543"/>
    </row>
    <row r="950" spans="1:36" s="165" customFormat="1" ht="18.75" customHeight="1">
      <c r="A950" s="780">
        <v>30</v>
      </c>
      <c r="B950" s="405">
        <v>1</v>
      </c>
      <c r="C950" s="405">
        <v>29</v>
      </c>
      <c r="D950" s="895" t="s">
        <v>359</v>
      </c>
      <c r="E950" s="1007" t="s">
        <v>746</v>
      </c>
      <c r="F950" s="2112" t="s">
        <v>1118</v>
      </c>
      <c r="G950" s="2112"/>
      <c r="H950" s="2113"/>
      <c r="I950" s="2211"/>
      <c r="J950" s="1316">
        <v>0</v>
      </c>
      <c r="K950" s="1316">
        <v>578</v>
      </c>
      <c r="L950" s="1316">
        <v>0</v>
      </c>
      <c r="M950" s="1316">
        <v>10038</v>
      </c>
      <c r="N950" s="1316">
        <v>0</v>
      </c>
      <c r="O950" s="1316">
        <v>704</v>
      </c>
      <c r="P950" s="1316">
        <v>1825</v>
      </c>
      <c r="Q950" s="1316">
        <v>0</v>
      </c>
      <c r="R950" s="1316">
        <v>0</v>
      </c>
      <c r="S950" s="1316">
        <v>1238</v>
      </c>
      <c r="T950" s="1316">
        <v>0</v>
      </c>
      <c r="U950" s="1316">
        <v>1915</v>
      </c>
      <c r="V950" s="1316">
        <v>0</v>
      </c>
      <c r="W950" s="1316">
        <v>1432</v>
      </c>
      <c r="X950" s="1316">
        <v>0</v>
      </c>
      <c r="Y950" s="1316">
        <v>0</v>
      </c>
      <c r="Z950" s="1316">
        <v>187</v>
      </c>
      <c r="AA950" s="1316">
        <v>42</v>
      </c>
      <c r="AB950" s="1316">
        <v>500</v>
      </c>
      <c r="AC950" s="1316">
        <v>0</v>
      </c>
      <c r="AD950" s="1316">
        <v>0</v>
      </c>
      <c r="AE950" s="1358">
        <v>0</v>
      </c>
      <c r="AF950" s="1290">
        <v>1764</v>
      </c>
      <c r="AG950" s="1368">
        <v>1</v>
      </c>
      <c r="AH950" s="1368">
        <v>29</v>
      </c>
      <c r="AI950" s="1385"/>
      <c r="AJ950" s="543"/>
    </row>
    <row r="951" spans="1:36" s="165" customFormat="1" ht="18.75" customHeight="1">
      <c r="A951" s="780">
        <v>30</v>
      </c>
      <c r="B951" s="405">
        <v>1</v>
      </c>
      <c r="C951" s="405">
        <v>30</v>
      </c>
      <c r="D951" s="895"/>
      <c r="E951" s="1007"/>
      <c r="F951" s="2112" t="s">
        <v>1013</v>
      </c>
      <c r="G951" s="2112"/>
      <c r="H951" s="2113"/>
      <c r="I951" s="2211"/>
      <c r="J951" s="1316">
        <v>3873</v>
      </c>
      <c r="K951" s="1316">
        <v>826</v>
      </c>
      <c r="L951" s="1316">
        <v>1579</v>
      </c>
      <c r="M951" s="1316">
        <v>1437</v>
      </c>
      <c r="N951" s="1316">
        <v>490</v>
      </c>
      <c r="O951" s="1316">
        <v>885</v>
      </c>
      <c r="P951" s="1316">
        <v>597</v>
      </c>
      <c r="Q951" s="1316">
        <v>1859</v>
      </c>
      <c r="R951" s="1316">
        <v>518</v>
      </c>
      <c r="S951" s="1316">
        <v>394</v>
      </c>
      <c r="T951" s="1316">
        <v>713</v>
      </c>
      <c r="U951" s="1316">
        <v>1060</v>
      </c>
      <c r="V951" s="1316">
        <v>614</v>
      </c>
      <c r="W951" s="1316">
        <v>624</v>
      </c>
      <c r="X951" s="1316">
        <v>74</v>
      </c>
      <c r="Y951" s="1316">
        <v>195</v>
      </c>
      <c r="Z951" s="1316">
        <v>414</v>
      </c>
      <c r="AA951" s="1316">
        <v>283</v>
      </c>
      <c r="AB951" s="1316">
        <v>175</v>
      </c>
      <c r="AC951" s="1316">
        <v>46</v>
      </c>
      <c r="AD951" s="1316">
        <v>127</v>
      </c>
      <c r="AE951" s="1358">
        <v>645</v>
      </c>
      <c r="AF951" s="1290">
        <v>191</v>
      </c>
      <c r="AG951" s="1368">
        <v>1</v>
      </c>
      <c r="AH951" s="1368">
        <v>30</v>
      </c>
      <c r="AI951" s="1385"/>
      <c r="AJ951" s="543"/>
    </row>
    <row r="952" spans="1:36" s="165" customFormat="1" ht="18.75" customHeight="1">
      <c r="A952" s="780">
        <v>30</v>
      </c>
      <c r="B952" s="405">
        <v>1</v>
      </c>
      <c r="C952" s="405">
        <v>31</v>
      </c>
      <c r="D952" s="896"/>
      <c r="E952" s="1008"/>
      <c r="F952" s="2277" t="s">
        <v>80</v>
      </c>
      <c r="G952" s="2278"/>
      <c r="H952" s="2278"/>
      <c r="I952" s="2279"/>
      <c r="J952" s="1316">
        <v>0</v>
      </c>
      <c r="K952" s="1316">
        <v>0</v>
      </c>
      <c r="L952" s="1316">
        <v>0</v>
      </c>
      <c r="M952" s="1316">
        <v>7579</v>
      </c>
      <c r="N952" s="1316">
        <v>0</v>
      </c>
      <c r="O952" s="1316">
        <v>0</v>
      </c>
      <c r="P952" s="1316">
        <v>0</v>
      </c>
      <c r="Q952" s="1316">
        <v>0</v>
      </c>
      <c r="R952" s="1316">
        <v>0</v>
      </c>
      <c r="S952" s="1316">
        <v>0</v>
      </c>
      <c r="T952" s="1316">
        <v>0</v>
      </c>
      <c r="U952" s="1316">
        <v>0</v>
      </c>
      <c r="V952" s="1316">
        <v>0</v>
      </c>
      <c r="W952" s="1316">
        <v>0</v>
      </c>
      <c r="X952" s="1316">
        <v>0</v>
      </c>
      <c r="Y952" s="1316">
        <v>0</v>
      </c>
      <c r="Z952" s="1316">
        <v>0</v>
      </c>
      <c r="AA952" s="1316">
        <v>0</v>
      </c>
      <c r="AB952" s="1316">
        <v>0</v>
      </c>
      <c r="AC952" s="1316">
        <v>0</v>
      </c>
      <c r="AD952" s="1316">
        <v>0</v>
      </c>
      <c r="AE952" s="1358">
        <v>0</v>
      </c>
      <c r="AF952" s="1290">
        <v>0</v>
      </c>
      <c r="AG952" s="1368">
        <v>1</v>
      </c>
      <c r="AH952" s="1368">
        <v>31</v>
      </c>
      <c r="AI952" s="1385"/>
      <c r="AJ952" s="543"/>
    </row>
    <row r="953" spans="1:36" s="165" customFormat="1" ht="18.75" customHeight="1">
      <c r="A953" s="780">
        <v>30</v>
      </c>
      <c r="B953" s="405">
        <v>1</v>
      </c>
      <c r="C953" s="405">
        <v>32</v>
      </c>
      <c r="D953" s="897"/>
      <c r="E953" s="1009"/>
      <c r="F953" s="1085"/>
      <c r="G953" s="1085"/>
      <c r="H953" s="1178"/>
      <c r="I953" s="1265"/>
      <c r="J953" s="1316">
        <v>0</v>
      </c>
      <c r="K953" s="1316">
        <v>0</v>
      </c>
      <c r="L953" s="1316">
        <v>0</v>
      </c>
      <c r="M953" s="1316">
        <v>0</v>
      </c>
      <c r="N953" s="1316">
        <v>0</v>
      </c>
      <c r="O953" s="1316">
        <v>0</v>
      </c>
      <c r="P953" s="1316">
        <v>0</v>
      </c>
      <c r="Q953" s="1316">
        <v>0</v>
      </c>
      <c r="R953" s="1316">
        <v>0</v>
      </c>
      <c r="S953" s="1316">
        <v>0</v>
      </c>
      <c r="T953" s="1316">
        <v>0</v>
      </c>
      <c r="U953" s="1316">
        <v>0</v>
      </c>
      <c r="V953" s="1316">
        <v>0</v>
      </c>
      <c r="W953" s="1316">
        <v>0</v>
      </c>
      <c r="X953" s="1316">
        <v>0</v>
      </c>
      <c r="Y953" s="1316">
        <v>0</v>
      </c>
      <c r="Z953" s="1316">
        <v>0</v>
      </c>
      <c r="AA953" s="1316">
        <v>0</v>
      </c>
      <c r="AB953" s="1316">
        <v>0</v>
      </c>
      <c r="AC953" s="1316">
        <v>0</v>
      </c>
      <c r="AD953" s="1316">
        <v>0</v>
      </c>
      <c r="AE953" s="1358">
        <v>0</v>
      </c>
      <c r="AF953" s="1290">
        <v>0</v>
      </c>
      <c r="AG953" s="1368">
        <v>1</v>
      </c>
      <c r="AH953" s="1368">
        <v>32</v>
      </c>
      <c r="AI953" s="1385"/>
      <c r="AJ953" s="543"/>
    </row>
    <row r="954" spans="1:36" s="165" customFormat="1" ht="18.75" customHeight="1">
      <c r="A954" s="780">
        <v>30</v>
      </c>
      <c r="B954" s="405">
        <v>1</v>
      </c>
      <c r="C954" s="405">
        <v>33</v>
      </c>
      <c r="D954" s="897"/>
      <c r="E954" s="1009"/>
      <c r="F954" s="1085"/>
      <c r="G954" s="1085"/>
      <c r="H954" s="1178"/>
      <c r="I954" s="1265"/>
      <c r="J954" s="1316">
        <v>0</v>
      </c>
      <c r="K954" s="1316">
        <v>0</v>
      </c>
      <c r="L954" s="1316">
        <v>0</v>
      </c>
      <c r="M954" s="1316">
        <v>0</v>
      </c>
      <c r="N954" s="1316">
        <v>0</v>
      </c>
      <c r="O954" s="1316">
        <v>0</v>
      </c>
      <c r="P954" s="1316">
        <v>0</v>
      </c>
      <c r="Q954" s="1316">
        <v>0</v>
      </c>
      <c r="R954" s="1316">
        <v>0</v>
      </c>
      <c r="S954" s="1316">
        <v>0</v>
      </c>
      <c r="T954" s="1316">
        <v>0</v>
      </c>
      <c r="U954" s="1316">
        <v>0</v>
      </c>
      <c r="V954" s="1316">
        <v>0</v>
      </c>
      <c r="W954" s="1316">
        <v>0</v>
      </c>
      <c r="X954" s="1316">
        <v>0</v>
      </c>
      <c r="Y954" s="1316">
        <v>0</v>
      </c>
      <c r="Z954" s="1316">
        <v>0</v>
      </c>
      <c r="AA954" s="1316">
        <v>0</v>
      </c>
      <c r="AB954" s="1316">
        <v>0</v>
      </c>
      <c r="AC954" s="1316">
        <v>0</v>
      </c>
      <c r="AD954" s="1316">
        <v>0</v>
      </c>
      <c r="AE954" s="1358">
        <v>0</v>
      </c>
      <c r="AF954" s="1290">
        <v>0</v>
      </c>
      <c r="AG954" s="1368">
        <v>1</v>
      </c>
      <c r="AH954" s="1368">
        <v>33</v>
      </c>
      <c r="AI954" s="1385"/>
      <c r="AJ954" s="543"/>
    </row>
    <row r="955" spans="1:36" s="165" customFormat="1" ht="18.75" customHeight="1">
      <c r="A955" s="780">
        <v>30</v>
      </c>
      <c r="B955" s="405">
        <v>1</v>
      </c>
      <c r="C955" s="405">
        <v>34</v>
      </c>
      <c r="D955" s="897"/>
      <c r="E955" s="1009"/>
      <c r="F955" s="1085"/>
      <c r="G955" s="1085"/>
      <c r="H955" s="1178"/>
      <c r="I955" s="1265"/>
      <c r="J955" s="1316">
        <v>0</v>
      </c>
      <c r="K955" s="1316">
        <v>0</v>
      </c>
      <c r="L955" s="1316">
        <v>0</v>
      </c>
      <c r="M955" s="1316">
        <v>0</v>
      </c>
      <c r="N955" s="1316">
        <v>0</v>
      </c>
      <c r="O955" s="1316">
        <v>0</v>
      </c>
      <c r="P955" s="1316">
        <v>0</v>
      </c>
      <c r="Q955" s="1316">
        <v>0</v>
      </c>
      <c r="R955" s="1316">
        <v>0</v>
      </c>
      <c r="S955" s="1316">
        <v>0</v>
      </c>
      <c r="T955" s="1316">
        <v>0</v>
      </c>
      <c r="U955" s="1316">
        <v>0</v>
      </c>
      <c r="V955" s="1316">
        <v>0</v>
      </c>
      <c r="W955" s="1316">
        <v>0</v>
      </c>
      <c r="X955" s="1316">
        <v>0</v>
      </c>
      <c r="Y955" s="1316">
        <v>0</v>
      </c>
      <c r="Z955" s="1316">
        <v>0</v>
      </c>
      <c r="AA955" s="1316">
        <v>0</v>
      </c>
      <c r="AB955" s="1316">
        <v>0</v>
      </c>
      <c r="AC955" s="1316">
        <v>0</v>
      </c>
      <c r="AD955" s="1316">
        <v>0</v>
      </c>
      <c r="AE955" s="1358">
        <v>0</v>
      </c>
      <c r="AF955" s="1290">
        <v>0</v>
      </c>
      <c r="AG955" s="1368">
        <v>1</v>
      </c>
      <c r="AH955" s="1368">
        <v>34</v>
      </c>
      <c r="AI955" s="1385"/>
      <c r="AJ955" s="543"/>
    </row>
    <row r="956" spans="1:36" s="165" customFormat="1" ht="18.75" customHeight="1">
      <c r="A956" s="780">
        <v>30</v>
      </c>
      <c r="B956" s="405">
        <v>1</v>
      </c>
      <c r="C956" s="405">
        <v>35</v>
      </c>
      <c r="D956" s="897"/>
      <c r="E956" s="1009"/>
      <c r="F956" s="1085"/>
      <c r="G956" s="1085"/>
      <c r="H956" s="1178"/>
      <c r="I956" s="1265"/>
      <c r="J956" s="1316">
        <v>0</v>
      </c>
      <c r="K956" s="1316">
        <v>0</v>
      </c>
      <c r="L956" s="1316">
        <v>0</v>
      </c>
      <c r="M956" s="1316">
        <v>0</v>
      </c>
      <c r="N956" s="1316">
        <v>0</v>
      </c>
      <c r="O956" s="1316">
        <v>0</v>
      </c>
      <c r="P956" s="1316">
        <v>0</v>
      </c>
      <c r="Q956" s="1316">
        <v>0</v>
      </c>
      <c r="R956" s="1316">
        <v>0</v>
      </c>
      <c r="S956" s="1316">
        <v>0</v>
      </c>
      <c r="T956" s="1316">
        <v>0</v>
      </c>
      <c r="U956" s="1316">
        <v>0</v>
      </c>
      <c r="V956" s="1316">
        <v>0</v>
      </c>
      <c r="W956" s="1316">
        <v>0</v>
      </c>
      <c r="X956" s="1316">
        <v>0</v>
      </c>
      <c r="Y956" s="1316">
        <v>0</v>
      </c>
      <c r="Z956" s="1316">
        <v>0</v>
      </c>
      <c r="AA956" s="1316">
        <v>0</v>
      </c>
      <c r="AB956" s="1316">
        <v>0</v>
      </c>
      <c r="AC956" s="1316">
        <v>0</v>
      </c>
      <c r="AD956" s="1316">
        <v>0</v>
      </c>
      <c r="AE956" s="1358">
        <v>0</v>
      </c>
      <c r="AF956" s="1290">
        <v>0</v>
      </c>
      <c r="AG956" s="1368">
        <v>1</v>
      </c>
      <c r="AH956" s="1368">
        <v>35</v>
      </c>
      <c r="AI956" s="1385"/>
      <c r="AJ956" s="543"/>
    </row>
    <row r="957" spans="1:36" s="165" customFormat="1" ht="18.75" customHeight="1">
      <c r="A957" s="780">
        <v>30</v>
      </c>
      <c r="B957" s="405">
        <v>1</v>
      </c>
      <c r="C957" s="405">
        <v>36</v>
      </c>
      <c r="D957" s="858" t="s">
        <v>476</v>
      </c>
      <c r="E957" s="2112" t="s">
        <v>141</v>
      </c>
      <c r="F957" s="2113"/>
      <c r="G957" s="2113"/>
      <c r="H957" s="2113"/>
      <c r="I957" s="2211"/>
      <c r="J957" s="1316">
        <v>29312</v>
      </c>
      <c r="K957" s="1316">
        <v>10000</v>
      </c>
      <c r="L957" s="1316">
        <v>24831</v>
      </c>
      <c r="M957" s="1316">
        <v>9387</v>
      </c>
      <c r="N957" s="1316">
        <v>8494</v>
      </c>
      <c r="O957" s="1316">
        <v>12173</v>
      </c>
      <c r="P957" s="1316">
        <v>2324</v>
      </c>
      <c r="Q957" s="1316">
        <v>24922</v>
      </c>
      <c r="R957" s="1316">
        <v>6792</v>
      </c>
      <c r="S957" s="1316">
        <v>4997</v>
      </c>
      <c r="T957" s="1316">
        <v>13627</v>
      </c>
      <c r="U957" s="1316">
        <v>7124</v>
      </c>
      <c r="V957" s="1316">
        <v>4892</v>
      </c>
      <c r="W957" s="1316">
        <v>7538</v>
      </c>
      <c r="X957" s="1316">
        <v>1170</v>
      </c>
      <c r="Y957" s="1316">
        <v>1014</v>
      </c>
      <c r="Z957" s="1316">
        <v>1756</v>
      </c>
      <c r="AA957" s="1316">
        <v>1894</v>
      </c>
      <c r="AB957" s="1316">
        <v>2874</v>
      </c>
      <c r="AC957" s="1316">
        <v>1561</v>
      </c>
      <c r="AD957" s="1316">
        <v>925</v>
      </c>
      <c r="AE957" s="1358">
        <v>7785</v>
      </c>
      <c r="AF957" s="1290">
        <v>5874</v>
      </c>
      <c r="AG957" s="1368">
        <v>1</v>
      </c>
      <c r="AH957" s="1368">
        <v>36</v>
      </c>
      <c r="AI957" s="1385"/>
      <c r="AJ957" s="543"/>
    </row>
    <row r="958" spans="1:36" s="165" customFormat="1" ht="18.75" customHeight="1">
      <c r="A958" s="780">
        <v>30</v>
      </c>
      <c r="B958" s="405">
        <v>1</v>
      </c>
      <c r="C958" s="405">
        <v>37</v>
      </c>
      <c r="D958" s="858" t="s">
        <v>384</v>
      </c>
      <c r="E958" s="2128" t="s">
        <v>449</v>
      </c>
      <c r="F958" s="2170"/>
      <c r="G958" s="2170"/>
      <c r="H958" s="2170"/>
      <c r="I958" s="2276"/>
      <c r="J958" s="1316">
        <v>38975</v>
      </c>
      <c r="K958" s="1316">
        <v>9481</v>
      </c>
      <c r="L958" s="1316">
        <v>16904</v>
      </c>
      <c r="M958" s="1316">
        <v>9136</v>
      </c>
      <c r="N958" s="1316">
        <v>7461</v>
      </c>
      <c r="O958" s="1316">
        <v>9414</v>
      </c>
      <c r="P958" s="1316">
        <v>3811</v>
      </c>
      <c r="Q958" s="1316">
        <v>11459</v>
      </c>
      <c r="R958" s="1316">
        <v>4216</v>
      </c>
      <c r="S958" s="1316">
        <v>5767</v>
      </c>
      <c r="T958" s="1316">
        <v>3547</v>
      </c>
      <c r="U958" s="1316">
        <v>5252</v>
      </c>
      <c r="V958" s="1316">
        <v>6327</v>
      </c>
      <c r="W958" s="1316">
        <v>2432</v>
      </c>
      <c r="X958" s="1316">
        <v>1296</v>
      </c>
      <c r="Y958" s="1316">
        <v>390</v>
      </c>
      <c r="Z958" s="1316">
        <v>2321</v>
      </c>
      <c r="AA958" s="1316">
        <v>247</v>
      </c>
      <c r="AB958" s="1316">
        <v>1058</v>
      </c>
      <c r="AC958" s="1316">
        <v>1100</v>
      </c>
      <c r="AD958" s="1316">
        <v>1132</v>
      </c>
      <c r="AE958" s="1358">
        <v>1705</v>
      </c>
      <c r="AF958" s="1290">
        <v>1665</v>
      </c>
      <c r="AG958" s="1368">
        <v>1</v>
      </c>
      <c r="AH958" s="1368">
        <v>37</v>
      </c>
      <c r="AI958" s="1385"/>
      <c r="AJ958" s="543"/>
    </row>
    <row r="959" spans="1:36" s="165" customFormat="1" ht="18.75" customHeight="1">
      <c r="A959" s="780">
        <v>30</v>
      </c>
      <c r="B959" s="405">
        <v>1</v>
      </c>
      <c r="C959" s="405">
        <v>38</v>
      </c>
      <c r="D959" s="898"/>
      <c r="E959" s="1010"/>
      <c r="F959" s="1086"/>
      <c r="G959" s="1086"/>
      <c r="H959" s="1086"/>
      <c r="I959" s="1266"/>
      <c r="J959" s="1316">
        <v>0</v>
      </c>
      <c r="K959" s="1316">
        <v>0</v>
      </c>
      <c r="L959" s="1316">
        <v>0</v>
      </c>
      <c r="M959" s="1316">
        <v>0</v>
      </c>
      <c r="N959" s="1316">
        <v>0</v>
      </c>
      <c r="O959" s="1316">
        <v>0</v>
      </c>
      <c r="P959" s="1316">
        <v>0</v>
      </c>
      <c r="Q959" s="1316">
        <v>0</v>
      </c>
      <c r="R959" s="1316">
        <v>0</v>
      </c>
      <c r="S959" s="1316">
        <v>0</v>
      </c>
      <c r="T959" s="1316">
        <v>0</v>
      </c>
      <c r="U959" s="1316">
        <v>0</v>
      </c>
      <c r="V959" s="1316">
        <v>0</v>
      </c>
      <c r="W959" s="1316">
        <v>0</v>
      </c>
      <c r="X959" s="1316">
        <v>0</v>
      </c>
      <c r="Y959" s="1316">
        <v>0</v>
      </c>
      <c r="Z959" s="1316">
        <v>0</v>
      </c>
      <c r="AA959" s="1316">
        <v>0</v>
      </c>
      <c r="AB959" s="1316">
        <v>0</v>
      </c>
      <c r="AC959" s="1316">
        <v>0</v>
      </c>
      <c r="AD959" s="1316">
        <v>0</v>
      </c>
      <c r="AE959" s="1358">
        <v>0</v>
      </c>
      <c r="AF959" s="1290">
        <v>0</v>
      </c>
      <c r="AG959" s="1368">
        <v>1</v>
      </c>
      <c r="AH959" s="1368">
        <v>38</v>
      </c>
      <c r="AI959" s="1385"/>
      <c r="AJ959" s="543"/>
    </row>
    <row r="960" spans="1:36" s="165" customFormat="1" ht="18.75" customHeight="1">
      <c r="A960" s="780">
        <v>30</v>
      </c>
      <c r="B960" s="405">
        <v>1</v>
      </c>
      <c r="C960" s="405">
        <v>39</v>
      </c>
      <c r="D960" s="858" t="s">
        <v>285</v>
      </c>
      <c r="E960" s="2132" t="s">
        <v>56</v>
      </c>
      <c r="F960" s="2165"/>
      <c r="G960" s="2165"/>
      <c r="H960" s="2165"/>
      <c r="I960" s="2280"/>
      <c r="J960" s="1316">
        <v>0</v>
      </c>
      <c r="K960" s="1316">
        <v>0</v>
      </c>
      <c r="L960" s="1316">
        <v>0</v>
      </c>
      <c r="M960" s="1316">
        <v>0</v>
      </c>
      <c r="N960" s="1316">
        <v>0</v>
      </c>
      <c r="O960" s="1316">
        <v>0</v>
      </c>
      <c r="P960" s="1316">
        <v>0</v>
      </c>
      <c r="Q960" s="1316">
        <v>0</v>
      </c>
      <c r="R960" s="1316">
        <v>0</v>
      </c>
      <c r="S960" s="1316">
        <v>0</v>
      </c>
      <c r="T960" s="1316">
        <v>0</v>
      </c>
      <c r="U960" s="1316">
        <v>0</v>
      </c>
      <c r="V960" s="1316">
        <v>0</v>
      </c>
      <c r="W960" s="1316">
        <v>0</v>
      </c>
      <c r="X960" s="1316">
        <v>0</v>
      </c>
      <c r="Y960" s="1316">
        <v>0</v>
      </c>
      <c r="Z960" s="1316">
        <v>0</v>
      </c>
      <c r="AA960" s="1316">
        <v>0</v>
      </c>
      <c r="AB960" s="1316">
        <v>0</v>
      </c>
      <c r="AC960" s="1316">
        <v>0</v>
      </c>
      <c r="AD960" s="1316">
        <v>0</v>
      </c>
      <c r="AE960" s="1358">
        <v>0</v>
      </c>
      <c r="AF960" s="1290">
        <v>0</v>
      </c>
      <c r="AG960" s="1368">
        <v>1</v>
      </c>
      <c r="AH960" s="1368">
        <v>39</v>
      </c>
      <c r="AI960" s="1385"/>
      <c r="AJ960" s="543"/>
    </row>
    <row r="961" spans="1:38" s="165" customFormat="1" ht="18.75" customHeight="1">
      <c r="A961" s="780">
        <v>30</v>
      </c>
      <c r="B961" s="405">
        <v>1</v>
      </c>
      <c r="C961" s="405">
        <v>40</v>
      </c>
      <c r="D961" s="899"/>
      <c r="E961" s="1011"/>
      <c r="F961" s="1087"/>
      <c r="G961" s="1087"/>
      <c r="H961" s="1087"/>
      <c r="I961" s="1267"/>
      <c r="J961" s="1316">
        <v>0</v>
      </c>
      <c r="K961" s="1316">
        <v>0</v>
      </c>
      <c r="L961" s="1316">
        <v>0</v>
      </c>
      <c r="M961" s="1316">
        <v>0</v>
      </c>
      <c r="N961" s="1316">
        <v>0</v>
      </c>
      <c r="O961" s="1316">
        <v>0</v>
      </c>
      <c r="P961" s="1316">
        <v>0</v>
      </c>
      <c r="Q961" s="1316">
        <v>0</v>
      </c>
      <c r="R961" s="1316">
        <v>0</v>
      </c>
      <c r="S961" s="1316">
        <v>0</v>
      </c>
      <c r="T961" s="1316">
        <v>0</v>
      </c>
      <c r="U961" s="1316">
        <v>0</v>
      </c>
      <c r="V961" s="1316">
        <v>0</v>
      </c>
      <c r="W961" s="1316">
        <v>0</v>
      </c>
      <c r="X961" s="1316">
        <v>0</v>
      </c>
      <c r="Y961" s="1316">
        <v>0</v>
      </c>
      <c r="Z961" s="1316">
        <v>0</v>
      </c>
      <c r="AA961" s="1316">
        <v>0</v>
      </c>
      <c r="AB961" s="1316">
        <v>0</v>
      </c>
      <c r="AC961" s="1316">
        <v>0</v>
      </c>
      <c r="AD961" s="1316">
        <v>0</v>
      </c>
      <c r="AE961" s="1358">
        <v>0</v>
      </c>
      <c r="AF961" s="1290">
        <v>0</v>
      </c>
      <c r="AG961" s="1368">
        <v>1</v>
      </c>
      <c r="AH961" s="1368">
        <v>40</v>
      </c>
      <c r="AI961" s="1385"/>
      <c r="AJ961" s="543"/>
    </row>
    <row r="962" spans="1:38" s="165" customFormat="1" ht="18.75" customHeight="1">
      <c r="A962" s="780">
        <v>30</v>
      </c>
      <c r="B962" s="405">
        <v>1</v>
      </c>
      <c r="C962" s="405">
        <v>41</v>
      </c>
      <c r="D962" s="2166" t="s">
        <v>1033</v>
      </c>
      <c r="E962" s="2080"/>
      <c r="F962" s="2080"/>
      <c r="G962" s="2080"/>
      <c r="H962" s="2080"/>
      <c r="I962" s="2281"/>
      <c r="J962" s="1316">
        <v>68287</v>
      </c>
      <c r="K962" s="1316">
        <v>19481</v>
      </c>
      <c r="L962" s="1316">
        <v>41735</v>
      </c>
      <c r="M962" s="1316">
        <v>18523</v>
      </c>
      <c r="N962" s="1316">
        <v>15955</v>
      </c>
      <c r="O962" s="1316">
        <v>21587</v>
      </c>
      <c r="P962" s="1316">
        <v>6135</v>
      </c>
      <c r="Q962" s="1316">
        <v>36381</v>
      </c>
      <c r="R962" s="1316">
        <v>11008</v>
      </c>
      <c r="S962" s="1316">
        <v>10764</v>
      </c>
      <c r="T962" s="1316">
        <v>17174</v>
      </c>
      <c r="U962" s="1316">
        <v>12376</v>
      </c>
      <c r="V962" s="1316">
        <v>11219</v>
      </c>
      <c r="W962" s="1316">
        <v>9970</v>
      </c>
      <c r="X962" s="1316">
        <v>2466</v>
      </c>
      <c r="Y962" s="1316">
        <v>1404</v>
      </c>
      <c r="Z962" s="1316">
        <v>4077</v>
      </c>
      <c r="AA962" s="1316">
        <v>2141</v>
      </c>
      <c r="AB962" s="1316">
        <v>3932</v>
      </c>
      <c r="AC962" s="1316">
        <v>2661</v>
      </c>
      <c r="AD962" s="1316">
        <v>2057</v>
      </c>
      <c r="AE962" s="1358">
        <v>9490</v>
      </c>
      <c r="AF962" s="1290">
        <v>7539</v>
      </c>
      <c r="AG962" s="1368">
        <v>1</v>
      </c>
      <c r="AH962" s="1368">
        <v>41</v>
      </c>
      <c r="AI962" s="1385"/>
      <c r="AJ962" s="543"/>
    </row>
    <row r="963" spans="1:38" s="165" customFormat="1" ht="18.75" customHeight="1">
      <c r="A963" s="780">
        <v>30</v>
      </c>
      <c r="B963" s="405">
        <v>1</v>
      </c>
      <c r="C963" s="405">
        <v>42</v>
      </c>
      <c r="D963" s="899"/>
      <c r="E963" s="1011"/>
      <c r="F963" s="1087"/>
      <c r="G963" s="1087"/>
      <c r="H963" s="1087"/>
      <c r="I963" s="1267"/>
      <c r="J963" s="1316">
        <v>0</v>
      </c>
      <c r="K963" s="1316">
        <v>0</v>
      </c>
      <c r="L963" s="1316">
        <v>0</v>
      </c>
      <c r="M963" s="1316">
        <v>0</v>
      </c>
      <c r="N963" s="1316">
        <v>0</v>
      </c>
      <c r="O963" s="1316">
        <v>0</v>
      </c>
      <c r="P963" s="1316">
        <v>0</v>
      </c>
      <c r="Q963" s="1316">
        <v>0</v>
      </c>
      <c r="R963" s="1316">
        <v>0</v>
      </c>
      <c r="S963" s="1316">
        <v>0</v>
      </c>
      <c r="T963" s="1316">
        <v>0</v>
      </c>
      <c r="U963" s="1316">
        <v>0</v>
      </c>
      <c r="V963" s="1316">
        <v>0</v>
      </c>
      <c r="W963" s="1316">
        <v>0</v>
      </c>
      <c r="X963" s="1316">
        <v>0</v>
      </c>
      <c r="Y963" s="1316">
        <v>0</v>
      </c>
      <c r="Z963" s="1316">
        <v>0</v>
      </c>
      <c r="AA963" s="1316">
        <v>0</v>
      </c>
      <c r="AB963" s="1316">
        <v>0</v>
      </c>
      <c r="AC963" s="1316">
        <v>0</v>
      </c>
      <c r="AD963" s="1316">
        <v>0</v>
      </c>
      <c r="AE963" s="1358">
        <v>0</v>
      </c>
      <c r="AF963" s="1290">
        <v>0</v>
      </c>
      <c r="AG963" s="1368">
        <v>1</v>
      </c>
      <c r="AH963" s="1368">
        <v>42</v>
      </c>
      <c r="AI963" s="1385"/>
      <c r="AJ963" s="543"/>
    </row>
    <row r="964" spans="1:38" s="165" customFormat="1" ht="18.75" customHeight="1">
      <c r="A964" s="780">
        <v>30</v>
      </c>
      <c r="B964" s="405">
        <v>1</v>
      </c>
      <c r="C964" s="405">
        <v>43</v>
      </c>
      <c r="D964" s="899"/>
      <c r="E964" s="1011"/>
      <c r="F964" s="1087"/>
      <c r="G964" s="1087"/>
      <c r="H964" s="1087"/>
      <c r="I964" s="1267"/>
      <c r="J964" s="1316">
        <v>0</v>
      </c>
      <c r="K964" s="1316">
        <v>0</v>
      </c>
      <c r="L964" s="1316">
        <v>0</v>
      </c>
      <c r="M964" s="1316">
        <v>0</v>
      </c>
      <c r="N964" s="1316">
        <v>0</v>
      </c>
      <c r="O964" s="1316">
        <v>0</v>
      </c>
      <c r="P964" s="1316">
        <v>0</v>
      </c>
      <c r="Q964" s="1316">
        <v>0</v>
      </c>
      <c r="R964" s="1316">
        <v>0</v>
      </c>
      <c r="S964" s="1316">
        <v>0</v>
      </c>
      <c r="T964" s="1316">
        <v>0</v>
      </c>
      <c r="U964" s="1316">
        <v>0</v>
      </c>
      <c r="V964" s="1316">
        <v>0</v>
      </c>
      <c r="W964" s="1316">
        <v>0</v>
      </c>
      <c r="X964" s="1316">
        <v>0</v>
      </c>
      <c r="Y964" s="1316">
        <v>0</v>
      </c>
      <c r="Z964" s="1316">
        <v>0</v>
      </c>
      <c r="AA964" s="1316">
        <v>0</v>
      </c>
      <c r="AB964" s="1316">
        <v>0</v>
      </c>
      <c r="AC964" s="1316">
        <v>0</v>
      </c>
      <c r="AD964" s="1316">
        <v>0</v>
      </c>
      <c r="AE964" s="1358">
        <v>0</v>
      </c>
      <c r="AF964" s="1290">
        <v>0</v>
      </c>
      <c r="AG964" s="1368">
        <v>1</v>
      </c>
      <c r="AH964" s="1368">
        <v>43</v>
      </c>
      <c r="AI964" s="1385"/>
      <c r="AJ964" s="543"/>
    </row>
    <row r="965" spans="1:38" s="165" customFormat="1" ht="18.75" customHeight="1">
      <c r="A965" s="780">
        <v>30</v>
      </c>
      <c r="B965" s="405">
        <v>1</v>
      </c>
      <c r="C965" s="405">
        <v>44</v>
      </c>
      <c r="D965" s="901" t="s">
        <v>486</v>
      </c>
      <c r="E965" s="2467" t="s">
        <v>691</v>
      </c>
      <c r="F965" s="2282" t="s">
        <v>50</v>
      </c>
      <c r="G965" s="2163"/>
      <c r="H965" s="2164"/>
      <c r="I965" s="2283"/>
      <c r="J965" s="1316">
        <v>1</v>
      </c>
      <c r="K965" s="1316">
        <v>1</v>
      </c>
      <c r="L965" s="1316">
        <v>1</v>
      </c>
      <c r="M965" s="1316">
        <v>1</v>
      </c>
      <c r="N965" s="1316">
        <v>1</v>
      </c>
      <c r="O965" s="1316">
        <v>2</v>
      </c>
      <c r="P965" s="1316">
        <v>1</v>
      </c>
      <c r="Q965" s="1316">
        <v>1</v>
      </c>
      <c r="R965" s="1316">
        <v>1</v>
      </c>
      <c r="S965" s="1316">
        <v>1</v>
      </c>
      <c r="T965" s="1316">
        <v>0</v>
      </c>
      <c r="U965" s="1316">
        <v>2</v>
      </c>
      <c r="V965" s="1316">
        <v>1</v>
      </c>
      <c r="W965" s="1316">
        <v>1</v>
      </c>
      <c r="X965" s="1316">
        <v>1</v>
      </c>
      <c r="Y965" s="1316">
        <v>0</v>
      </c>
      <c r="Z965" s="1316">
        <v>1</v>
      </c>
      <c r="AA965" s="1316">
        <v>0</v>
      </c>
      <c r="AB965" s="1316">
        <v>1</v>
      </c>
      <c r="AC965" s="1316">
        <v>1</v>
      </c>
      <c r="AD965" s="1316">
        <v>1</v>
      </c>
      <c r="AE965" s="1358">
        <v>1</v>
      </c>
      <c r="AF965" s="1290">
        <v>1</v>
      </c>
      <c r="AG965" s="1368">
        <v>1</v>
      </c>
      <c r="AH965" s="1368">
        <v>44</v>
      </c>
      <c r="AI965" s="1385"/>
      <c r="AJ965" s="543"/>
      <c r="AK965" s="761"/>
      <c r="AL965" s="761"/>
    </row>
    <row r="966" spans="1:38" s="165" customFormat="1" ht="18.75" customHeight="1">
      <c r="A966" s="780">
        <v>30</v>
      </c>
      <c r="B966" s="405">
        <v>1</v>
      </c>
      <c r="C966" s="405">
        <v>45</v>
      </c>
      <c r="D966" s="856"/>
      <c r="E966" s="2468"/>
      <c r="F966" s="2282" t="s">
        <v>552</v>
      </c>
      <c r="G966" s="2163"/>
      <c r="H966" s="2164"/>
      <c r="I966" s="2283"/>
      <c r="J966" s="1316">
        <v>0</v>
      </c>
      <c r="K966" s="1316">
        <v>0</v>
      </c>
      <c r="L966" s="1316">
        <v>0</v>
      </c>
      <c r="M966" s="1316">
        <v>0</v>
      </c>
      <c r="N966" s="1316">
        <v>0</v>
      </c>
      <c r="O966" s="1316">
        <v>22</v>
      </c>
      <c r="P966" s="1316">
        <v>0</v>
      </c>
      <c r="Q966" s="1316">
        <v>0</v>
      </c>
      <c r="R966" s="1316">
        <v>0</v>
      </c>
      <c r="S966" s="1316">
        <v>0</v>
      </c>
      <c r="T966" s="1316">
        <v>23</v>
      </c>
      <c r="U966" s="1316">
        <v>13</v>
      </c>
      <c r="V966" s="1316">
        <v>0</v>
      </c>
      <c r="W966" s="1316">
        <v>0</v>
      </c>
      <c r="X966" s="1316">
        <v>0</v>
      </c>
      <c r="Y966" s="1316">
        <v>1</v>
      </c>
      <c r="Z966" s="1316">
        <v>0</v>
      </c>
      <c r="AA966" s="1316">
        <v>2</v>
      </c>
      <c r="AB966" s="1316">
        <v>0</v>
      </c>
      <c r="AC966" s="1316">
        <v>0</v>
      </c>
      <c r="AD966" s="1316">
        <v>0</v>
      </c>
      <c r="AE966" s="1358">
        <v>0</v>
      </c>
      <c r="AF966" s="1290">
        <v>0</v>
      </c>
      <c r="AG966" s="1368">
        <v>1</v>
      </c>
      <c r="AH966" s="1368">
        <v>45</v>
      </c>
      <c r="AI966" s="1385"/>
      <c r="AJ966" s="543"/>
      <c r="AK966" s="761"/>
      <c r="AL966" s="761"/>
    </row>
    <row r="967" spans="1:38" s="165" customFormat="1" ht="18.75" customHeight="1">
      <c r="A967" s="780">
        <v>30</v>
      </c>
      <c r="B967" s="405">
        <v>1</v>
      </c>
      <c r="C967" s="405">
        <v>46</v>
      </c>
      <c r="D967" s="901" t="s">
        <v>488</v>
      </c>
      <c r="E967" s="2284" t="s">
        <v>739</v>
      </c>
      <c r="F967" s="2082"/>
      <c r="G967" s="2082"/>
      <c r="H967" s="2285"/>
      <c r="I967" s="1268" t="s">
        <v>881</v>
      </c>
      <c r="J967" s="1316">
        <v>0</v>
      </c>
      <c r="K967" s="1316">
        <v>0</v>
      </c>
      <c r="L967" s="1316">
        <v>0</v>
      </c>
      <c r="M967" s="1316">
        <v>0</v>
      </c>
      <c r="N967" s="1316">
        <v>0</v>
      </c>
      <c r="O967" s="1316">
        <v>0</v>
      </c>
      <c r="P967" s="1316">
        <v>0</v>
      </c>
      <c r="Q967" s="1316">
        <v>0</v>
      </c>
      <c r="R967" s="1316">
        <v>0</v>
      </c>
      <c r="S967" s="1316">
        <v>0</v>
      </c>
      <c r="T967" s="1316">
        <v>0</v>
      </c>
      <c r="U967" s="1316">
        <v>0</v>
      </c>
      <c r="V967" s="1316">
        <v>0</v>
      </c>
      <c r="W967" s="1316">
        <v>0</v>
      </c>
      <c r="X967" s="1316">
        <v>0</v>
      </c>
      <c r="Y967" s="1316">
        <v>0</v>
      </c>
      <c r="Z967" s="1316">
        <v>0</v>
      </c>
      <c r="AA967" s="1316">
        <v>0</v>
      </c>
      <c r="AB967" s="1316">
        <v>0</v>
      </c>
      <c r="AC967" s="1316">
        <v>0</v>
      </c>
      <c r="AD967" s="1316">
        <v>0</v>
      </c>
      <c r="AE967" s="1358">
        <v>0</v>
      </c>
      <c r="AF967" s="1290">
        <v>0</v>
      </c>
      <c r="AG967" s="1368">
        <v>1</v>
      </c>
      <c r="AH967" s="1368">
        <v>46</v>
      </c>
      <c r="AI967" s="1385"/>
      <c r="AJ967" s="543"/>
      <c r="AK967" s="761"/>
      <c r="AL967" s="761"/>
    </row>
    <row r="968" spans="1:38" s="165" customFormat="1" ht="18.75" customHeight="1">
      <c r="A968" s="780">
        <v>30</v>
      </c>
      <c r="B968" s="405">
        <v>1</v>
      </c>
      <c r="C968" s="405">
        <v>47</v>
      </c>
      <c r="D968" s="864"/>
      <c r="E968" s="2286" t="s">
        <v>786</v>
      </c>
      <c r="F968" s="2287"/>
      <c r="G968" s="2287"/>
      <c r="H968" s="2288"/>
      <c r="I968" s="1269" t="s">
        <v>784</v>
      </c>
      <c r="J968" s="1316">
        <v>0</v>
      </c>
      <c r="K968" s="1316">
        <v>0</v>
      </c>
      <c r="L968" s="1316">
        <v>0</v>
      </c>
      <c r="M968" s="1316">
        <v>0</v>
      </c>
      <c r="N968" s="1316">
        <v>0</v>
      </c>
      <c r="O968" s="1316">
        <v>0</v>
      </c>
      <c r="P968" s="1316">
        <v>0</v>
      </c>
      <c r="Q968" s="1316">
        <v>0</v>
      </c>
      <c r="R968" s="1316">
        <v>0</v>
      </c>
      <c r="S968" s="1316">
        <v>0</v>
      </c>
      <c r="T968" s="1316">
        <v>0</v>
      </c>
      <c r="U968" s="1316">
        <v>0</v>
      </c>
      <c r="V968" s="1316">
        <v>0</v>
      </c>
      <c r="W968" s="1316">
        <v>0</v>
      </c>
      <c r="X968" s="1316">
        <v>0</v>
      </c>
      <c r="Y968" s="1316">
        <v>0</v>
      </c>
      <c r="Z968" s="1316">
        <v>0</v>
      </c>
      <c r="AA968" s="1316">
        <v>0</v>
      </c>
      <c r="AB968" s="1316">
        <v>0</v>
      </c>
      <c r="AC968" s="1316">
        <v>0</v>
      </c>
      <c r="AD968" s="1316">
        <v>0</v>
      </c>
      <c r="AE968" s="1358">
        <v>0</v>
      </c>
      <c r="AF968" s="1290">
        <v>0</v>
      </c>
      <c r="AG968" s="1368">
        <v>1</v>
      </c>
      <c r="AH968" s="1368">
        <v>47</v>
      </c>
      <c r="AI968" s="1385"/>
      <c r="AJ968" s="543"/>
      <c r="AK968" s="761"/>
      <c r="AL968" s="761"/>
    </row>
    <row r="969" spans="1:38" s="165" customFormat="1" ht="18.75" customHeight="1">
      <c r="A969" s="780">
        <v>30</v>
      </c>
      <c r="B969" s="405">
        <v>1</v>
      </c>
      <c r="C969" s="405">
        <v>48</v>
      </c>
      <c r="D969" s="898"/>
      <c r="E969" s="1012"/>
      <c r="F969" s="1026"/>
      <c r="G969" s="1026"/>
      <c r="H969" s="1026"/>
      <c r="I969" s="1270"/>
      <c r="J969" s="1316">
        <v>0</v>
      </c>
      <c r="K969" s="1316">
        <v>0</v>
      </c>
      <c r="L969" s="1316">
        <v>0</v>
      </c>
      <c r="M969" s="1316">
        <v>0</v>
      </c>
      <c r="N969" s="1316">
        <v>0</v>
      </c>
      <c r="O969" s="1316">
        <v>0</v>
      </c>
      <c r="P969" s="1316">
        <v>0</v>
      </c>
      <c r="Q969" s="1316">
        <v>0</v>
      </c>
      <c r="R969" s="1316">
        <v>0</v>
      </c>
      <c r="S969" s="1316">
        <v>0</v>
      </c>
      <c r="T969" s="1316">
        <v>0</v>
      </c>
      <c r="U969" s="1316">
        <v>0</v>
      </c>
      <c r="V969" s="1316">
        <v>0</v>
      </c>
      <c r="W969" s="1316">
        <v>0</v>
      </c>
      <c r="X969" s="1316">
        <v>0</v>
      </c>
      <c r="Y969" s="1316">
        <v>0</v>
      </c>
      <c r="Z969" s="1316">
        <v>0</v>
      </c>
      <c r="AA969" s="1316">
        <v>0</v>
      </c>
      <c r="AB969" s="1316">
        <v>0</v>
      </c>
      <c r="AC969" s="1316">
        <v>0</v>
      </c>
      <c r="AD969" s="1316">
        <v>0</v>
      </c>
      <c r="AE969" s="1358">
        <v>0</v>
      </c>
      <c r="AF969" s="1290">
        <v>0</v>
      </c>
      <c r="AG969" s="1368">
        <v>1</v>
      </c>
      <c r="AH969" s="1368">
        <v>48</v>
      </c>
      <c r="AI969" s="1385"/>
      <c r="AJ969" s="543"/>
      <c r="AK969" s="761"/>
      <c r="AL969" s="761"/>
    </row>
    <row r="970" spans="1:38" s="165" customFormat="1" ht="18.75" customHeight="1">
      <c r="A970" s="780">
        <v>30</v>
      </c>
      <c r="B970" s="405">
        <v>1</v>
      </c>
      <c r="C970" s="405">
        <v>49</v>
      </c>
      <c r="D970" s="902"/>
      <c r="E970" s="1013"/>
      <c r="F970" s="1088"/>
      <c r="G970" s="1088"/>
      <c r="H970" s="1179"/>
      <c r="I970" s="1270"/>
      <c r="J970" s="1316">
        <v>0</v>
      </c>
      <c r="K970" s="1316">
        <v>0</v>
      </c>
      <c r="L970" s="1316">
        <v>0</v>
      </c>
      <c r="M970" s="1316">
        <v>0</v>
      </c>
      <c r="N970" s="1316">
        <v>0</v>
      </c>
      <c r="O970" s="1316">
        <v>0</v>
      </c>
      <c r="P970" s="1316">
        <v>0</v>
      </c>
      <c r="Q970" s="1316">
        <v>0</v>
      </c>
      <c r="R970" s="1316">
        <v>0</v>
      </c>
      <c r="S970" s="1316">
        <v>0</v>
      </c>
      <c r="T970" s="1316">
        <v>0</v>
      </c>
      <c r="U970" s="1316">
        <v>0</v>
      </c>
      <c r="V970" s="1316">
        <v>0</v>
      </c>
      <c r="W970" s="1316">
        <v>0</v>
      </c>
      <c r="X970" s="1316">
        <v>0</v>
      </c>
      <c r="Y970" s="1316">
        <v>0</v>
      </c>
      <c r="Z970" s="1316">
        <v>0</v>
      </c>
      <c r="AA970" s="1316">
        <v>0</v>
      </c>
      <c r="AB970" s="1316">
        <v>0</v>
      </c>
      <c r="AC970" s="1316">
        <v>0</v>
      </c>
      <c r="AD970" s="1316">
        <v>0</v>
      </c>
      <c r="AE970" s="1358">
        <v>0</v>
      </c>
      <c r="AF970" s="1290">
        <v>0</v>
      </c>
      <c r="AG970" s="1368">
        <v>1</v>
      </c>
      <c r="AH970" s="1368">
        <v>49</v>
      </c>
      <c r="AI970" s="1385"/>
      <c r="AJ970" s="543"/>
      <c r="AK970" s="761"/>
      <c r="AL970" s="761"/>
    </row>
    <row r="971" spans="1:38" s="165" customFormat="1" ht="18.75" customHeight="1">
      <c r="A971" s="780">
        <v>30</v>
      </c>
      <c r="B971" s="405">
        <v>1</v>
      </c>
      <c r="C971" s="405">
        <v>50</v>
      </c>
      <c r="D971" s="901" t="s">
        <v>496</v>
      </c>
      <c r="E971" s="1014"/>
      <c r="F971" s="2272" t="s">
        <v>64</v>
      </c>
      <c r="G971" s="2118"/>
      <c r="H971" s="2119"/>
      <c r="I971" s="2159"/>
      <c r="J971" s="1316">
        <v>630936</v>
      </c>
      <c r="K971" s="1316">
        <v>610239</v>
      </c>
      <c r="L971" s="1316">
        <v>502045</v>
      </c>
      <c r="M971" s="1316">
        <v>410479</v>
      </c>
      <c r="N971" s="1316">
        <v>261672</v>
      </c>
      <c r="O971" s="1316">
        <v>912041</v>
      </c>
      <c r="P971" s="1316">
        <v>105840</v>
      </c>
      <c r="Q971" s="1316">
        <v>3268894</v>
      </c>
      <c r="R971" s="1316">
        <v>180470</v>
      </c>
      <c r="S971" s="1316">
        <v>376513</v>
      </c>
      <c r="T971" s="1316">
        <v>730958</v>
      </c>
      <c r="U971" s="1316">
        <v>161394</v>
      </c>
      <c r="V971" s="1316">
        <v>285373</v>
      </c>
      <c r="W971" s="1316">
        <v>111672</v>
      </c>
      <c r="X971" s="1316">
        <v>108575</v>
      </c>
      <c r="Y971" s="1316">
        <v>36538</v>
      </c>
      <c r="Z971" s="1316">
        <v>106183</v>
      </c>
      <c r="AA971" s="1316">
        <v>113263</v>
      </c>
      <c r="AB971" s="1316">
        <v>21645</v>
      </c>
      <c r="AC971" s="1316">
        <v>16581</v>
      </c>
      <c r="AD971" s="1316">
        <v>168790</v>
      </c>
      <c r="AE971" s="1358">
        <v>168440</v>
      </c>
      <c r="AF971" s="1290">
        <v>65624</v>
      </c>
      <c r="AG971" s="1368">
        <v>1</v>
      </c>
      <c r="AH971" s="1368">
        <v>50</v>
      </c>
      <c r="AI971" s="1385"/>
      <c r="AJ971" s="543"/>
      <c r="AK971" s="761"/>
      <c r="AL971" s="761"/>
    </row>
    <row r="972" spans="1:38" s="165" customFormat="1" ht="18.75" customHeight="1">
      <c r="A972" s="780">
        <v>30</v>
      </c>
      <c r="B972" s="405">
        <v>1</v>
      </c>
      <c r="C972" s="405">
        <v>51</v>
      </c>
      <c r="D972" s="895" t="s">
        <v>631</v>
      </c>
      <c r="E972" s="1015"/>
      <c r="F972" s="2273" t="s">
        <v>341</v>
      </c>
      <c r="G972" s="2121"/>
      <c r="H972" s="2122"/>
      <c r="I972" s="2202"/>
      <c r="J972" s="1316">
        <v>76213</v>
      </c>
      <c r="K972" s="1316">
        <v>326692</v>
      </c>
      <c r="L972" s="1316">
        <v>501742</v>
      </c>
      <c r="M972" s="1316">
        <v>650600</v>
      </c>
      <c r="N972" s="1316">
        <v>168343</v>
      </c>
      <c r="O972" s="1316">
        <v>512420</v>
      </c>
      <c r="P972" s="1316">
        <v>304895</v>
      </c>
      <c r="Q972" s="1316">
        <v>2283514</v>
      </c>
      <c r="R972" s="1316">
        <v>44368</v>
      </c>
      <c r="S972" s="1316">
        <v>129171</v>
      </c>
      <c r="T972" s="1316">
        <v>448809</v>
      </c>
      <c r="U972" s="1316">
        <v>80697</v>
      </c>
      <c r="V972" s="1316">
        <v>119692</v>
      </c>
      <c r="W972" s="1316">
        <v>298464</v>
      </c>
      <c r="X972" s="1316">
        <v>53928</v>
      </c>
      <c r="Y972" s="1316">
        <v>2433</v>
      </c>
      <c r="Z972" s="1316">
        <v>193480</v>
      </c>
      <c r="AA972" s="1316">
        <v>125233</v>
      </c>
      <c r="AB972" s="1316">
        <v>27152</v>
      </c>
      <c r="AC972" s="1316">
        <v>870</v>
      </c>
      <c r="AD972" s="1316">
        <v>95643</v>
      </c>
      <c r="AE972" s="1358">
        <v>102759</v>
      </c>
      <c r="AF972" s="1290">
        <v>36361</v>
      </c>
      <c r="AG972" s="1368">
        <v>1</v>
      </c>
      <c r="AH972" s="1368">
        <v>51</v>
      </c>
      <c r="AI972" s="1385"/>
      <c r="AJ972" s="543"/>
      <c r="AK972" s="761"/>
      <c r="AL972" s="761"/>
    </row>
    <row r="973" spans="1:38" s="165" customFormat="1" ht="18.75" customHeight="1">
      <c r="A973" s="780">
        <v>30</v>
      </c>
      <c r="B973" s="405">
        <v>1</v>
      </c>
      <c r="C973" s="405">
        <v>52</v>
      </c>
      <c r="D973" s="895" t="s">
        <v>133</v>
      </c>
      <c r="E973" s="1015"/>
      <c r="F973" s="2166" t="s">
        <v>1016</v>
      </c>
      <c r="G973" s="2112"/>
      <c r="H973" s="2113"/>
      <c r="I973" s="2211"/>
      <c r="J973" s="1316">
        <v>6938154</v>
      </c>
      <c r="K973" s="1316">
        <v>2650310</v>
      </c>
      <c r="L973" s="1316">
        <v>4822483</v>
      </c>
      <c r="M973" s="1316">
        <v>1466315</v>
      </c>
      <c r="N973" s="1316">
        <v>1249545</v>
      </c>
      <c r="O973" s="1316">
        <v>4943518</v>
      </c>
      <c r="P973" s="1316">
        <v>618565</v>
      </c>
      <c r="Q973" s="1316">
        <v>4766148</v>
      </c>
      <c r="R973" s="1316">
        <v>1155996</v>
      </c>
      <c r="S973" s="1316">
        <v>2368621</v>
      </c>
      <c r="T973" s="1316">
        <v>2682194</v>
      </c>
      <c r="U973" s="1316">
        <v>645575</v>
      </c>
      <c r="V973" s="1316">
        <v>790501</v>
      </c>
      <c r="W973" s="1316">
        <v>1177848</v>
      </c>
      <c r="X973" s="1316">
        <v>553338</v>
      </c>
      <c r="Y973" s="1316">
        <v>3176</v>
      </c>
      <c r="Z973" s="1316">
        <v>449089</v>
      </c>
      <c r="AA973" s="1316">
        <v>682201</v>
      </c>
      <c r="AB973" s="1316">
        <v>316084</v>
      </c>
      <c r="AC973" s="1316">
        <v>664479</v>
      </c>
      <c r="AD973" s="1316">
        <v>201203</v>
      </c>
      <c r="AE973" s="1358">
        <v>649390</v>
      </c>
      <c r="AF973" s="1290">
        <v>273518</v>
      </c>
      <c r="AG973" s="1368">
        <v>1</v>
      </c>
      <c r="AH973" s="1368">
        <v>52</v>
      </c>
      <c r="AI973" s="1385"/>
      <c r="AJ973" s="543"/>
      <c r="AK973" s="761"/>
      <c r="AL973" s="761"/>
    </row>
    <row r="974" spans="1:38" s="165" customFormat="1" ht="18.75" customHeight="1">
      <c r="A974" s="780">
        <v>30</v>
      </c>
      <c r="B974" s="405">
        <v>1</v>
      </c>
      <c r="C974" s="405">
        <v>53</v>
      </c>
      <c r="D974" s="895" t="s">
        <v>156</v>
      </c>
      <c r="E974" s="1015" t="s">
        <v>322</v>
      </c>
      <c r="F974" s="2289" t="s">
        <v>1119</v>
      </c>
      <c r="G974" s="2116"/>
      <c r="H974" s="2117"/>
      <c r="I974" s="2198"/>
      <c r="J974" s="1316">
        <v>2615985</v>
      </c>
      <c r="K974" s="1316">
        <v>42078</v>
      </c>
      <c r="L974" s="1316">
        <v>1067139</v>
      </c>
      <c r="M974" s="1316">
        <v>1498492</v>
      </c>
      <c r="N974" s="1316">
        <v>337701</v>
      </c>
      <c r="O974" s="1316">
        <v>870398</v>
      </c>
      <c r="P974" s="1316">
        <v>1091520</v>
      </c>
      <c r="Q974" s="1316">
        <v>1959980</v>
      </c>
      <c r="R974" s="1316">
        <v>771767</v>
      </c>
      <c r="S974" s="1316">
        <v>24941</v>
      </c>
      <c r="T974" s="1316">
        <v>704624</v>
      </c>
      <c r="U974" s="1316">
        <v>806969</v>
      </c>
      <c r="V974" s="1316">
        <v>909719</v>
      </c>
      <c r="W974" s="1316">
        <v>268275</v>
      </c>
      <c r="X974" s="1316">
        <v>63493</v>
      </c>
      <c r="Y974" s="1316">
        <v>111939</v>
      </c>
      <c r="Z974" s="1316">
        <v>122060</v>
      </c>
      <c r="AA974" s="1316">
        <v>29521</v>
      </c>
      <c r="AB974" s="1316">
        <v>159017</v>
      </c>
      <c r="AC974" s="1316">
        <v>200963</v>
      </c>
      <c r="AD974" s="1316">
        <v>0</v>
      </c>
      <c r="AE974" s="1358">
        <v>215508</v>
      </c>
      <c r="AF974" s="1290">
        <v>31281</v>
      </c>
      <c r="AG974" s="1368">
        <v>1</v>
      </c>
      <c r="AH974" s="1368">
        <v>53</v>
      </c>
      <c r="AI974" s="1385"/>
      <c r="AJ974" s="543"/>
      <c r="AK974" s="761"/>
      <c r="AL974" s="761"/>
    </row>
    <row r="975" spans="1:38" s="165" customFormat="1" ht="18.75" customHeight="1">
      <c r="A975" s="780">
        <v>30</v>
      </c>
      <c r="B975" s="405">
        <v>1</v>
      </c>
      <c r="C975" s="405">
        <v>54</v>
      </c>
      <c r="D975" s="895" t="s">
        <v>205</v>
      </c>
      <c r="E975" s="1015" t="s">
        <v>931</v>
      </c>
      <c r="F975" s="2272" t="s">
        <v>1120</v>
      </c>
      <c r="G975" s="2118"/>
      <c r="H975" s="2119"/>
      <c r="I975" s="2159"/>
      <c r="J975" s="1316">
        <v>48755442</v>
      </c>
      <c r="K975" s="1316">
        <v>8054613</v>
      </c>
      <c r="L975" s="1316">
        <v>14615905</v>
      </c>
      <c r="M975" s="1316">
        <v>10517681</v>
      </c>
      <c r="N975" s="1316">
        <v>4120635</v>
      </c>
      <c r="O975" s="1316">
        <v>7120774</v>
      </c>
      <c r="P975" s="1316">
        <v>3913779</v>
      </c>
      <c r="Q975" s="1316">
        <v>16213906</v>
      </c>
      <c r="R975" s="1316">
        <v>2574594</v>
      </c>
      <c r="S975" s="1316">
        <v>5012628</v>
      </c>
      <c r="T975" s="1316">
        <v>9174074</v>
      </c>
      <c r="U975" s="1316">
        <v>4680418</v>
      </c>
      <c r="V975" s="1316">
        <v>4404046</v>
      </c>
      <c r="W975" s="1316">
        <v>5354823</v>
      </c>
      <c r="X975" s="1316">
        <v>2575326</v>
      </c>
      <c r="Y975" s="1316">
        <v>714764</v>
      </c>
      <c r="Z975" s="1316">
        <v>1919586</v>
      </c>
      <c r="AA975" s="1316">
        <v>1761849</v>
      </c>
      <c r="AB975" s="1316">
        <v>1939991</v>
      </c>
      <c r="AC975" s="1316">
        <v>287039</v>
      </c>
      <c r="AD975" s="1316">
        <v>614405</v>
      </c>
      <c r="AE975" s="1358">
        <v>3329182</v>
      </c>
      <c r="AF975" s="1290">
        <v>1076499</v>
      </c>
      <c r="AG975" s="1368">
        <v>1</v>
      </c>
      <c r="AH975" s="1368">
        <v>54</v>
      </c>
      <c r="AI975" s="1385"/>
      <c r="AJ975" s="543"/>
      <c r="AK975" s="761"/>
      <c r="AL975" s="761"/>
    </row>
    <row r="976" spans="1:38" s="165" customFormat="1" ht="18.75" customHeight="1">
      <c r="A976" s="780">
        <v>30</v>
      </c>
      <c r="B976" s="405">
        <v>1</v>
      </c>
      <c r="C976" s="405">
        <v>55</v>
      </c>
      <c r="D976" s="903"/>
      <c r="E976" s="1015" t="s">
        <v>955</v>
      </c>
      <c r="F976" s="2273" t="s">
        <v>1122</v>
      </c>
      <c r="G976" s="2121"/>
      <c r="H976" s="2122"/>
      <c r="I976" s="2202"/>
      <c r="J976" s="1316">
        <v>896268</v>
      </c>
      <c r="K976" s="1316">
        <v>28182</v>
      </c>
      <c r="L976" s="1316">
        <v>449399</v>
      </c>
      <c r="M976" s="1316">
        <v>320143</v>
      </c>
      <c r="N976" s="1316">
        <v>383267</v>
      </c>
      <c r="O976" s="1316">
        <v>121875</v>
      </c>
      <c r="P976" s="1316">
        <v>16812</v>
      </c>
      <c r="Q976" s="1316">
        <v>818266</v>
      </c>
      <c r="R976" s="1316">
        <v>233669</v>
      </c>
      <c r="S976" s="1316">
        <v>251127</v>
      </c>
      <c r="T976" s="1316">
        <v>139943</v>
      </c>
      <c r="U976" s="1316">
        <v>1694634</v>
      </c>
      <c r="V976" s="1316">
        <v>52934</v>
      </c>
      <c r="W976" s="1316">
        <v>13362</v>
      </c>
      <c r="X976" s="1316">
        <v>263680</v>
      </c>
      <c r="Y976" s="1316">
        <v>2061</v>
      </c>
      <c r="Z976" s="1316">
        <v>3641</v>
      </c>
      <c r="AA976" s="1316">
        <v>619</v>
      </c>
      <c r="AB976" s="1316">
        <v>78006</v>
      </c>
      <c r="AC976" s="1316">
        <v>10388</v>
      </c>
      <c r="AD976" s="1316">
        <v>23997</v>
      </c>
      <c r="AE976" s="1358">
        <v>89396</v>
      </c>
      <c r="AF976" s="1290">
        <v>58463</v>
      </c>
      <c r="AG976" s="1368">
        <v>1</v>
      </c>
      <c r="AH976" s="1368">
        <v>55</v>
      </c>
      <c r="AI976" s="1385"/>
      <c r="AJ976" s="543"/>
      <c r="AK976" s="761"/>
      <c r="AL976" s="761"/>
    </row>
    <row r="977" spans="1:39" s="165" customFormat="1" ht="18.75" customHeight="1">
      <c r="A977" s="780">
        <v>30</v>
      </c>
      <c r="B977" s="405">
        <v>1</v>
      </c>
      <c r="C977" s="405">
        <v>56</v>
      </c>
      <c r="D977" s="903" t="s">
        <v>692</v>
      </c>
      <c r="E977" s="1016"/>
      <c r="F977" s="2166" t="s">
        <v>52</v>
      </c>
      <c r="G977" s="2112"/>
      <c r="H977" s="2113"/>
      <c r="I977" s="2211"/>
      <c r="J977" s="1316">
        <v>59912998</v>
      </c>
      <c r="K977" s="1316">
        <v>11712114</v>
      </c>
      <c r="L977" s="1316">
        <v>21958713</v>
      </c>
      <c r="M977" s="1316">
        <v>14863710</v>
      </c>
      <c r="N977" s="1316">
        <v>6521163</v>
      </c>
      <c r="O977" s="1316">
        <v>14481026</v>
      </c>
      <c r="P977" s="1316">
        <v>6051411</v>
      </c>
      <c r="Q977" s="1316">
        <v>29310708</v>
      </c>
      <c r="R977" s="1316">
        <v>4960864</v>
      </c>
      <c r="S977" s="1316">
        <v>8163001</v>
      </c>
      <c r="T977" s="1316">
        <v>13880602</v>
      </c>
      <c r="U977" s="1316">
        <v>8069687</v>
      </c>
      <c r="V977" s="1316">
        <v>6562265</v>
      </c>
      <c r="W977" s="1316">
        <v>7224444</v>
      </c>
      <c r="X977" s="1316">
        <v>3618340</v>
      </c>
      <c r="Y977" s="1316">
        <v>870911</v>
      </c>
      <c r="Z977" s="1316">
        <v>2794039</v>
      </c>
      <c r="AA977" s="1316">
        <v>2712686</v>
      </c>
      <c r="AB977" s="1316">
        <v>2541895</v>
      </c>
      <c r="AC977" s="1316">
        <v>1180320</v>
      </c>
      <c r="AD977" s="1316">
        <v>1104038</v>
      </c>
      <c r="AE977" s="1358">
        <v>4554675</v>
      </c>
      <c r="AF977" s="1290">
        <v>1541746</v>
      </c>
      <c r="AG977" s="1368">
        <v>1</v>
      </c>
      <c r="AH977" s="1368">
        <v>56</v>
      </c>
      <c r="AI977" s="1385"/>
      <c r="AJ977" s="543"/>
      <c r="AK977" s="761"/>
      <c r="AL977" s="761"/>
      <c r="AM977" s="761"/>
    </row>
    <row r="978" spans="1:39" s="165" customFormat="1" ht="18.75" customHeight="1">
      <c r="A978" s="780">
        <v>30</v>
      </c>
      <c r="B978" s="405">
        <v>1</v>
      </c>
      <c r="C978" s="405">
        <v>57</v>
      </c>
      <c r="D978" s="891" t="s">
        <v>329</v>
      </c>
      <c r="E978" s="2290" t="s">
        <v>809</v>
      </c>
      <c r="F978" s="2291"/>
      <c r="G978" s="2291"/>
      <c r="H978" s="2291"/>
      <c r="I978" s="1271" t="s">
        <v>512</v>
      </c>
      <c r="J978" s="1316">
        <v>1000</v>
      </c>
      <c r="K978" s="1316">
        <v>1000</v>
      </c>
      <c r="L978" s="1316">
        <v>1000</v>
      </c>
      <c r="M978" s="1316">
        <v>1000</v>
      </c>
      <c r="N978" s="1316">
        <v>1000</v>
      </c>
      <c r="O978" s="1316">
        <v>0</v>
      </c>
      <c r="P978" s="1316">
        <v>1000</v>
      </c>
      <c r="Q978" s="1316">
        <v>1000</v>
      </c>
      <c r="R978" s="1316">
        <v>1000</v>
      </c>
      <c r="S978" s="1316">
        <v>1000</v>
      </c>
      <c r="T978" s="1316">
        <v>1000</v>
      </c>
      <c r="U978" s="1316">
        <v>1000</v>
      </c>
      <c r="V978" s="1316">
        <v>1000</v>
      </c>
      <c r="W978" s="1316">
        <v>1000</v>
      </c>
      <c r="X978" s="1316">
        <v>1000</v>
      </c>
      <c r="Y978" s="1316">
        <v>1000</v>
      </c>
      <c r="Z978" s="1316">
        <v>1000</v>
      </c>
      <c r="AA978" s="1316">
        <v>1000</v>
      </c>
      <c r="AB978" s="1316">
        <v>950</v>
      </c>
      <c r="AC978" s="1316">
        <v>0</v>
      </c>
      <c r="AD978" s="1316">
        <v>1000</v>
      </c>
      <c r="AE978" s="1358">
        <v>1000</v>
      </c>
      <c r="AF978" s="1290">
        <v>999</v>
      </c>
      <c r="AG978" s="1368">
        <v>1</v>
      </c>
      <c r="AH978" s="1368">
        <v>57</v>
      </c>
      <c r="AI978" s="1385"/>
      <c r="AJ978" s="543"/>
      <c r="AK978" s="761"/>
      <c r="AL978" s="761"/>
      <c r="AM978" s="761"/>
    </row>
    <row r="979" spans="1:39" s="165" customFormat="1" ht="18.75" customHeight="1">
      <c r="A979" s="780">
        <v>30</v>
      </c>
      <c r="B979" s="405">
        <v>1</v>
      </c>
      <c r="C979" s="405">
        <v>58</v>
      </c>
      <c r="D979" s="860" t="s">
        <v>828</v>
      </c>
      <c r="E979" s="2290" t="s">
        <v>473</v>
      </c>
      <c r="F979" s="2291"/>
      <c r="G979" s="2291"/>
      <c r="H979" s="2291"/>
      <c r="I979" s="1272" t="s">
        <v>512</v>
      </c>
      <c r="J979" s="1316">
        <v>0</v>
      </c>
      <c r="K979" s="1316">
        <v>0</v>
      </c>
      <c r="L979" s="1316">
        <v>0</v>
      </c>
      <c r="M979" s="1316">
        <v>0</v>
      </c>
      <c r="N979" s="1316">
        <v>0</v>
      </c>
      <c r="O979" s="1316">
        <v>0</v>
      </c>
      <c r="P979" s="1316">
        <v>0</v>
      </c>
      <c r="Q979" s="1316">
        <v>0</v>
      </c>
      <c r="R979" s="1316">
        <v>0</v>
      </c>
      <c r="S979" s="1316">
        <v>0</v>
      </c>
      <c r="T979" s="1316">
        <v>0</v>
      </c>
      <c r="U979" s="1316">
        <v>0</v>
      </c>
      <c r="V979" s="1316">
        <v>0</v>
      </c>
      <c r="W979" s="1316">
        <v>0</v>
      </c>
      <c r="X979" s="1316">
        <v>0</v>
      </c>
      <c r="Y979" s="1316">
        <v>1000</v>
      </c>
      <c r="Z979" s="1316">
        <v>0</v>
      </c>
      <c r="AA979" s="1316">
        <v>1000</v>
      </c>
      <c r="AB979" s="1316">
        <v>0</v>
      </c>
      <c r="AC979" s="1316">
        <v>0</v>
      </c>
      <c r="AD979" s="1316">
        <v>0</v>
      </c>
      <c r="AE979" s="1358">
        <v>0</v>
      </c>
      <c r="AF979" s="1290">
        <v>950</v>
      </c>
      <c r="AG979" s="1368">
        <v>1</v>
      </c>
      <c r="AH979" s="1368">
        <v>58</v>
      </c>
      <c r="AI979" s="1385"/>
      <c r="AJ979" s="543"/>
      <c r="AK979" s="761"/>
      <c r="AL979" s="761"/>
      <c r="AM979" s="761"/>
    </row>
    <row r="980" spans="1:39" s="165" customFormat="1" ht="18.75" customHeight="1">
      <c r="A980" s="780">
        <v>30</v>
      </c>
      <c r="B980" s="405">
        <v>1</v>
      </c>
      <c r="C980" s="405">
        <v>59</v>
      </c>
      <c r="D980" s="849" t="s">
        <v>773</v>
      </c>
      <c r="E980" s="2292" t="s">
        <v>806</v>
      </c>
      <c r="F980" s="2165"/>
      <c r="G980" s="2165"/>
      <c r="H980" s="2165"/>
      <c r="I980" s="2293"/>
      <c r="J980" s="1316">
        <v>20</v>
      </c>
      <c r="K980" s="1316">
        <v>20</v>
      </c>
      <c r="L980" s="1316">
        <v>3</v>
      </c>
      <c r="M980" s="1316">
        <v>20</v>
      </c>
      <c r="N980" s="1316">
        <v>20</v>
      </c>
      <c r="O980" s="1316">
        <v>20</v>
      </c>
      <c r="P980" s="1316">
        <v>20</v>
      </c>
      <c r="Q980" s="1316">
        <v>20</v>
      </c>
      <c r="R980" s="1316">
        <v>3</v>
      </c>
      <c r="S980" s="1316">
        <v>20</v>
      </c>
      <c r="T980" s="1316">
        <v>20</v>
      </c>
      <c r="U980" s="1316">
        <v>20</v>
      </c>
      <c r="V980" s="1316">
        <v>20</v>
      </c>
      <c r="W980" s="1316">
        <v>20</v>
      </c>
      <c r="X980" s="1316">
        <v>20</v>
      </c>
      <c r="Y980" s="1316">
        <v>3</v>
      </c>
      <c r="Z980" s="1316">
        <v>100</v>
      </c>
      <c r="AA980" s="1316">
        <v>3</v>
      </c>
      <c r="AB980" s="1316">
        <v>20</v>
      </c>
      <c r="AC980" s="1316">
        <v>20</v>
      </c>
      <c r="AD980" s="1316">
        <v>100</v>
      </c>
      <c r="AE980" s="1358">
        <v>3</v>
      </c>
      <c r="AF980" s="1290">
        <v>3</v>
      </c>
      <c r="AG980" s="1368">
        <v>1</v>
      </c>
      <c r="AH980" s="1368">
        <v>59</v>
      </c>
      <c r="AI980" s="1385"/>
      <c r="AJ980" s="543"/>
      <c r="AK980" s="761"/>
      <c r="AL980" s="761"/>
      <c r="AM980" s="761"/>
    </row>
    <row r="981" spans="1:39" s="165" customFormat="1" ht="18.75" customHeight="1">
      <c r="A981" s="780">
        <v>30</v>
      </c>
      <c r="B981" s="405">
        <v>1</v>
      </c>
      <c r="C981" s="405">
        <v>60</v>
      </c>
      <c r="D981" s="860" t="s">
        <v>1000</v>
      </c>
      <c r="E981" s="2294" t="s">
        <v>1124</v>
      </c>
      <c r="F981" s="2165"/>
      <c r="G981" s="2165"/>
      <c r="H981" s="2165"/>
      <c r="I981" s="2293"/>
      <c r="J981" s="1321">
        <v>20</v>
      </c>
      <c r="K981" s="1321">
        <v>20</v>
      </c>
      <c r="L981" s="1321">
        <v>20</v>
      </c>
      <c r="M981" s="1321">
        <v>20</v>
      </c>
      <c r="N981" s="1321">
        <v>20</v>
      </c>
      <c r="O981" s="1321">
        <v>100</v>
      </c>
      <c r="P981" s="1321">
        <v>20</v>
      </c>
      <c r="Q981" s="1321">
        <v>20</v>
      </c>
      <c r="R981" s="1321">
        <v>20</v>
      </c>
      <c r="S981" s="1321">
        <v>20</v>
      </c>
      <c r="T981" s="1321">
        <v>20</v>
      </c>
      <c r="U981" s="1321">
        <v>20</v>
      </c>
      <c r="V981" s="1321">
        <v>20</v>
      </c>
      <c r="W981" s="1321">
        <v>20</v>
      </c>
      <c r="X981" s="1321">
        <v>20</v>
      </c>
      <c r="Y981" s="1321">
        <v>20</v>
      </c>
      <c r="Z981" s="1321">
        <v>100</v>
      </c>
      <c r="AA981" s="1321">
        <v>3</v>
      </c>
      <c r="AB981" s="1321">
        <v>20</v>
      </c>
      <c r="AC981" s="1321">
        <v>3</v>
      </c>
      <c r="AD981" s="1321">
        <v>3</v>
      </c>
      <c r="AE981" s="1361">
        <v>100</v>
      </c>
      <c r="AF981" s="1309">
        <v>3</v>
      </c>
      <c r="AG981" s="1368">
        <v>1</v>
      </c>
      <c r="AH981" s="1368">
        <v>60</v>
      </c>
      <c r="AI981" s="1385"/>
      <c r="AJ981" s="543"/>
      <c r="AK981" s="761"/>
      <c r="AL981" s="761"/>
      <c r="AM981" s="761"/>
    </row>
    <row r="982" spans="1:39" s="759" customFormat="1" ht="18.75" customHeight="1">
      <c r="A982" s="779">
        <v>30</v>
      </c>
      <c r="B982" s="793">
        <v>2</v>
      </c>
      <c r="C982" s="798">
        <v>1</v>
      </c>
      <c r="D982" s="904" t="s">
        <v>1125</v>
      </c>
      <c r="E982" s="2295" t="s">
        <v>1126</v>
      </c>
      <c r="F982" s="2196"/>
      <c r="G982" s="2196"/>
      <c r="H982" s="2196"/>
      <c r="I982" s="2296"/>
      <c r="J982" s="1319">
        <v>100</v>
      </c>
      <c r="K982" s="1319">
        <v>100</v>
      </c>
      <c r="L982" s="1319">
        <v>100</v>
      </c>
      <c r="M982" s="1319">
        <v>100</v>
      </c>
      <c r="N982" s="1319">
        <v>100</v>
      </c>
      <c r="O982" s="1319">
        <v>100</v>
      </c>
      <c r="P982" s="1319">
        <v>100</v>
      </c>
      <c r="Q982" s="1328">
        <v>100</v>
      </c>
      <c r="R982" s="1328">
        <v>100</v>
      </c>
      <c r="S982" s="1319">
        <v>100</v>
      </c>
      <c r="T982" s="1319">
        <v>100</v>
      </c>
      <c r="U982" s="1319">
        <v>100</v>
      </c>
      <c r="V982" s="1319">
        <v>100</v>
      </c>
      <c r="W982" s="1328">
        <v>100</v>
      </c>
      <c r="X982" s="1319">
        <v>100</v>
      </c>
      <c r="Y982" s="1319">
        <v>20</v>
      </c>
      <c r="Z982" s="1319">
        <v>100</v>
      </c>
      <c r="AA982" s="1319">
        <v>100</v>
      </c>
      <c r="AB982" s="1319">
        <v>20</v>
      </c>
      <c r="AC982" s="1319">
        <v>100</v>
      </c>
      <c r="AD982" s="1319">
        <v>100</v>
      </c>
      <c r="AE982" s="1360">
        <v>100</v>
      </c>
      <c r="AF982" s="1299">
        <v>100</v>
      </c>
      <c r="AG982" s="1370">
        <v>2</v>
      </c>
      <c r="AH982" s="1370">
        <v>1</v>
      </c>
      <c r="AI982" s="1386"/>
      <c r="AJ982" s="1396"/>
      <c r="AK982" s="762"/>
      <c r="AL982" s="762"/>
      <c r="AM982" s="762"/>
    </row>
    <row r="983" spans="1:39" s="165" customFormat="1" ht="18.75" customHeight="1">
      <c r="A983" s="780">
        <v>30</v>
      </c>
      <c r="B983" s="794">
        <v>2</v>
      </c>
      <c r="C983" s="405">
        <v>2</v>
      </c>
      <c r="D983" s="860" t="s">
        <v>778</v>
      </c>
      <c r="E983" s="2166" t="s">
        <v>785</v>
      </c>
      <c r="F983" s="2113"/>
      <c r="G983" s="2113"/>
      <c r="H983" s="2113"/>
      <c r="I983" s="2297"/>
      <c r="J983" s="1316">
        <v>20</v>
      </c>
      <c r="K983" s="1316">
        <v>3</v>
      </c>
      <c r="L983" s="1316">
        <v>3</v>
      </c>
      <c r="M983" s="1316">
        <v>3</v>
      </c>
      <c r="N983" s="1316">
        <v>3</v>
      </c>
      <c r="O983" s="1316">
        <v>3</v>
      </c>
      <c r="P983" s="1316">
        <v>3</v>
      </c>
      <c r="Q983" s="1326">
        <v>100</v>
      </c>
      <c r="R983" s="1326">
        <v>3</v>
      </c>
      <c r="S983" s="1316">
        <v>100</v>
      </c>
      <c r="T983" s="1316">
        <v>100</v>
      </c>
      <c r="U983" s="1316">
        <v>100</v>
      </c>
      <c r="V983" s="1316">
        <v>3</v>
      </c>
      <c r="W983" s="1326">
        <v>100</v>
      </c>
      <c r="X983" s="1316">
        <v>3</v>
      </c>
      <c r="Y983" s="1316">
        <v>3</v>
      </c>
      <c r="Z983" s="1316">
        <v>3</v>
      </c>
      <c r="AA983" s="1316">
        <v>3</v>
      </c>
      <c r="AB983" s="1316">
        <v>100</v>
      </c>
      <c r="AC983" s="1316">
        <v>3</v>
      </c>
      <c r="AD983" s="1316">
        <v>3</v>
      </c>
      <c r="AE983" s="1358">
        <v>100</v>
      </c>
      <c r="AF983" s="1290">
        <v>3</v>
      </c>
      <c r="AG983" s="1368">
        <v>2</v>
      </c>
      <c r="AH983" s="1368">
        <v>2</v>
      </c>
      <c r="AI983" s="1385"/>
      <c r="AJ983" s="543"/>
      <c r="AK983" s="761"/>
      <c r="AL983" s="761"/>
      <c r="AM983" s="761"/>
    </row>
    <row r="984" spans="1:39" s="165" customFormat="1" ht="18.75" customHeight="1">
      <c r="A984" s="780">
        <v>30</v>
      </c>
      <c r="B984" s="794">
        <v>2</v>
      </c>
      <c r="C984" s="405">
        <v>3</v>
      </c>
      <c r="D984" s="860" t="s">
        <v>638</v>
      </c>
      <c r="E984" s="2166" t="s">
        <v>207</v>
      </c>
      <c r="F984" s="2113"/>
      <c r="G984" s="2113"/>
      <c r="H984" s="2113"/>
      <c r="I984" s="2297"/>
      <c r="J984" s="1316">
        <v>100</v>
      </c>
      <c r="K984" s="1316">
        <v>100</v>
      </c>
      <c r="L984" s="1316">
        <v>100</v>
      </c>
      <c r="M984" s="1316">
        <v>100</v>
      </c>
      <c r="N984" s="1316">
        <v>100</v>
      </c>
      <c r="O984" s="1316">
        <v>100</v>
      </c>
      <c r="P984" s="1316">
        <v>100</v>
      </c>
      <c r="Q984" s="1326">
        <v>100</v>
      </c>
      <c r="R984" s="1326">
        <v>100</v>
      </c>
      <c r="S984" s="1316">
        <v>100</v>
      </c>
      <c r="T984" s="1316">
        <v>100</v>
      </c>
      <c r="U984" s="1316">
        <v>100</v>
      </c>
      <c r="V984" s="1316">
        <v>100</v>
      </c>
      <c r="W984" s="1326">
        <v>100</v>
      </c>
      <c r="X984" s="1316">
        <v>3</v>
      </c>
      <c r="Y984" s="1316">
        <v>20</v>
      </c>
      <c r="Z984" s="1316">
        <v>100</v>
      </c>
      <c r="AA984" s="1316">
        <v>100</v>
      </c>
      <c r="AB984" s="1316">
        <v>100</v>
      </c>
      <c r="AC984" s="1316">
        <v>100</v>
      </c>
      <c r="AD984" s="1316">
        <v>100</v>
      </c>
      <c r="AE984" s="1358">
        <v>100</v>
      </c>
      <c r="AF984" s="1290">
        <v>100</v>
      </c>
      <c r="AG984" s="1368">
        <v>2</v>
      </c>
      <c r="AH984" s="1368">
        <v>3</v>
      </c>
      <c r="AI984" s="1385"/>
      <c r="AJ984" s="543"/>
      <c r="AK984" s="761"/>
      <c r="AL984" s="761"/>
      <c r="AM984" s="761"/>
    </row>
    <row r="985" spans="1:39" s="165" customFormat="1" ht="18.75" customHeight="1">
      <c r="A985" s="780">
        <v>30</v>
      </c>
      <c r="B985" s="794">
        <v>2</v>
      </c>
      <c r="C985" s="405">
        <v>4</v>
      </c>
      <c r="D985" s="860" t="s">
        <v>779</v>
      </c>
      <c r="E985" s="2166" t="s">
        <v>395</v>
      </c>
      <c r="F985" s="2113"/>
      <c r="G985" s="2113"/>
      <c r="H985" s="2113"/>
      <c r="I985" s="2297"/>
      <c r="J985" s="1316">
        <v>20</v>
      </c>
      <c r="K985" s="1316">
        <v>20</v>
      </c>
      <c r="L985" s="1316">
        <v>100</v>
      </c>
      <c r="M985" s="1316">
        <v>100</v>
      </c>
      <c r="N985" s="1316">
        <v>100</v>
      </c>
      <c r="O985" s="1316">
        <v>100</v>
      </c>
      <c r="P985" s="1316">
        <v>20</v>
      </c>
      <c r="Q985" s="1326">
        <v>20</v>
      </c>
      <c r="R985" s="1326">
        <v>3</v>
      </c>
      <c r="S985" s="1316">
        <v>100</v>
      </c>
      <c r="T985" s="1316">
        <v>100</v>
      </c>
      <c r="U985" s="1316">
        <v>100</v>
      </c>
      <c r="V985" s="1316">
        <v>3</v>
      </c>
      <c r="W985" s="1326">
        <v>3</v>
      </c>
      <c r="X985" s="1316">
        <v>3</v>
      </c>
      <c r="Y985" s="1316">
        <v>3</v>
      </c>
      <c r="Z985" s="1316">
        <v>20</v>
      </c>
      <c r="AA985" s="1316">
        <v>100</v>
      </c>
      <c r="AB985" s="1316">
        <v>20</v>
      </c>
      <c r="AC985" s="1316">
        <v>3</v>
      </c>
      <c r="AD985" s="1316">
        <v>3</v>
      </c>
      <c r="AE985" s="1358">
        <v>100</v>
      </c>
      <c r="AF985" s="1290">
        <v>3</v>
      </c>
      <c r="AG985" s="1368">
        <v>2</v>
      </c>
      <c r="AH985" s="1368">
        <v>4</v>
      </c>
      <c r="AI985" s="1385"/>
      <c r="AJ985" s="543"/>
      <c r="AK985" s="761"/>
      <c r="AL985" s="761"/>
      <c r="AM985" s="761"/>
    </row>
    <row r="986" spans="1:39" s="165" customFormat="1" ht="18.75" customHeight="1">
      <c r="A986" s="780">
        <v>30</v>
      </c>
      <c r="B986" s="794">
        <v>2</v>
      </c>
      <c r="C986" s="405">
        <v>5</v>
      </c>
      <c r="D986" s="860" t="s">
        <v>783</v>
      </c>
      <c r="E986" s="2166" t="s">
        <v>900</v>
      </c>
      <c r="F986" s="2113"/>
      <c r="G986" s="2113"/>
      <c r="H986" s="2113"/>
      <c r="I986" s="2297"/>
      <c r="J986" s="1316">
        <v>4</v>
      </c>
      <c r="K986" s="1316">
        <v>4</v>
      </c>
      <c r="L986" s="1316">
        <v>4</v>
      </c>
      <c r="M986" s="1316">
        <v>4</v>
      </c>
      <c r="N986" s="1316">
        <v>4</v>
      </c>
      <c r="O986" s="1316">
        <v>4</v>
      </c>
      <c r="P986" s="1316">
        <v>4</v>
      </c>
      <c r="Q986" s="1326">
        <v>4</v>
      </c>
      <c r="R986" s="1326">
        <v>4</v>
      </c>
      <c r="S986" s="1316">
        <v>4</v>
      </c>
      <c r="T986" s="1316">
        <v>4</v>
      </c>
      <c r="U986" s="1316">
        <v>4</v>
      </c>
      <c r="V986" s="1316">
        <v>4</v>
      </c>
      <c r="W986" s="1326">
        <v>4</v>
      </c>
      <c r="X986" s="1316">
        <v>4</v>
      </c>
      <c r="Y986" s="1316">
        <v>4</v>
      </c>
      <c r="Z986" s="1316">
        <v>4</v>
      </c>
      <c r="AA986" s="1316">
        <v>4</v>
      </c>
      <c r="AB986" s="1316">
        <v>4</v>
      </c>
      <c r="AC986" s="1316">
        <v>4</v>
      </c>
      <c r="AD986" s="1316">
        <v>4</v>
      </c>
      <c r="AE986" s="1358">
        <v>4</v>
      </c>
      <c r="AF986" s="1290">
        <v>4</v>
      </c>
      <c r="AG986" s="1368">
        <v>2</v>
      </c>
      <c r="AH986" s="1368">
        <v>5</v>
      </c>
      <c r="AI986" s="1385"/>
      <c r="AJ986" s="543"/>
      <c r="AK986" s="761"/>
      <c r="AL986" s="761"/>
      <c r="AM986" s="761"/>
    </row>
    <row r="987" spans="1:39" s="756" customFormat="1" ht="18.75" customHeight="1">
      <c r="A987" s="782">
        <v>30</v>
      </c>
      <c r="B987" s="799">
        <v>2</v>
      </c>
      <c r="C987" s="775">
        <v>6</v>
      </c>
      <c r="D987" s="905" t="s">
        <v>778</v>
      </c>
      <c r="E987" s="2298" t="s">
        <v>1050</v>
      </c>
      <c r="F987" s="2299"/>
      <c r="G987" s="2299"/>
      <c r="H987" s="2299"/>
      <c r="I987" s="2300"/>
      <c r="J987" s="1321">
        <v>2</v>
      </c>
      <c r="K987" s="1321">
        <v>2</v>
      </c>
      <c r="L987" s="1321">
        <v>2</v>
      </c>
      <c r="M987" s="1321">
        <v>2</v>
      </c>
      <c r="N987" s="1321">
        <v>2</v>
      </c>
      <c r="O987" s="1321">
        <v>10</v>
      </c>
      <c r="P987" s="1321">
        <v>2</v>
      </c>
      <c r="Q987" s="1329">
        <v>2</v>
      </c>
      <c r="R987" s="1329">
        <v>2</v>
      </c>
      <c r="S987" s="1321">
        <v>2</v>
      </c>
      <c r="T987" s="1321">
        <v>2</v>
      </c>
      <c r="U987" s="1321">
        <v>2</v>
      </c>
      <c r="V987" s="1321">
        <v>2</v>
      </c>
      <c r="W987" s="1329">
        <v>2</v>
      </c>
      <c r="X987" s="1321">
        <v>2</v>
      </c>
      <c r="Y987" s="1321">
        <v>2</v>
      </c>
      <c r="Z987" s="1321">
        <v>2</v>
      </c>
      <c r="AA987" s="1321">
        <v>2</v>
      </c>
      <c r="AB987" s="1321">
        <v>2</v>
      </c>
      <c r="AC987" s="1321">
        <v>2</v>
      </c>
      <c r="AD987" s="1321">
        <v>2</v>
      </c>
      <c r="AE987" s="1361">
        <v>2</v>
      </c>
      <c r="AF987" s="1309">
        <v>2</v>
      </c>
      <c r="AG987" s="1372">
        <v>2</v>
      </c>
      <c r="AH987" s="1372">
        <v>6</v>
      </c>
      <c r="AI987" s="1386"/>
      <c r="AJ987" s="1393"/>
      <c r="AK987" s="1397"/>
      <c r="AL987" s="1397"/>
      <c r="AM987" s="1397"/>
    </row>
    <row r="988" spans="1:39" s="761" customFormat="1" ht="18" customHeight="1">
      <c r="A988" s="405">
        <v>40</v>
      </c>
      <c r="B988" s="405">
        <v>1</v>
      </c>
      <c r="C988" s="405">
        <v>1</v>
      </c>
      <c r="D988" s="906" t="s">
        <v>346</v>
      </c>
      <c r="E988" s="2147" t="s">
        <v>71</v>
      </c>
      <c r="F988" s="2470" t="s">
        <v>918</v>
      </c>
      <c r="G988" s="2470"/>
      <c r="H988" s="2471"/>
      <c r="I988" s="1273" t="s">
        <v>304</v>
      </c>
      <c r="J988" s="1319">
        <v>0</v>
      </c>
      <c r="K988" s="1319">
        <v>578</v>
      </c>
      <c r="L988" s="1319">
        <v>5963</v>
      </c>
      <c r="M988" s="1319">
        <v>10038</v>
      </c>
      <c r="N988" s="1319">
        <v>290</v>
      </c>
      <c r="O988" s="1319">
        <v>704</v>
      </c>
      <c r="P988" s="1319">
        <v>1825</v>
      </c>
      <c r="Q988" s="1319">
        <v>0</v>
      </c>
      <c r="R988" s="1319">
        <v>0</v>
      </c>
      <c r="S988" s="1319">
        <v>1238</v>
      </c>
      <c r="T988" s="1319">
        <v>0</v>
      </c>
      <c r="U988" s="1319">
        <v>2090</v>
      </c>
      <c r="V988" s="1319">
        <v>0</v>
      </c>
      <c r="W988" s="1319">
        <v>3485</v>
      </c>
      <c r="X988" s="1319">
        <v>0</v>
      </c>
      <c r="Y988" s="1319">
        <v>0</v>
      </c>
      <c r="Z988" s="1319">
        <v>187</v>
      </c>
      <c r="AA988" s="1319">
        <v>0</v>
      </c>
      <c r="AB988" s="1319">
        <v>500</v>
      </c>
      <c r="AC988" s="1319">
        <v>0</v>
      </c>
      <c r="AD988" s="1319">
        <v>0</v>
      </c>
      <c r="AE988" s="1360">
        <v>0</v>
      </c>
      <c r="AF988" s="1299">
        <v>1764</v>
      </c>
      <c r="AG988" s="1368">
        <v>1</v>
      </c>
      <c r="AH988" s="1368">
        <v>1</v>
      </c>
      <c r="AI988" s="1385"/>
      <c r="AJ988" s="543"/>
    </row>
    <row r="989" spans="1:39" s="761" customFormat="1" ht="18" customHeight="1">
      <c r="A989" s="405">
        <v>40</v>
      </c>
      <c r="B989" s="405">
        <v>1</v>
      </c>
      <c r="C989" s="405">
        <v>2</v>
      </c>
      <c r="D989" s="2626" t="s">
        <v>903</v>
      </c>
      <c r="E989" s="2469"/>
      <c r="F989" s="2472"/>
      <c r="G989" s="2472"/>
      <c r="H989" s="2473"/>
      <c r="I989" s="1273" t="s">
        <v>919</v>
      </c>
      <c r="J989" s="1316">
        <v>0</v>
      </c>
      <c r="K989" s="1316">
        <v>578</v>
      </c>
      <c r="L989" s="1316">
        <v>5963</v>
      </c>
      <c r="M989" s="1316">
        <v>10038</v>
      </c>
      <c r="N989" s="1316">
        <v>290</v>
      </c>
      <c r="O989" s="1316">
        <v>2539</v>
      </c>
      <c r="P989" s="1316">
        <v>1825</v>
      </c>
      <c r="Q989" s="1316">
        <v>0</v>
      </c>
      <c r="R989" s="1316">
        <v>0</v>
      </c>
      <c r="S989" s="1316">
        <v>1238</v>
      </c>
      <c r="T989" s="1316">
        <v>0</v>
      </c>
      <c r="U989" s="1316">
        <v>2090</v>
      </c>
      <c r="V989" s="1316">
        <v>0</v>
      </c>
      <c r="W989" s="1316">
        <v>3485</v>
      </c>
      <c r="X989" s="1316">
        <v>0</v>
      </c>
      <c r="Y989" s="1316">
        <v>0</v>
      </c>
      <c r="Z989" s="1316">
        <v>187</v>
      </c>
      <c r="AA989" s="1316">
        <v>42</v>
      </c>
      <c r="AB989" s="1316">
        <v>500</v>
      </c>
      <c r="AC989" s="1316">
        <v>0</v>
      </c>
      <c r="AD989" s="1316">
        <v>0</v>
      </c>
      <c r="AE989" s="1358">
        <v>0</v>
      </c>
      <c r="AF989" s="1290">
        <v>1764</v>
      </c>
      <c r="AG989" s="1368">
        <v>1</v>
      </c>
      <c r="AH989" s="1368">
        <v>2</v>
      </c>
      <c r="AI989" s="1385"/>
      <c r="AJ989" s="543"/>
    </row>
    <row r="990" spans="1:39" s="761" customFormat="1" ht="18" customHeight="1">
      <c r="A990" s="405">
        <v>40</v>
      </c>
      <c r="B990" s="405">
        <v>1</v>
      </c>
      <c r="C990" s="405">
        <v>3</v>
      </c>
      <c r="D990" s="2627"/>
      <c r="E990" s="855"/>
      <c r="F990" s="2148" t="s">
        <v>66</v>
      </c>
      <c r="G990" s="947"/>
      <c r="H990" s="2475" t="s">
        <v>920</v>
      </c>
      <c r="I990" s="1273" t="s">
        <v>304</v>
      </c>
      <c r="J990" s="1316">
        <v>0</v>
      </c>
      <c r="K990" s="1316">
        <v>578</v>
      </c>
      <c r="L990" s="1316">
        <v>5963</v>
      </c>
      <c r="M990" s="1316">
        <v>10038</v>
      </c>
      <c r="N990" s="1316">
        <v>0</v>
      </c>
      <c r="O990" s="1316">
        <v>704</v>
      </c>
      <c r="P990" s="1316">
        <v>1825</v>
      </c>
      <c r="Q990" s="1316">
        <v>0</v>
      </c>
      <c r="R990" s="1316">
        <v>0</v>
      </c>
      <c r="S990" s="1316">
        <v>1238</v>
      </c>
      <c r="T990" s="1316">
        <v>0</v>
      </c>
      <c r="U990" s="1316">
        <v>1915</v>
      </c>
      <c r="V990" s="1316">
        <v>0</v>
      </c>
      <c r="W990" s="1316">
        <v>1432</v>
      </c>
      <c r="X990" s="1316">
        <v>0</v>
      </c>
      <c r="Y990" s="1316">
        <v>0</v>
      </c>
      <c r="Z990" s="1316">
        <v>187</v>
      </c>
      <c r="AA990" s="1316">
        <v>0</v>
      </c>
      <c r="AB990" s="1316">
        <v>500</v>
      </c>
      <c r="AC990" s="1316">
        <v>0</v>
      </c>
      <c r="AD990" s="1316">
        <v>0</v>
      </c>
      <c r="AE990" s="1358">
        <v>0</v>
      </c>
      <c r="AF990" s="1290">
        <v>1764</v>
      </c>
      <c r="AG990" s="1368">
        <v>1</v>
      </c>
      <c r="AH990" s="1368">
        <v>3</v>
      </c>
      <c r="AI990" s="1385"/>
      <c r="AJ990" s="543"/>
    </row>
    <row r="991" spans="1:39" s="761" customFormat="1" ht="18" customHeight="1">
      <c r="A991" s="405">
        <v>40</v>
      </c>
      <c r="B991" s="405">
        <v>1</v>
      </c>
      <c r="C991" s="405">
        <v>4</v>
      </c>
      <c r="D991" s="2627"/>
      <c r="E991" s="1019"/>
      <c r="F991" s="2474"/>
      <c r="G991" s="1126"/>
      <c r="H991" s="2476"/>
      <c r="I991" s="1273" t="s">
        <v>919</v>
      </c>
      <c r="J991" s="1316">
        <v>0</v>
      </c>
      <c r="K991" s="1316">
        <v>578</v>
      </c>
      <c r="L991" s="1316">
        <v>5963</v>
      </c>
      <c r="M991" s="1316">
        <v>10038</v>
      </c>
      <c r="N991" s="1316">
        <v>0</v>
      </c>
      <c r="O991" s="1316">
        <v>704</v>
      </c>
      <c r="P991" s="1316">
        <v>1825</v>
      </c>
      <c r="Q991" s="1316">
        <v>0</v>
      </c>
      <c r="R991" s="1316">
        <v>0</v>
      </c>
      <c r="S991" s="1316">
        <v>1238</v>
      </c>
      <c r="T991" s="1316">
        <v>0</v>
      </c>
      <c r="U991" s="1316">
        <v>1915</v>
      </c>
      <c r="V991" s="1316">
        <v>0</v>
      </c>
      <c r="W991" s="1316">
        <v>1432</v>
      </c>
      <c r="X991" s="1316">
        <v>0</v>
      </c>
      <c r="Y991" s="1316">
        <v>0</v>
      </c>
      <c r="Z991" s="1316">
        <v>187</v>
      </c>
      <c r="AA991" s="1316">
        <v>42</v>
      </c>
      <c r="AB991" s="1316">
        <v>500</v>
      </c>
      <c r="AC991" s="1316">
        <v>0</v>
      </c>
      <c r="AD991" s="1316">
        <v>0</v>
      </c>
      <c r="AE991" s="1358">
        <v>0</v>
      </c>
      <c r="AF991" s="1290">
        <v>1764</v>
      </c>
      <c r="AG991" s="1368">
        <v>1</v>
      </c>
      <c r="AH991" s="1368">
        <v>4</v>
      </c>
      <c r="AI991" s="1385"/>
      <c r="AJ991" s="543"/>
    </row>
    <row r="992" spans="1:39" s="761" customFormat="1" ht="18" customHeight="1">
      <c r="A992" s="405">
        <v>40</v>
      </c>
      <c r="B992" s="405">
        <v>1</v>
      </c>
      <c r="C992" s="405">
        <v>5</v>
      </c>
      <c r="D992" s="2627"/>
      <c r="E992" s="855"/>
      <c r="F992" s="2148" t="s">
        <v>46</v>
      </c>
      <c r="G992" s="947"/>
      <c r="H992" s="2475" t="s">
        <v>1128</v>
      </c>
      <c r="I992" s="1273" t="s">
        <v>304</v>
      </c>
      <c r="J992" s="1316">
        <v>0</v>
      </c>
      <c r="K992" s="1316">
        <v>0</v>
      </c>
      <c r="L992" s="1316">
        <v>0</v>
      </c>
      <c r="M992" s="1316">
        <v>0</v>
      </c>
      <c r="N992" s="1316">
        <v>290</v>
      </c>
      <c r="O992" s="1316">
        <v>0</v>
      </c>
      <c r="P992" s="1316">
        <v>0</v>
      </c>
      <c r="Q992" s="1316">
        <v>0</v>
      </c>
      <c r="R992" s="1316">
        <v>0</v>
      </c>
      <c r="S992" s="1316">
        <v>0</v>
      </c>
      <c r="T992" s="1316">
        <v>0</v>
      </c>
      <c r="U992" s="1316">
        <v>175</v>
      </c>
      <c r="V992" s="1316">
        <v>0</v>
      </c>
      <c r="W992" s="1316">
        <v>2053</v>
      </c>
      <c r="X992" s="1316">
        <v>0</v>
      </c>
      <c r="Y992" s="1316">
        <v>0</v>
      </c>
      <c r="Z992" s="1316">
        <v>0</v>
      </c>
      <c r="AA992" s="1316">
        <v>0</v>
      </c>
      <c r="AB992" s="1316">
        <v>0</v>
      </c>
      <c r="AC992" s="1316">
        <v>0</v>
      </c>
      <c r="AD992" s="1316">
        <v>0</v>
      </c>
      <c r="AE992" s="1358">
        <v>0</v>
      </c>
      <c r="AF992" s="1290">
        <v>0</v>
      </c>
      <c r="AG992" s="1368">
        <v>1</v>
      </c>
      <c r="AH992" s="1368">
        <v>5</v>
      </c>
      <c r="AI992" s="1385"/>
      <c r="AJ992" s="543"/>
    </row>
    <row r="993" spans="1:36" s="761" customFormat="1" ht="18" customHeight="1">
      <c r="A993" s="405">
        <v>40</v>
      </c>
      <c r="B993" s="405">
        <v>1</v>
      </c>
      <c r="C993" s="405">
        <v>6</v>
      </c>
      <c r="D993" s="2627"/>
      <c r="E993" s="1019"/>
      <c r="F993" s="2474"/>
      <c r="G993" s="1126"/>
      <c r="H993" s="2476"/>
      <c r="I993" s="1273" t="s">
        <v>919</v>
      </c>
      <c r="J993" s="1316">
        <v>0</v>
      </c>
      <c r="K993" s="1316">
        <v>0</v>
      </c>
      <c r="L993" s="1316">
        <v>0</v>
      </c>
      <c r="M993" s="1316">
        <v>0</v>
      </c>
      <c r="N993" s="1316">
        <v>290</v>
      </c>
      <c r="O993" s="1316">
        <v>0</v>
      </c>
      <c r="P993" s="1316">
        <v>0</v>
      </c>
      <c r="Q993" s="1316">
        <v>0</v>
      </c>
      <c r="R993" s="1316">
        <v>0</v>
      </c>
      <c r="S993" s="1316">
        <v>0</v>
      </c>
      <c r="T993" s="1316">
        <v>0</v>
      </c>
      <c r="U993" s="1316">
        <v>175</v>
      </c>
      <c r="V993" s="1316">
        <v>0</v>
      </c>
      <c r="W993" s="1316">
        <v>2053</v>
      </c>
      <c r="X993" s="1316">
        <v>0</v>
      </c>
      <c r="Y993" s="1316">
        <v>0</v>
      </c>
      <c r="Z993" s="1316">
        <v>0</v>
      </c>
      <c r="AA993" s="1316">
        <v>0</v>
      </c>
      <c r="AB993" s="1316">
        <v>0</v>
      </c>
      <c r="AC993" s="1316">
        <v>0</v>
      </c>
      <c r="AD993" s="1316">
        <v>0</v>
      </c>
      <c r="AE993" s="1358">
        <v>0</v>
      </c>
      <c r="AF993" s="1290">
        <v>0</v>
      </c>
      <c r="AG993" s="1368">
        <v>1</v>
      </c>
      <c r="AH993" s="1368">
        <v>6</v>
      </c>
      <c r="AI993" s="1385"/>
      <c r="AJ993" s="543"/>
    </row>
    <row r="994" spans="1:36" s="761" customFormat="1" ht="18" customHeight="1">
      <c r="A994" s="405">
        <v>40</v>
      </c>
      <c r="B994" s="774">
        <v>1</v>
      </c>
      <c r="C994" s="774">
        <v>7</v>
      </c>
      <c r="D994" s="2627"/>
      <c r="E994" s="906"/>
      <c r="F994" s="2148" t="s">
        <v>105</v>
      </c>
      <c r="G994" s="947"/>
      <c r="H994" s="2475" t="s">
        <v>925</v>
      </c>
      <c r="I994" s="1273" t="s">
        <v>304</v>
      </c>
      <c r="J994" s="1316">
        <v>0</v>
      </c>
      <c r="K994" s="1316">
        <v>0</v>
      </c>
      <c r="L994" s="1316">
        <v>0</v>
      </c>
      <c r="M994" s="1316">
        <v>0</v>
      </c>
      <c r="N994" s="1316">
        <v>0</v>
      </c>
      <c r="O994" s="1316">
        <v>0</v>
      </c>
      <c r="P994" s="1316">
        <v>0</v>
      </c>
      <c r="Q994" s="1316">
        <v>0</v>
      </c>
      <c r="R994" s="1316">
        <v>0</v>
      </c>
      <c r="S994" s="1316">
        <v>0</v>
      </c>
      <c r="T994" s="1316">
        <v>0</v>
      </c>
      <c r="U994" s="1316">
        <v>0</v>
      </c>
      <c r="V994" s="1316">
        <v>0</v>
      </c>
      <c r="W994" s="1316">
        <v>0</v>
      </c>
      <c r="X994" s="1316">
        <v>0</v>
      </c>
      <c r="Y994" s="1316">
        <v>0</v>
      </c>
      <c r="Z994" s="1316">
        <v>0</v>
      </c>
      <c r="AA994" s="1316">
        <v>0</v>
      </c>
      <c r="AB994" s="1316">
        <v>0</v>
      </c>
      <c r="AC994" s="1316">
        <v>0</v>
      </c>
      <c r="AD994" s="1316">
        <v>0</v>
      </c>
      <c r="AE994" s="1358">
        <v>0</v>
      </c>
      <c r="AF994" s="1290">
        <v>0</v>
      </c>
      <c r="AG994" s="1368">
        <v>1</v>
      </c>
      <c r="AH994" s="1368">
        <v>7</v>
      </c>
      <c r="AI994" s="1385"/>
      <c r="AJ994" s="543"/>
    </row>
    <row r="995" spans="1:36" s="761" customFormat="1" ht="18" customHeight="1">
      <c r="A995" s="405">
        <v>40</v>
      </c>
      <c r="B995" s="405">
        <v>1</v>
      </c>
      <c r="C995" s="405">
        <v>8</v>
      </c>
      <c r="D995" s="2628"/>
      <c r="E995" s="1019"/>
      <c r="F995" s="2474"/>
      <c r="G995" s="1089"/>
      <c r="H995" s="2477"/>
      <c r="I995" s="1273" t="s">
        <v>919</v>
      </c>
      <c r="J995" s="1316">
        <v>0</v>
      </c>
      <c r="K995" s="1316">
        <v>0</v>
      </c>
      <c r="L995" s="1316">
        <v>0</v>
      </c>
      <c r="M995" s="1316">
        <v>0</v>
      </c>
      <c r="N995" s="1316">
        <v>0</v>
      </c>
      <c r="O995" s="1316">
        <v>1835</v>
      </c>
      <c r="P995" s="1316">
        <v>0</v>
      </c>
      <c r="Q995" s="1316">
        <v>0</v>
      </c>
      <c r="R995" s="1316">
        <v>0</v>
      </c>
      <c r="S995" s="1316">
        <v>0</v>
      </c>
      <c r="T995" s="1316">
        <v>0</v>
      </c>
      <c r="U995" s="1316">
        <v>0</v>
      </c>
      <c r="V995" s="1316">
        <v>0</v>
      </c>
      <c r="W995" s="1316">
        <v>0</v>
      </c>
      <c r="X995" s="1316">
        <v>0</v>
      </c>
      <c r="Y995" s="1316">
        <v>0</v>
      </c>
      <c r="Z995" s="1316">
        <v>0</v>
      </c>
      <c r="AA995" s="1316">
        <v>0</v>
      </c>
      <c r="AB995" s="1316">
        <v>0</v>
      </c>
      <c r="AC995" s="1316">
        <v>0</v>
      </c>
      <c r="AD995" s="1316">
        <v>0</v>
      </c>
      <c r="AE995" s="1358">
        <v>0</v>
      </c>
      <c r="AF995" s="1290">
        <v>0</v>
      </c>
      <c r="AG995" s="1368">
        <v>1</v>
      </c>
      <c r="AH995" s="1368">
        <v>8</v>
      </c>
      <c r="AI995" s="1385"/>
      <c r="AJ995" s="543"/>
    </row>
    <row r="996" spans="1:36" s="761" customFormat="1" ht="18" customHeight="1">
      <c r="A996" s="405">
        <v>40</v>
      </c>
      <c r="B996" s="405">
        <v>1</v>
      </c>
      <c r="C996" s="405">
        <v>9</v>
      </c>
      <c r="D996" s="907"/>
      <c r="E996" s="2147" t="s">
        <v>106</v>
      </c>
      <c r="F996" s="2470" t="s">
        <v>926</v>
      </c>
      <c r="G996" s="2470"/>
      <c r="H996" s="2479"/>
      <c r="I996" s="1273" t="s">
        <v>304</v>
      </c>
      <c r="J996" s="1316">
        <v>22470</v>
      </c>
      <c r="K996" s="1316">
        <v>1929</v>
      </c>
      <c r="L996" s="1316">
        <v>96205</v>
      </c>
      <c r="M996" s="1316">
        <v>22861</v>
      </c>
      <c r="N996" s="1316">
        <v>6955</v>
      </c>
      <c r="O996" s="1316">
        <v>138466</v>
      </c>
      <c r="P996" s="1316">
        <v>4596</v>
      </c>
      <c r="Q996" s="1316">
        <v>128609</v>
      </c>
      <c r="R996" s="1316">
        <v>8606</v>
      </c>
      <c r="S996" s="1316">
        <v>2500</v>
      </c>
      <c r="T996" s="1316">
        <v>234548</v>
      </c>
      <c r="U996" s="1316">
        <v>101463</v>
      </c>
      <c r="V996" s="1316">
        <v>4609</v>
      </c>
      <c r="W996" s="1316">
        <v>14116</v>
      </c>
      <c r="X996" s="1316">
        <v>111614</v>
      </c>
      <c r="Y996" s="1316">
        <v>4614</v>
      </c>
      <c r="Z996" s="1316">
        <v>10065</v>
      </c>
      <c r="AA996" s="1316">
        <v>9156</v>
      </c>
      <c r="AB996" s="1316">
        <v>5004</v>
      </c>
      <c r="AC996" s="1316">
        <v>0</v>
      </c>
      <c r="AD996" s="1316">
        <v>0</v>
      </c>
      <c r="AE996" s="1358">
        <v>37942</v>
      </c>
      <c r="AF996" s="1290">
        <v>827</v>
      </c>
      <c r="AG996" s="1368">
        <v>1</v>
      </c>
      <c r="AH996" s="1368">
        <v>9</v>
      </c>
      <c r="AI996" s="1385"/>
      <c r="AJ996" s="543"/>
    </row>
    <row r="997" spans="1:36" s="761" customFormat="1" ht="18" customHeight="1">
      <c r="A997" s="405">
        <v>40</v>
      </c>
      <c r="B997" s="405">
        <v>1</v>
      </c>
      <c r="C997" s="405">
        <v>10</v>
      </c>
      <c r="D997" s="906" t="s">
        <v>111</v>
      </c>
      <c r="E997" s="2478"/>
      <c r="F997" s="2303"/>
      <c r="G997" s="2303"/>
      <c r="H997" s="2304"/>
      <c r="I997" s="1273" t="s">
        <v>919</v>
      </c>
      <c r="J997" s="1316">
        <v>22470</v>
      </c>
      <c r="K997" s="1316">
        <v>2544</v>
      </c>
      <c r="L997" s="1316">
        <v>96241</v>
      </c>
      <c r="M997" s="1316">
        <v>22841</v>
      </c>
      <c r="N997" s="1316">
        <v>6955</v>
      </c>
      <c r="O997" s="1316">
        <v>222911</v>
      </c>
      <c r="P997" s="1316">
        <v>2354</v>
      </c>
      <c r="Q997" s="1316">
        <v>380015</v>
      </c>
      <c r="R997" s="1316">
        <v>9193</v>
      </c>
      <c r="S997" s="1316">
        <v>1932</v>
      </c>
      <c r="T997" s="1316">
        <v>189700</v>
      </c>
      <c r="U997" s="1316">
        <v>102001</v>
      </c>
      <c r="V997" s="1316">
        <v>5566</v>
      </c>
      <c r="W997" s="1316">
        <v>14116</v>
      </c>
      <c r="X997" s="1316">
        <v>103846</v>
      </c>
      <c r="Y997" s="1316">
        <v>17083</v>
      </c>
      <c r="Z997" s="1316">
        <v>10165</v>
      </c>
      <c r="AA997" s="1316">
        <v>80530</v>
      </c>
      <c r="AB997" s="1316">
        <v>5045</v>
      </c>
      <c r="AC997" s="1316">
        <v>8709</v>
      </c>
      <c r="AD997" s="1316">
        <v>0</v>
      </c>
      <c r="AE997" s="1358">
        <v>132951</v>
      </c>
      <c r="AF997" s="1290">
        <v>134</v>
      </c>
      <c r="AG997" s="1368">
        <v>1</v>
      </c>
      <c r="AH997" s="1368">
        <v>10</v>
      </c>
      <c r="AI997" s="1385"/>
      <c r="AJ997" s="543"/>
    </row>
    <row r="998" spans="1:36" s="761" customFormat="1" ht="18" customHeight="1">
      <c r="A998" s="405">
        <v>40</v>
      </c>
      <c r="B998" s="405">
        <v>1</v>
      </c>
      <c r="C998" s="405">
        <v>11</v>
      </c>
      <c r="D998" s="908"/>
      <c r="E998" s="855"/>
      <c r="F998" s="2148" t="s">
        <v>66</v>
      </c>
      <c r="G998" s="947"/>
      <c r="H998" s="2480" t="s">
        <v>355</v>
      </c>
      <c r="I998" s="1273" t="s">
        <v>304</v>
      </c>
      <c r="J998" s="1316">
        <v>0</v>
      </c>
      <c r="K998" s="1316">
        <v>0</v>
      </c>
      <c r="L998" s="1316">
        <v>0</v>
      </c>
      <c r="M998" s="1316">
        <v>0</v>
      </c>
      <c r="N998" s="1316">
        <v>0</v>
      </c>
      <c r="O998" s="1316">
        <v>0</v>
      </c>
      <c r="P998" s="1316">
        <v>0</v>
      </c>
      <c r="Q998" s="1316">
        <v>0</v>
      </c>
      <c r="R998" s="1316">
        <v>0</v>
      </c>
      <c r="S998" s="1316">
        <v>0</v>
      </c>
      <c r="T998" s="1316">
        <v>0</v>
      </c>
      <c r="U998" s="1316">
        <v>0</v>
      </c>
      <c r="V998" s="1316">
        <v>0</v>
      </c>
      <c r="W998" s="1316">
        <v>0</v>
      </c>
      <c r="X998" s="1316">
        <v>0</v>
      </c>
      <c r="Y998" s="1316">
        <v>0</v>
      </c>
      <c r="Z998" s="1316">
        <v>0</v>
      </c>
      <c r="AA998" s="1316">
        <v>0</v>
      </c>
      <c r="AB998" s="1316">
        <v>0</v>
      </c>
      <c r="AC998" s="1316">
        <v>0</v>
      </c>
      <c r="AD998" s="1316">
        <v>0</v>
      </c>
      <c r="AE998" s="1358">
        <v>0</v>
      </c>
      <c r="AF998" s="1290">
        <v>0</v>
      </c>
      <c r="AG998" s="1368">
        <v>1</v>
      </c>
      <c r="AH998" s="1368">
        <v>11</v>
      </c>
      <c r="AI998" s="1385"/>
      <c r="AJ998" s="543"/>
    </row>
    <row r="999" spans="1:36" s="761" customFormat="1" ht="18" customHeight="1">
      <c r="A999" s="405">
        <v>40</v>
      </c>
      <c r="B999" s="405">
        <v>1</v>
      </c>
      <c r="C999" s="405">
        <v>12</v>
      </c>
      <c r="D999" s="909" t="s">
        <v>97</v>
      </c>
      <c r="E999" s="906"/>
      <c r="F999" s="2474"/>
      <c r="G999" s="1126"/>
      <c r="H999" s="2481"/>
      <c r="I999" s="1273" t="s">
        <v>919</v>
      </c>
      <c r="J999" s="1316">
        <v>0</v>
      </c>
      <c r="K999" s="1316">
        <v>0</v>
      </c>
      <c r="L999" s="1316">
        <v>0</v>
      </c>
      <c r="M999" s="1316">
        <v>0</v>
      </c>
      <c r="N999" s="1316">
        <v>0</v>
      </c>
      <c r="O999" s="1316">
        <v>0</v>
      </c>
      <c r="P999" s="1316">
        <v>0</v>
      </c>
      <c r="Q999" s="1316">
        <v>0</v>
      </c>
      <c r="R999" s="1316">
        <v>0</v>
      </c>
      <c r="S999" s="1316">
        <v>0</v>
      </c>
      <c r="T999" s="1316">
        <v>0</v>
      </c>
      <c r="U999" s="1316">
        <v>0</v>
      </c>
      <c r="V999" s="1316">
        <v>0</v>
      </c>
      <c r="W999" s="1316">
        <v>0</v>
      </c>
      <c r="X999" s="1316">
        <v>0</v>
      </c>
      <c r="Y999" s="1316">
        <v>0</v>
      </c>
      <c r="Z999" s="1316">
        <v>0</v>
      </c>
      <c r="AA999" s="1316">
        <v>0</v>
      </c>
      <c r="AB999" s="1316">
        <v>0</v>
      </c>
      <c r="AC999" s="1316">
        <v>0</v>
      </c>
      <c r="AD999" s="1316">
        <v>0</v>
      </c>
      <c r="AE999" s="1358">
        <v>0</v>
      </c>
      <c r="AF999" s="1290">
        <v>0</v>
      </c>
      <c r="AG999" s="1368">
        <v>1</v>
      </c>
      <c r="AH999" s="1368">
        <v>12</v>
      </c>
      <c r="AI999" s="1385"/>
      <c r="AJ999" s="543"/>
    </row>
    <row r="1000" spans="1:36" s="761" customFormat="1" ht="18" customHeight="1">
      <c r="A1000" s="405">
        <v>40</v>
      </c>
      <c r="B1000" s="405">
        <v>1</v>
      </c>
      <c r="C1000" s="405">
        <v>13</v>
      </c>
      <c r="D1000" s="2629" t="s">
        <v>923</v>
      </c>
      <c r="E1000" s="2629" t="s">
        <v>929</v>
      </c>
      <c r="F1000" s="2482" t="s">
        <v>46</v>
      </c>
      <c r="G1000" s="1090"/>
      <c r="H1000" s="2480" t="s">
        <v>1040</v>
      </c>
      <c r="I1000" s="1273" t="s">
        <v>304</v>
      </c>
      <c r="J1000" s="1316">
        <v>0</v>
      </c>
      <c r="K1000" s="1316">
        <v>0</v>
      </c>
      <c r="L1000" s="1316">
        <v>0</v>
      </c>
      <c r="M1000" s="1316">
        <v>0</v>
      </c>
      <c r="N1000" s="1316">
        <v>0</v>
      </c>
      <c r="O1000" s="1316">
        <v>0</v>
      </c>
      <c r="P1000" s="1316">
        <v>0</v>
      </c>
      <c r="Q1000" s="1316">
        <v>0</v>
      </c>
      <c r="R1000" s="1316">
        <v>0</v>
      </c>
      <c r="S1000" s="1316">
        <v>0</v>
      </c>
      <c r="T1000" s="1316">
        <v>0</v>
      </c>
      <c r="U1000" s="1316">
        <v>0</v>
      </c>
      <c r="V1000" s="1316">
        <v>0</v>
      </c>
      <c r="W1000" s="1316">
        <v>0</v>
      </c>
      <c r="X1000" s="1316">
        <v>0</v>
      </c>
      <c r="Y1000" s="1316">
        <v>0</v>
      </c>
      <c r="Z1000" s="1316">
        <v>0</v>
      </c>
      <c r="AA1000" s="1316">
        <v>0</v>
      </c>
      <c r="AB1000" s="1316">
        <v>0</v>
      </c>
      <c r="AC1000" s="1316">
        <v>0</v>
      </c>
      <c r="AD1000" s="1316">
        <v>0</v>
      </c>
      <c r="AE1000" s="1358">
        <v>0</v>
      </c>
      <c r="AF1000" s="1290">
        <v>0</v>
      </c>
      <c r="AG1000" s="1368">
        <v>1</v>
      </c>
      <c r="AH1000" s="1368">
        <v>13</v>
      </c>
      <c r="AI1000" s="1385"/>
      <c r="AJ1000" s="543"/>
    </row>
    <row r="1001" spans="1:36" s="761" customFormat="1" ht="18" customHeight="1">
      <c r="A1001" s="405">
        <v>40</v>
      </c>
      <c r="B1001" s="405">
        <v>1</v>
      </c>
      <c r="C1001" s="405">
        <v>14</v>
      </c>
      <c r="D1001" s="2629"/>
      <c r="E1001" s="2629"/>
      <c r="F1001" s="2483"/>
      <c r="G1001" s="1127"/>
      <c r="H1001" s="2481"/>
      <c r="I1001" s="1273" t="s">
        <v>919</v>
      </c>
      <c r="J1001" s="1316">
        <v>0</v>
      </c>
      <c r="K1001" s="1316">
        <v>0</v>
      </c>
      <c r="L1001" s="1316">
        <v>0</v>
      </c>
      <c r="M1001" s="1316">
        <v>0</v>
      </c>
      <c r="N1001" s="1316">
        <v>0</v>
      </c>
      <c r="O1001" s="1316">
        <v>0</v>
      </c>
      <c r="P1001" s="1316">
        <v>0</v>
      </c>
      <c r="Q1001" s="1316">
        <v>0</v>
      </c>
      <c r="R1001" s="1316">
        <v>0</v>
      </c>
      <c r="S1001" s="1316">
        <v>0</v>
      </c>
      <c r="T1001" s="1316">
        <v>0</v>
      </c>
      <c r="U1001" s="1316">
        <v>0</v>
      </c>
      <c r="V1001" s="1316">
        <v>0</v>
      </c>
      <c r="W1001" s="1316">
        <v>0</v>
      </c>
      <c r="X1001" s="1316">
        <v>0</v>
      </c>
      <c r="Y1001" s="1316">
        <v>0</v>
      </c>
      <c r="Z1001" s="1316">
        <v>0</v>
      </c>
      <c r="AA1001" s="1316">
        <v>0</v>
      </c>
      <c r="AB1001" s="1316">
        <v>0</v>
      </c>
      <c r="AC1001" s="1316">
        <v>0</v>
      </c>
      <c r="AD1001" s="1316">
        <v>0</v>
      </c>
      <c r="AE1001" s="1358">
        <v>0</v>
      </c>
      <c r="AF1001" s="1290">
        <v>0</v>
      </c>
      <c r="AG1001" s="1368">
        <v>1</v>
      </c>
      <c r="AH1001" s="1368">
        <v>14</v>
      </c>
      <c r="AI1001" s="1385"/>
      <c r="AJ1001" s="543"/>
    </row>
    <row r="1002" spans="1:36" s="761" customFormat="1" ht="18" customHeight="1">
      <c r="A1002" s="405">
        <v>40</v>
      </c>
      <c r="B1002" s="405">
        <v>1</v>
      </c>
      <c r="C1002" s="405">
        <v>15</v>
      </c>
      <c r="D1002" s="2629"/>
      <c r="E1002" s="2629"/>
      <c r="F1002" s="2482" t="s">
        <v>105</v>
      </c>
      <c r="G1002" s="1090"/>
      <c r="H1002" s="2480" t="s">
        <v>1129</v>
      </c>
      <c r="I1002" s="1273" t="s">
        <v>304</v>
      </c>
      <c r="J1002" s="1316">
        <v>0</v>
      </c>
      <c r="K1002" s="1316">
        <v>0</v>
      </c>
      <c r="L1002" s="1316">
        <v>0</v>
      </c>
      <c r="M1002" s="1316">
        <v>0</v>
      </c>
      <c r="N1002" s="1316">
        <v>0</v>
      </c>
      <c r="O1002" s="1316">
        <v>0</v>
      </c>
      <c r="P1002" s="1316">
        <v>0</v>
      </c>
      <c r="Q1002" s="1316">
        <v>0</v>
      </c>
      <c r="R1002" s="1316">
        <v>0</v>
      </c>
      <c r="S1002" s="1316">
        <v>0</v>
      </c>
      <c r="T1002" s="1316">
        <v>0</v>
      </c>
      <c r="U1002" s="1316">
        <v>0</v>
      </c>
      <c r="V1002" s="1316">
        <v>0</v>
      </c>
      <c r="W1002" s="1316">
        <v>0</v>
      </c>
      <c r="X1002" s="1316">
        <v>0</v>
      </c>
      <c r="Y1002" s="1316">
        <v>0</v>
      </c>
      <c r="Z1002" s="1316">
        <v>0</v>
      </c>
      <c r="AA1002" s="1316">
        <v>0</v>
      </c>
      <c r="AB1002" s="1316">
        <v>0</v>
      </c>
      <c r="AC1002" s="1316">
        <v>0</v>
      </c>
      <c r="AD1002" s="1316">
        <v>0</v>
      </c>
      <c r="AE1002" s="1358">
        <v>0</v>
      </c>
      <c r="AF1002" s="1290">
        <v>0</v>
      </c>
      <c r="AG1002" s="1368">
        <v>1</v>
      </c>
      <c r="AH1002" s="1368">
        <v>15</v>
      </c>
      <c r="AI1002" s="1385"/>
      <c r="AJ1002" s="543"/>
    </row>
    <row r="1003" spans="1:36" s="761" customFormat="1" ht="18" customHeight="1">
      <c r="A1003" s="405">
        <v>40</v>
      </c>
      <c r="B1003" s="405">
        <v>1</v>
      </c>
      <c r="C1003" s="405">
        <v>16</v>
      </c>
      <c r="D1003" s="2629"/>
      <c r="E1003" s="2629"/>
      <c r="F1003" s="2483"/>
      <c r="G1003" s="1091"/>
      <c r="H1003" s="2484"/>
      <c r="I1003" s="1273" t="s">
        <v>919</v>
      </c>
      <c r="J1003" s="1316">
        <v>0</v>
      </c>
      <c r="K1003" s="1316">
        <v>0</v>
      </c>
      <c r="L1003" s="1316">
        <v>0</v>
      </c>
      <c r="M1003" s="1316">
        <v>0</v>
      </c>
      <c r="N1003" s="1316">
        <v>0</v>
      </c>
      <c r="O1003" s="1316">
        <v>0</v>
      </c>
      <c r="P1003" s="1316">
        <v>0</v>
      </c>
      <c r="Q1003" s="1316">
        <v>0</v>
      </c>
      <c r="R1003" s="1316">
        <v>0</v>
      </c>
      <c r="S1003" s="1316">
        <v>0</v>
      </c>
      <c r="T1003" s="1316">
        <v>0</v>
      </c>
      <c r="U1003" s="1316">
        <v>0</v>
      </c>
      <c r="V1003" s="1316">
        <v>0</v>
      </c>
      <c r="W1003" s="1316">
        <v>0</v>
      </c>
      <c r="X1003" s="1316">
        <v>0</v>
      </c>
      <c r="Y1003" s="1316">
        <v>0</v>
      </c>
      <c r="Z1003" s="1316">
        <v>0</v>
      </c>
      <c r="AA1003" s="1316">
        <v>0</v>
      </c>
      <c r="AB1003" s="1316">
        <v>0</v>
      </c>
      <c r="AC1003" s="1316">
        <v>0</v>
      </c>
      <c r="AD1003" s="1316">
        <v>0</v>
      </c>
      <c r="AE1003" s="1358">
        <v>0</v>
      </c>
      <c r="AF1003" s="1290">
        <v>0</v>
      </c>
      <c r="AG1003" s="1368">
        <v>1</v>
      </c>
      <c r="AH1003" s="1368">
        <v>16</v>
      </c>
      <c r="AI1003" s="1385"/>
      <c r="AJ1003" s="543"/>
    </row>
    <row r="1004" spans="1:36" s="761" customFormat="1" ht="18" customHeight="1">
      <c r="A1004" s="405">
        <v>40</v>
      </c>
      <c r="B1004" s="405">
        <v>1</v>
      </c>
      <c r="C1004" s="405">
        <v>17</v>
      </c>
      <c r="D1004" s="2629"/>
      <c r="E1004" s="2629"/>
      <c r="F1004" s="2482" t="s">
        <v>75</v>
      </c>
      <c r="G1004" s="1090"/>
      <c r="H1004" s="2480" t="s">
        <v>1130</v>
      </c>
      <c r="I1004" s="1273" t="s">
        <v>304</v>
      </c>
      <c r="J1004" s="1316">
        <v>0</v>
      </c>
      <c r="K1004" s="1316">
        <v>0</v>
      </c>
      <c r="L1004" s="1316">
        <v>0</v>
      </c>
      <c r="M1004" s="1316">
        <v>0</v>
      </c>
      <c r="N1004" s="1316">
        <v>0</v>
      </c>
      <c r="O1004" s="1316">
        <v>0</v>
      </c>
      <c r="P1004" s="1316">
        <v>0</v>
      </c>
      <c r="Q1004" s="1316">
        <v>0</v>
      </c>
      <c r="R1004" s="1316">
        <v>0</v>
      </c>
      <c r="S1004" s="1316">
        <v>0</v>
      </c>
      <c r="T1004" s="1316">
        <v>0</v>
      </c>
      <c r="U1004" s="1316">
        <v>0</v>
      </c>
      <c r="V1004" s="1316">
        <v>0</v>
      </c>
      <c r="W1004" s="1316">
        <v>0</v>
      </c>
      <c r="X1004" s="1316">
        <v>0</v>
      </c>
      <c r="Y1004" s="1316">
        <v>0</v>
      </c>
      <c r="Z1004" s="1316">
        <v>0</v>
      </c>
      <c r="AA1004" s="1316">
        <v>0</v>
      </c>
      <c r="AB1004" s="1316">
        <v>0</v>
      </c>
      <c r="AC1004" s="1316">
        <v>0</v>
      </c>
      <c r="AD1004" s="1316">
        <v>0</v>
      </c>
      <c r="AE1004" s="1358">
        <v>0</v>
      </c>
      <c r="AF1004" s="1290">
        <v>0</v>
      </c>
      <c r="AG1004" s="1368">
        <v>1</v>
      </c>
      <c r="AH1004" s="1368">
        <v>17</v>
      </c>
      <c r="AI1004" s="1385"/>
      <c r="AJ1004" s="543"/>
    </row>
    <row r="1005" spans="1:36" s="761" customFormat="1" ht="18" customHeight="1">
      <c r="A1005" s="405">
        <v>40</v>
      </c>
      <c r="B1005" s="405">
        <v>1</v>
      </c>
      <c r="C1005" s="405">
        <v>18</v>
      </c>
      <c r="D1005" s="2629"/>
      <c r="E1005" s="2629"/>
      <c r="F1005" s="2483"/>
      <c r="G1005" s="1127"/>
      <c r="H1005" s="2481"/>
      <c r="I1005" s="1273" t="s">
        <v>919</v>
      </c>
      <c r="J1005" s="1316">
        <v>0</v>
      </c>
      <c r="K1005" s="1316">
        <v>0</v>
      </c>
      <c r="L1005" s="1316">
        <v>0</v>
      </c>
      <c r="M1005" s="1316">
        <v>0</v>
      </c>
      <c r="N1005" s="1316">
        <v>0</v>
      </c>
      <c r="O1005" s="1316">
        <v>0</v>
      </c>
      <c r="P1005" s="1316">
        <v>0</v>
      </c>
      <c r="Q1005" s="1316">
        <v>0</v>
      </c>
      <c r="R1005" s="1316">
        <v>0</v>
      </c>
      <c r="S1005" s="1316">
        <v>0</v>
      </c>
      <c r="T1005" s="1316">
        <v>0</v>
      </c>
      <c r="U1005" s="1316">
        <v>0</v>
      </c>
      <c r="V1005" s="1316">
        <v>0</v>
      </c>
      <c r="W1005" s="1316">
        <v>0</v>
      </c>
      <c r="X1005" s="1316">
        <v>0</v>
      </c>
      <c r="Y1005" s="1316">
        <v>0</v>
      </c>
      <c r="Z1005" s="1316">
        <v>0</v>
      </c>
      <c r="AA1005" s="1316">
        <v>0</v>
      </c>
      <c r="AB1005" s="1316">
        <v>0</v>
      </c>
      <c r="AC1005" s="1316">
        <v>0</v>
      </c>
      <c r="AD1005" s="1316">
        <v>0</v>
      </c>
      <c r="AE1005" s="1358">
        <v>0</v>
      </c>
      <c r="AF1005" s="1290">
        <v>0</v>
      </c>
      <c r="AG1005" s="1368">
        <v>1</v>
      </c>
      <c r="AH1005" s="1368">
        <v>18</v>
      </c>
      <c r="AI1005" s="1385"/>
      <c r="AJ1005" s="543"/>
    </row>
    <row r="1006" spans="1:36" s="761" customFormat="1" ht="18" customHeight="1">
      <c r="A1006" s="405">
        <v>40</v>
      </c>
      <c r="B1006" s="405">
        <v>1</v>
      </c>
      <c r="C1006" s="405">
        <v>19</v>
      </c>
      <c r="D1006" s="2629"/>
      <c r="E1006" s="2629"/>
      <c r="F1006" s="2482" t="s">
        <v>113</v>
      </c>
      <c r="G1006" s="1090"/>
      <c r="H1006" s="2480" t="s">
        <v>88</v>
      </c>
      <c r="I1006" s="1273" t="s">
        <v>304</v>
      </c>
      <c r="J1006" s="1316">
        <v>0</v>
      </c>
      <c r="K1006" s="1316">
        <v>0</v>
      </c>
      <c r="L1006" s="1316">
        <v>58653</v>
      </c>
      <c r="M1006" s="1316">
        <v>0</v>
      </c>
      <c r="N1006" s="1316">
        <v>0</v>
      </c>
      <c r="O1006" s="1316">
        <v>0</v>
      </c>
      <c r="P1006" s="1316">
        <v>0</v>
      </c>
      <c r="Q1006" s="1316">
        <v>79467</v>
      </c>
      <c r="R1006" s="1316">
        <v>0</v>
      </c>
      <c r="S1006" s="1316">
        <v>0</v>
      </c>
      <c r="T1006" s="1316">
        <v>0</v>
      </c>
      <c r="U1006" s="1316">
        <v>80850</v>
      </c>
      <c r="V1006" s="1316">
        <v>0</v>
      </c>
      <c r="W1006" s="1316">
        <v>0</v>
      </c>
      <c r="X1006" s="1316">
        <v>107768</v>
      </c>
      <c r="Y1006" s="1316">
        <v>0</v>
      </c>
      <c r="Z1006" s="1316">
        <v>0</v>
      </c>
      <c r="AA1006" s="1316">
        <v>0</v>
      </c>
      <c r="AB1006" s="1316">
        <v>0</v>
      </c>
      <c r="AC1006" s="1316">
        <v>0</v>
      </c>
      <c r="AD1006" s="1316">
        <v>0</v>
      </c>
      <c r="AE1006" s="1358">
        <v>19298</v>
      </c>
      <c r="AF1006" s="1290">
        <v>0</v>
      </c>
      <c r="AG1006" s="1368">
        <v>1</v>
      </c>
      <c r="AH1006" s="1368">
        <v>19</v>
      </c>
      <c r="AI1006" s="1385"/>
      <c r="AJ1006" s="543"/>
    </row>
    <row r="1007" spans="1:36" s="761" customFormat="1" ht="18" customHeight="1">
      <c r="A1007" s="405">
        <v>40</v>
      </c>
      <c r="B1007" s="405">
        <v>1</v>
      </c>
      <c r="C1007" s="405">
        <v>20</v>
      </c>
      <c r="D1007" s="2629"/>
      <c r="E1007" s="2629"/>
      <c r="F1007" s="2483"/>
      <c r="G1007" s="1127"/>
      <c r="H1007" s="2481"/>
      <c r="I1007" s="1273" t="s">
        <v>919</v>
      </c>
      <c r="J1007" s="1316">
        <v>0</v>
      </c>
      <c r="K1007" s="1316">
        <v>0</v>
      </c>
      <c r="L1007" s="1316">
        <v>58653</v>
      </c>
      <c r="M1007" s="1316">
        <v>0</v>
      </c>
      <c r="N1007" s="1316">
        <v>0</v>
      </c>
      <c r="O1007" s="1316">
        <v>0</v>
      </c>
      <c r="P1007" s="1316">
        <v>0</v>
      </c>
      <c r="Q1007" s="1316">
        <v>79467</v>
      </c>
      <c r="R1007" s="1316">
        <v>0</v>
      </c>
      <c r="S1007" s="1316">
        <v>0</v>
      </c>
      <c r="T1007" s="1316">
        <v>0</v>
      </c>
      <c r="U1007" s="1316">
        <v>80850</v>
      </c>
      <c r="V1007" s="1316">
        <v>0</v>
      </c>
      <c r="W1007" s="1316">
        <v>0</v>
      </c>
      <c r="X1007" s="1316">
        <v>100000</v>
      </c>
      <c r="Y1007" s="1316">
        <v>0</v>
      </c>
      <c r="Z1007" s="1316">
        <v>0</v>
      </c>
      <c r="AA1007" s="1316">
        <v>0</v>
      </c>
      <c r="AB1007" s="1316">
        <v>0</v>
      </c>
      <c r="AC1007" s="1316">
        <v>0</v>
      </c>
      <c r="AD1007" s="1316">
        <v>0</v>
      </c>
      <c r="AE1007" s="1358">
        <v>19298</v>
      </c>
      <c r="AF1007" s="1290">
        <v>0</v>
      </c>
      <c r="AG1007" s="1368">
        <v>1</v>
      </c>
      <c r="AH1007" s="1368">
        <v>20</v>
      </c>
      <c r="AI1007" s="1385"/>
      <c r="AJ1007" s="543"/>
    </row>
    <row r="1008" spans="1:36" s="761" customFormat="1" ht="18" customHeight="1">
      <c r="A1008" s="405">
        <v>40</v>
      </c>
      <c r="B1008" s="405">
        <v>1</v>
      </c>
      <c r="C1008" s="405">
        <v>21</v>
      </c>
      <c r="D1008" s="2629"/>
      <c r="E1008" s="2629"/>
      <c r="F1008" s="2482" t="s">
        <v>118</v>
      </c>
      <c r="G1008" s="1090"/>
      <c r="H1008" s="2480" t="s">
        <v>941</v>
      </c>
      <c r="I1008" s="1273" t="s">
        <v>304</v>
      </c>
      <c r="J1008" s="1316">
        <v>10876</v>
      </c>
      <c r="K1008" s="1316">
        <v>793</v>
      </c>
      <c r="L1008" s="1316">
        <v>36032</v>
      </c>
      <c r="M1008" s="1316">
        <v>17213</v>
      </c>
      <c r="N1008" s="1316">
        <v>5650</v>
      </c>
      <c r="O1008" s="1316">
        <v>14256</v>
      </c>
      <c r="P1008" s="1316">
        <v>3885</v>
      </c>
      <c r="Q1008" s="1316">
        <v>47192</v>
      </c>
      <c r="R1008" s="1316">
        <v>7928</v>
      </c>
      <c r="S1008" s="1316">
        <v>2124</v>
      </c>
      <c r="T1008" s="1316">
        <v>0</v>
      </c>
      <c r="U1008" s="1316">
        <v>16989</v>
      </c>
      <c r="V1008" s="1316">
        <v>4489</v>
      </c>
      <c r="W1008" s="1316">
        <v>13456</v>
      </c>
      <c r="X1008" s="1316">
        <v>3846</v>
      </c>
      <c r="Y1008" s="1316">
        <v>0</v>
      </c>
      <c r="Z1008" s="1316">
        <v>10065</v>
      </c>
      <c r="AA1008" s="1316">
        <v>0</v>
      </c>
      <c r="AB1008" s="1316">
        <v>5004</v>
      </c>
      <c r="AC1008" s="1316">
        <v>0</v>
      </c>
      <c r="AD1008" s="1316">
        <v>0</v>
      </c>
      <c r="AE1008" s="1358">
        <v>16830</v>
      </c>
      <c r="AF1008" s="1290">
        <v>67</v>
      </c>
      <c r="AG1008" s="1368">
        <v>1</v>
      </c>
      <c r="AH1008" s="1368">
        <v>21</v>
      </c>
      <c r="AI1008" s="1385"/>
      <c r="AJ1008" s="543"/>
    </row>
    <row r="1009" spans="1:36" s="761" customFormat="1" ht="18" customHeight="1">
      <c r="A1009" s="405">
        <v>40</v>
      </c>
      <c r="B1009" s="405">
        <v>1</v>
      </c>
      <c r="C1009" s="405">
        <v>22</v>
      </c>
      <c r="D1009" s="2629"/>
      <c r="E1009" s="2629"/>
      <c r="F1009" s="2483"/>
      <c r="G1009" s="1091"/>
      <c r="H1009" s="2484"/>
      <c r="I1009" s="1273" t="s">
        <v>919</v>
      </c>
      <c r="J1009" s="1316">
        <v>10876</v>
      </c>
      <c r="K1009" s="1316">
        <v>793</v>
      </c>
      <c r="L1009" s="1316">
        <v>36032</v>
      </c>
      <c r="M1009" s="1316">
        <v>17213</v>
      </c>
      <c r="N1009" s="1316">
        <v>5650</v>
      </c>
      <c r="O1009" s="1316">
        <v>15641</v>
      </c>
      <c r="P1009" s="1316">
        <v>2178</v>
      </c>
      <c r="Q1009" s="1316">
        <v>47192</v>
      </c>
      <c r="R1009" s="1316">
        <v>7928</v>
      </c>
      <c r="S1009" s="1316">
        <v>1932</v>
      </c>
      <c r="T1009" s="1316">
        <v>0</v>
      </c>
      <c r="U1009" s="1316">
        <v>16989</v>
      </c>
      <c r="V1009" s="1316">
        <v>4489</v>
      </c>
      <c r="W1009" s="1316">
        <v>13456</v>
      </c>
      <c r="X1009" s="1316">
        <v>3846</v>
      </c>
      <c r="Y1009" s="1316">
        <v>0</v>
      </c>
      <c r="Z1009" s="1316">
        <v>10065</v>
      </c>
      <c r="AA1009" s="1316">
        <v>0</v>
      </c>
      <c r="AB1009" s="1316">
        <v>5045</v>
      </c>
      <c r="AC1009" s="1316">
        <v>0</v>
      </c>
      <c r="AD1009" s="1316">
        <v>0</v>
      </c>
      <c r="AE1009" s="1358">
        <v>16830</v>
      </c>
      <c r="AF1009" s="1290">
        <v>134</v>
      </c>
      <c r="AG1009" s="1368">
        <v>1</v>
      </c>
      <c r="AH1009" s="1368">
        <v>22</v>
      </c>
      <c r="AI1009" s="1385"/>
      <c r="AJ1009" s="543"/>
    </row>
    <row r="1010" spans="1:36" s="761" customFormat="1" ht="18" customHeight="1">
      <c r="A1010" s="405">
        <v>40</v>
      </c>
      <c r="B1010" s="405">
        <v>1</v>
      </c>
      <c r="C1010" s="405">
        <v>23</v>
      </c>
      <c r="D1010" s="2629"/>
      <c r="E1010" s="2629"/>
      <c r="F1010" s="2482" t="s">
        <v>28</v>
      </c>
      <c r="G1010" s="1090"/>
      <c r="H1010" s="2480" t="s">
        <v>612</v>
      </c>
      <c r="I1010" s="1273" t="s">
        <v>304</v>
      </c>
      <c r="J1010" s="1316">
        <v>6186</v>
      </c>
      <c r="K1010" s="1316">
        <v>346</v>
      </c>
      <c r="L1010" s="1316">
        <v>0</v>
      </c>
      <c r="M1010" s="1316">
        <v>4428</v>
      </c>
      <c r="N1010" s="1316">
        <v>0</v>
      </c>
      <c r="O1010" s="1316">
        <v>0</v>
      </c>
      <c r="P1010" s="1316">
        <v>211</v>
      </c>
      <c r="Q1010" s="1316">
        <v>0</v>
      </c>
      <c r="R1010" s="1316">
        <v>678</v>
      </c>
      <c r="S1010" s="1316">
        <v>0</v>
      </c>
      <c r="T1010" s="1316">
        <v>0</v>
      </c>
      <c r="U1010" s="1316">
        <v>0</v>
      </c>
      <c r="V1010" s="1316">
        <v>0</v>
      </c>
      <c r="W1010" s="1316">
        <v>0</v>
      </c>
      <c r="X1010" s="1316">
        <v>0</v>
      </c>
      <c r="Y1010" s="1316">
        <v>0</v>
      </c>
      <c r="Z1010" s="1316">
        <v>0</v>
      </c>
      <c r="AA1010" s="1316">
        <v>0</v>
      </c>
      <c r="AB1010" s="1316">
        <v>0</v>
      </c>
      <c r="AC1010" s="1316">
        <v>0</v>
      </c>
      <c r="AD1010" s="1316">
        <v>0</v>
      </c>
      <c r="AE1010" s="1358">
        <v>0</v>
      </c>
      <c r="AF1010" s="1290">
        <v>0</v>
      </c>
      <c r="AG1010" s="1368">
        <v>1</v>
      </c>
      <c r="AH1010" s="1368">
        <v>23</v>
      </c>
      <c r="AI1010" s="1385"/>
      <c r="AJ1010" s="543"/>
    </row>
    <row r="1011" spans="1:36" s="761" customFormat="1" ht="18" customHeight="1">
      <c r="A1011" s="405">
        <v>40</v>
      </c>
      <c r="B1011" s="405">
        <v>1</v>
      </c>
      <c r="C1011" s="405">
        <v>24</v>
      </c>
      <c r="D1011" s="2629"/>
      <c r="E1011" s="2629"/>
      <c r="F1011" s="2483"/>
      <c r="G1011" s="1127"/>
      <c r="H1011" s="2481"/>
      <c r="I1011" s="1273" t="s">
        <v>919</v>
      </c>
      <c r="J1011" s="1316">
        <v>6186</v>
      </c>
      <c r="K1011" s="1316">
        <v>346</v>
      </c>
      <c r="L1011" s="1316">
        <v>0</v>
      </c>
      <c r="M1011" s="1316">
        <v>4428</v>
      </c>
      <c r="N1011" s="1316">
        <v>0</v>
      </c>
      <c r="O1011" s="1316">
        <v>0</v>
      </c>
      <c r="P1011" s="1316">
        <v>176</v>
      </c>
      <c r="Q1011" s="1316">
        <v>0</v>
      </c>
      <c r="R1011" s="1316">
        <v>678</v>
      </c>
      <c r="S1011" s="1316">
        <v>0</v>
      </c>
      <c r="T1011" s="1316">
        <v>0</v>
      </c>
      <c r="U1011" s="1316">
        <v>0</v>
      </c>
      <c r="V1011" s="1316">
        <v>0</v>
      </c>
      <c r="W1011" s="1316">
        <v>0</v>
      </c>
      <c r="X1011" s="1316">
        <v>0</v>
      </c>
      <c r="Y1011" s="1316">
        <v>0</v>
      </c>
      <c r="Z1011" s="1316">
        <v>100</v>
      </c>
      <c r="AA1011" s="1316">
        <v>0</v>
      </c>
      <c r="AB1011" s="1316">
        <v>0</v>
      </c>
      <c r="AC1011" s="1316">
        <v>0</v>
      </c>
      <c r="AD1011" s="1316">
        <v>0</v>
      </c>
      <c r="AE1011" s="1358">
        <v>0</v>
      </c>
      <c r="AF1011" s="1290">
        <v>0</v>
      </c>
      <c r="AG1011" s="1368">
        <v>1</v>
      </c>
      <c r="AH1011" s="1368">
        <v>24</v>
      </c>
      <c r="AI1011" s="1385"/>
      <c r="AJ1011" s="543"/>
    </row>
    <row r="1012" spans="1:36" s="761" customFormat="1" ht="18" customHeight="1">
      <c r="A1012" s="405">
        <v>40</v>
      </c>
      <c r="B1012" s="405">
        <v>1</v>
      </c>
      <c r="C1012" s="405">
        <v>25</v>
      </c>
      <c r="D1012" s="2629"/>
      <c r="E1012" s="2629"/>
      <c r="F1012" s="2482" t="s">
        <v>125</v>
      </c>
      <c r="G1012" s="1090"/>
      <c r="H1012" s="2480" t="s">
        <v>1131</v>
      </c>
      <c r="I1012" s="1273" t="s">
        <v>304</v>
      </c>
      <c r="J1012" s="1316">
        <v>0</v>
      </c>
      <c r="K1012" s="1316">
        <v>0</v>
      </c>
      <c r="L1012" s="1316">
        <v>0</v>
      </c>
      <c r="M1012" s="1316">
        <v>0</v>
      </c>
      <c r="N1012" s="1316">
        <v>0</v>
      </c>
      <c r="O1012" s="1316">
        <v>0</v>
      </c>
      <c r="P1012" s="1316">
        <v>0</v>
      </c>
      <c r="Q1012" s="1316">
        <v>0</v>
      </c>
      <c r="R1012" s="1316">
        <v>0</v>
      </c>
      <c r="S1012" s="1316">
        <v>0</v>
      </c>
      <c r="T1012" s="1316">
        <v>3609</v>
      </c>
      <c r="U1012" s="1316">
        <v>845</v>
      </c>
      <c r="V1012" s="1316">
        <v>0</v>
      </c>
      <c r="W1012" s="1316">
        <v>0</v>
      </c>
      <c r="X1012" s="1316">
        <v>0</v>
      </c>
      <c r="Y1012" s="1316">
        <v>0</v>
      </c>
      <c r="Z1012" s="1316">
        <v>0</v>
      </c>
      <c r="AA1012" s="1316">
        <v>2071</v>
      </c>
      <c r="AB1012" s="1316">
        <v>0</v>
      </c>
      <c r="AC1012" s="1316">
        <v>0</v>
      </c>
      <c r="AD1012" s="1316">
        <v>0</v>
      </c>
      <c r="AE1012" s="1358">
        <v>0</v>
      </c>
      <c r="AF1012" s="1290">
        <v>0</v>
      </c>
      <c r="AG1012" s="1368">
        <v>1</v>
      </c>
      <c r="AH1012" s="1368">
        <v>25</v>
      </c>
      <c r="AI1012" s="1385"/>
      <c r="AJ1012" s="543"/>
    </row>
    <row r="1013" spans="1:36" s="761" customFormat="1" ht="18" customHeight="1">
      <c r="A1013" s="405">
        <v>40</v>
      </c>
      <c r="B1013" s="405">
        <v>1</v>
      </c>
      <c r="C1013" s="405">
        <v>26</v>
      </c>
      <c r="D1013" s="2629"/>
      <c r="E1013" s="2629"/>
      <c r="F1013" s="2483"/>
      <c r="G1013" s="1091"/>
      <c r="H1013" s="2484"/>
      <c r="I1013" s="1273" t="s">
        <v>919</v>
      </c>
      <c r="J1013" s="1316">
        <v>0</v>
      </c>
      <c r="K1013" s="1316">
        <v>0</v>
      </c>
      <c r="L1013" s="1316">
        <v>0</v>
      </c>
      <c r="M1013" s="1316">
        <v>0</v>
      </c>
      <c r="N1013" s="1316">
        <v>0</v>
      </c>
      <c r="O1013" s="1316">
        <v>0</v>
      </c>
      <c r="P1013" s="1316">
        <v>0</v>
      </c>
      <c r="Q1013" s="1316">
        <v>0</v>
      </c>
      <c r="R1013" s="1316">
        <v>0</v>
      </c>
      <c r="S1013" s="1316">
        <v>0</v>
      </c>
      <c r="T1013" s="1316">
        <v>3609</v>
      </c>
      <c r="U1013" s="1316">
        <v>845</v>
      </c>
      <c r="V1013" s="1316">
        <v>0</v>
      </c>
      <c r="W1013" s="1316">
        <v>0</v>
      </c>
      <c r="X1013" s="1316">
        <v>0</v>
      </c>
      <c r="Y1013" s="1316">
        <v>0</v>
      </c>
      <c r="Z1013" s="1316">
        <v>0</v>
      </c>
      <c r="AA1013" s="1316">
        <v>2071</v>
      </c>
      <c r="AB1013" s="1316">
        <v>0</v>
      </c>
      <c r="AC1013" s="1316">
        <v>0</v>
      </c>
      <c r="AD1013" s="1316">
        <v>0</v>
      </c>
      <c r="AE1013" s="1358">
        <v>0</v>
      </c>
      <c r="AF1013" s="1290">
        <v>0</v>
      </c>
      <c r="AG1013" s="1368">
        <v>1</v>
      </c>
      <c r="AH1013" s="1368">
        <v>26</v>
      </c>
      <c r="AI1013" s="1385"/>
      <c r="AJ1013" s="543"/>
    </row>
    <row r="1014" spans="1:36" s="761" customFormat="1" ht="18" customHeight="1">
      <c r="A1014" s="405">
        <v>40</v>
      </c>
      <c r="B1014" s="405">
        <v>1</v>
      </c>
      <c r="C1014" s="405">
        <v>27</v>
      </c>
      <c r="D1014" s="2629"/>
      <c r="E1014" s="2629"/>
      <c r="F1014" s="2482" t="s">
        <v>121</v>
      </c>
      <c r="G1014" s="1090"/>
      <c r="H1014" s="2480" t="s">
        <v>277</v>
      </c>
      <c r="I1014" s="1273" t="s">
        <v>304</v>
      </c>
      <c r="J1014" s="1316">
        <v>0</v>
      </c>
      <c r="K1014" s="1316">
        <v>0</v>
      </c>
      <c r="L1014" s="1316">
        <v>0</v>
      </c>
      <c r="M1014" s="1316">
        <v>0</v>
      </c>
      <c r="N1014" s="1316">
        <v>0</v>
      </c>
      <c r="O1014" s="1316">
        <v>25462</v>
      </c>
      <c r="P1014" s="1316">
        <v>0</v>
      </c>
      <c r="Q1014" s="1316">
        <v>0</v>
      </c>
      <c r="R1014" s="1316">
        <v>0</v>
      </c>
      <c r="S1014" s="1316">
        <v>0</v>
      </c>
      <c r="T1014" s="1316">
        <v>66423</v>
      </c>
      <c r="U1014" s="1316">
        <v>2137</v>
      </c>
      <c r="V1014" s="1316">
        <v>0</v>
      </c>
      <c r="W1014" s="1316">
        <v>0</v>
      </c>
      <c r="X1014" s="1316">
        <v>0</v>
      </c>
      <c r="Y1014" s="1316">
        <v>3476</v>
      </c>
      <c r="Z1014" s="1316">
        <v>0</v>
      </c>
      <c r="AA1014" s="1316">
        <v>6955</v>
      </c>
      <c r="AB1014" s="1316">
        <v>0</v>
      </c>
      <c r="AC1014" s="1316">
        <v>0</v>
      </c>
      <c r="AD1014" s="1316">
        <v>0</v>
      </c>
      <c r="AE1014" s="1358">
        <v>0</v>
      </c>
      <c r="AF1014" s="1290">
        <v>0</v>
      </c>
      <c r="AG1014" s="1368">
        <v>1</v>
      </c>
      <c r="AH1014" s="1368">
        <v>27</v>
      </c>
      <c r="AI1014" s="1385"/>
      <c r="AJ1014" s="543"/>
    </row>
    <row r="1015" spans="1:36" s="761" customFormat="1" ht="18" customHeight="1">
      <c r="A1015" s="405">
        <v>40</v>
      </c>
      <c r="B1015" s="405">
        <v>1</v>
      </c>
      <c r="C1015" s="405">
        <v>28</v>
      </c>
      <c r="D1015" s="2629"/>
      <c r="E1015" s="2629"/>
      <c r="F1015" s="2483"/>
      <c r="G1015" s="1091"/>
      <c r="H1015" s="2484"/>
      <c r="I1015" s="1273" t="s">
        <v>919</v>
      </c>
      <c r="J1015" s="1316">
        <v>0</v>
      </c>
      <c r="K1015" s="1316">
        <v>0</v>
      </c>
      <c r="L1015" s="1316">
        <v>0</v>
      </c>
      <c r="M1015" s="1316">
        <v>0</v>
      </c>
      <c r="N1015" s="1316">
        <v>0</v>
      </c>
      <c r="O1015" s="1316">
        <v>25462</v>
      </c>
      <c r="P1015" s="1316">
        <v>0</v>
      </c>
      <c r="Q1015" s="1316">
        <v>0</v>
      </c>
      <c r="R1015" s="1316">
        <v>0</v>
      </c>
      <c r="S1015" s="1316">
        <v>0</v>
      </c>
      <c r="T1015" s="1316">
        <v>22615</v>
      </c>
      <c r="U1015" s="1316">
        <v>2143</v>
      </c>
      <c r="V1015" s="1316">
        <v>0</v>
      </c>
      <c r="W1015" s="1316">
        <v>0</v>
      </c>
      <c r="X1015" s="1316">
        <v>0</v>
      </c>
      <c r="Y1015" s="1316">
        <v>6953</v>
      </c>
      <c r="Z1015" s="1316">
        <v>0</v>
      </c>
      <c r="AA1015" s="1316">
        <v>13909</v>
      </c>
      <c r="AB1015" s="1316">
        <v>0</v>
      </c>
      <c r="AC1015" s="1316">
        <v>0</v>
      </c>
      <c r="AD1015" s="1316">
        <v>0</v>
      </c>
      <c r="AE1015" s="1358">
        <v>0</v>
      </c>
      <c r="AF1015" s="1290">
        <v>0</v>
      </c>
      <c r="AG1015" s="1368">
        <v>1</v>
      </c>
      <c r="AH1015" s="1368">
        <v>28</v>
      </c>
      <c r="AI1015" s="1385"/>
      <c r="AJ1015" s="543"/>
    </row>
    <row r="1016" spans="1:36" s="761" customFormat="1" ht="18" customHeight="1">
      <c r="A1016" s="405">
        <v>40</v>
      </c>
      <c r="B1016" s="405">
        <v>1</v>
      </c>
      <c r="C1016" s="405">
        <v>29</v>
      </c>
      <c r="D1016" s="2629"/>
      <c r="E1016" s="2629"/>
      <c r="F1016" s="2482" t="s">
        <v>127</v>
      </c>
      <c r="G1016" s="1090"/>
      <c r="H1016" s="2480" t="s">
        <v>979</v>
      </c>
      <c r="I1016" s="1273" t="s">
        <v>304</v>
      </c>
      <c r="J1016" s="1316">
        <v>0</v>
      </c>
      <c r="K1016" s="1316">
        <v>0</v>
      </c>
      <c r="L1016" s="1316">
        <v>0</v>
      </c>
      <c r="M1016" s="1316">
        <v>0</v>
      </c>
      <c r="N1016" s="1316">
        <v>0</v>
      </c>
      <c r="O1016" s="1316">
        <v>95408</v>
      </c>
      <c r="P1016" s="1316">
        <v>0</v>
      </c>
      <c r="Q1016" s="1316">
        <v>0</v>
      </c>
      <c r="R1016" s="1316">
        <v>0</v>
      </c>
      <c r="S1016" s="1316">
        <v>0</v>
      </c>
      <c r="T1016" s="1316">
        <v>163456</v>
      </c>
      <c r="U1016" s="1316">
        <v>0</v>
      </c>
      <c r="V1016" s="1316">
        <v>0</v>
      </c>
      <c r="W1016" s="1316">
        <v>0</v>
      </c>
      <c r="X1016" s="1316">
        <v>0</v>
      </c>
      <c r="Y1016" s="1316">
        <v>0</v>
      </c>
      <c r="Z1016" s="1316">
        <v>0</v>
      </c>
      <c r="AA1016" s="1316">
        <v>0</v>
      </c>
      <c r="AB1016" s="1316">
        <v>0</v>
      </c>
      <c r="AC1016" s="1316">
        <v>0</v>
      </c>
      <c r="AD1016" s="1316">
        <v>0</v>
      </c>
      <c r="AE1016" s="1358">
        <v>0</v>
      </c>
      <c r="AF1016" s="1290">
        <v>0</v>
      </c>
      <c r="AG1016" s="1368">
        <v>1</v>
      </c>
      <c r="AH1016" s="1368">
        <v>29</v>
      </c>
      <c r="AI1016" s="1385"/>
      <c r="AJ1016" s="543"/>
    </row>
    <row r="1017" spans="1:36" s="761" customFormat="1" ht="18" customHeight="1">
      <c r="A1017" s="405">
        <v>40</v>
      </c>
      <c r="B1017" s="405">
        <v>1</v>
      </c>
      <c r="C1017" s="405">
        <v>30</v>
      </c>
      <c r="D1017" s="2629"/>
      <c r="E1017" s="2629"/>
      <c r="F1017" s="2483"/>
      <c r="G1017" s="1127"/>
      <c r="H1017" s="2481"/>
      <c r="I1017" s="1273" t="s">
        <v>919</v>
      </c>
      <c r="J1017" s="1316">
        <v>0</v>
      </c>
      <c r="K1017" s="1316">
        <v>0</v>
      </c>
      <c r="L1017" s="1316">
        <v>0</v>
      </c>
      <c r="M1017" s="1316">
        <v>0</v>
      </c>
      <c r="N1017" s="1316">
        <v>0</v>
      </c>
      <c r="O1017" s="1316">
        <v>95408</v>
      </c>
      <c r="P1017" s="1316">
        <v>0</v>
      </c>
      <c r="Q1017" s="1316">
        <v>0</v>
      </c>
      <c r="R1017" s="1316">
        <v>0</v>
      </c>
      <c r="S1017" s="1316">
        <v>0</v>
      </c>
      <c r="T1017" s="1316">
        <v>163456</v>
      </c>
      <c r="U1017" s="1316">
        <v>0</v>
      </c>
      <c r="V1017" s="1316">
        <v>0</v>
      </c>
      <c r="W1017" s="1316">
        <v>0</v>
      </c>
      <c r="X1017" s="1316">
        <v>0</v>
      </c>
      <c r="Y1017" s="1316">
        <v>0</v>
      </c>
      <c r="Z1017" s="1316">
        <v>0</v>
      </c>
      <c r="AA1017" s="1316">
        <v>0</v>
      </c>
      <c r="AB1017" s="1316">
        <v>0</v>
      </c>
      <c r="AC1017" s="1316">
        <v>0</v>
      </c>
      <c r="AD1017" s="1316">
        <v>0</v>
      </c>
      <c r="AE1017" s="1358">
        <v>0</v>
      </c>
      <c r="AF1017" s="1290">
        <v>0</v>
      </c>
      <c r="AG1017" s="1368">
        <v>1</v>
      </c>
      <c r="AH1017" s="1368">
        <v>30</v>
      </c>
      <c r="AI1017" s="1385"/>
      <c r="AJ1017" s="543"/>
    </row>
    <row r="1018" spans="1:36" s="761" customFormat="1" ht="18" customHeight="1">
      <c r="A1018" s="405">
        <v>40</v>
      </c>
      <c r="B1018" s="405">
        <v>1</v>
      </c>
      <c r="C1018" s="405">
        <v>31</v>
      </c>
      <c r="D1018" s="2629"/>
      <c r="E1018" s="2629"/>
      <c r="F1018" s="2482" t="s">
        <v>132</v>
      </c>
      <c r="G1018" s="1090"/>
      <c r="H1018" s="2485" t="s">
        <v>520</v>
      </c>
      <c r="I1018" s="1273" t="s">
        <v>304</v>
      </c>
      <c r="J1018" s="1316">
        <v>0</v>
      </c>
      <c r="K1018" s="1316">
        <v>0</v>
      </c>
      <c r="L1018" s="1316">
        <v>0</v>
      </c>
      <c r="M1018" s="1316">
        <v>0</v>
      </c>
      <c r="N1018" s="1316">
        <v>0</v>
      </c>
      <c r="O1018" s="1316">
        <v>959</v>
      </c>
      <c r="P1018" s="1316">
        <v>0</v>
      </c>
      <c r="Q1018" s="1316">
        <v>0</v>
      </c>
      <c r="R1018" s="1316">
        <v>0</v>
      </c>
      <c r="S1018" s="1316">
        <v>0</v>
      </c>
      <c r="T1018" s="1316">
        <v>0</v>
      </c>
      <c r="U1018" s="1316">
        <v>60</v>
      </c>
      <c r="V1018" s="1316">
        <v>0</v>
      </c>
      <c r="W1018" s="1316">
        <v>0</v>
      </c>
      <c r="X1018" s="1316">
        <v>0</v>
      </c>
      <c r="Y1018" s="1316">
        <v>1126</v>
      </c>
      <c r="Z1018" s="1316">
        <v>0</v>
      </c>
      <c r="AA1018" s="1316">
        <v>0</v>
      </c>
      <c r="AB1018" s="1316">
        <v>0</v>
      </c>
      <c r="AC1018" s="1316">
        <v>0</v>
      </c>
      <c r="AD1018" s="1316">
        <v>0</v>
      </c>
      <c r="AE1018" s="1358">
        <v>0</v>
      </c>
      <c r="AF1018" s="1290">
        <v>0</v>
      </c>
      <c r="AG1018" s="1368">
        <v>1</v>
      </c>
      <c r="AH1018" s="1368">
        <v>31</v>
      </c>
      <c r="AI1018" s="1385"/>
      <c r="AJ1018" s="543"/>
    </row>
    <row r="1019" spans="1:36" s="761" customFormat="1" ht="18" customHeight="1">
      <c r="A1019" s="405">
        <v>40</v>
      </c>
      <c r="B1019" s="405">
        <v>1</v>
      </c>
      <c r="C1019" s="405">
        <v>32</v>
      </c>
      <c r="D1019" s="2629"/>
      <c r="E1019" s="2629"/>
      <c r="F1019" s="2483"/>
      <c r="G1019" s="1091"/>
      <c r="H1019" s="2486"/>
      <c r="I1019" s="1273" t="s">
        <v>919</v>
      </c>
      <c r="J1019" s="1316">
        <v>0</v>
      </c>
      <c r="K1019" s="1316">
        <v>0</v>
      </c>
      <c r="L1019" s="1316">
        <v>0</v>
      </c>
      <c r="M1019" s="1316">
        <v>0</v>
      </c>
      <c r="N1019" s="1316">
        <v>0</v>
      </c>
      <c r="O1019" s="1316">
        <v>959</v>
      </c>
      <c r="P1019" s="1316">
        <v>0</v>
      </c>
      <c r="Q1019" s="1316">
        <v>0</v>
      </c>
      <c r="R1019" s="1316">
        <v>0</v>
      </c>
      <c r="S1019" s="1316">
        <v>0</v>
      </c>
      <c r="T1019" s="1316">
        <v>0</v>
      </c>
      <c r="U1019" s="1316">
        <v>60</v>
      </c>
      <c r="V1019" s="1316">
        <v>0</v>
      </c>
      <c r="W1019" s="1316">
        <v>0</v>
      </c>
      <c r="X1019" s="1316">
        <v>0</v>
      </c>
      <c r="Y1019" s="1316">
        <v>1690</v>
      </c>
      <c r="Z1019" s="1316">
        <v>0</v>
      </c>
      <c r="AA1019" s="1316">
        <v>0</v>
      </c>
      <c r="AB1019" s="1316">
        <v>0</v>
      </c>
      <c r="AC1019" s="1316">
        <v>0</v>
      </c>
      <c r="AD1019" s="1316">
        <v>0</v>
      </c>
      <c r="AE1019" s="1358">
        <v>0</v>
      </c>
      <c r="AF1019" s="1290">
        <v>0</v>
      </c>
      <c r="AG1019" s="1368">
        <v>1</v>
      </c>
      <c r="AH1019" s="1368">
        <v>32</v>
      </c>
      <c r="AI1019" s="1385"/>
      <c r="AJ1019" s="543"/>
    </row>
    <row r="1020" spans="1:36" s="761" customFormat="1" ht="18" customHeight="1">
      <c r="A1020" s="405">
        <v>40</v>
      </c>
      <c r="B1020" s="405">
        <v>1</v>
      </c>
      <c r="C1020" s="405">
        <v>33</v>
      </c>
      <c r="D1020" s="2629"/>
      <c r="E1020" s="2629"/>
      <c r="F1020" s="2482" t="s">
        <v>61</v>
      </c>
      <c r="G1020" s="1090"/>
      <c r="H1020" s="2480" t="s">
        <v>630</v>
      </c>
      <c r="I1020" s="1273" t="s">
        <v>304</v>
      </c>
      <c r="J1020" s="1316">
        <v>0</v>
      </c>
      <c r="K1020" s="1316">
        <v>0</v>
      </c>
      <c r="L1020" s="1316">
        <v>0</v>
      </c>
      <c r="M1020" s="1316">
        <v>0</v>
      </c>
      <c r="N1020" s="1316">
        <v>0</v>
      </c>
      <c r="O1020" s="1316">
        <v>1881</v>
      </c>
      <c r="P1020" s="1316">
        <v>0</v>
      </c>
      <c r="Q1020" s="1316">
        <v>0</v>
      </c>
      <c r="R1020" s="1316">
        <v>0</v>
      </c>
      <c r="S1020" s="1316">
        <v>0</v>
      </c>
      <c r="T1020" s="1316">
        <v>20</v>
      </c>
      <c r="U1020" s="1316">
        <v>6</v>
      </c>
      <c r="V1020" s="1316">
        <v>0</v>
      </c>
      <c r="W1020" s="1316">
        <v>0</v>
      </c>
      <c r="X1020" s="1316">
        <v>0</v>
      </c>
      <c r="Y1020" s="1316">
        <v>12</v>
      </c>
      <c r="Z1020" s="1316">
        <v>0</v>
      </c>
      <c r="AA1020" s="1316">
        <v>130</v>
      </c>
      <c r="AB1020" s="1316">
        <v>0</v>
      </c>
      <c r="AC1020" s="1316">
        <v>0</v>
      </c>
      <c r="AD1020" s="1316">
        <v>0</v>
      </c>
      <c r="AE1020" s="1358">
        <v>0</v>
      </c>
      <c r="AF1020" s="1290">
        <v>0</v>
      </c>
      <c r="AG1020" s="1368">
        <v>1</v>
      </c>
      <c r="AH1020" s="1368">
        <v>33</v>
      </c>
      <c r="AI1020" s="1385"/>
      <c r="AJ1020" s="543"/>
    </row>
    <row r="1021" spans="1:36" s="761" customFormat="1" ht="18" customHeight="1">
      <c r="A1021" s="405">
        <v>40</v>
      </c>
      <c r="B1021" s="405">
        <v>1</v>
      </c>
      <c r="C1021" s="405">
        <v>34</v>
      </c>
      <c r="D1021" s="2629"/>
      <c r="E1021" s="2629"/>
      <c r="F1021" s="2483"/>
      <c r="G1021" s="1091"/>
      <c r="H1021" s="2484"/>
      <c r="I1021" s="1273" t="s">
        <v>919</v>
      </c>
      <c r="J1021" s="1316">
        <v>0</v>
      </c>
      <c r="K1021" s="1316">
        <v>0</v>
      </c>
      <c r="L1021" s="1316">
        <v>0</v>
      </c>
      <c r="M1021" s="1316">
        <v>0</v>
      </c>
      <c r="N1021" s="1316">
        <v>0</v>
      </c>
      <c r="O1021" s="1316">
        <v>1881</v>
      </c>
      <c r="P1021" s="1316">
        <v>0</v>
      </c>
      <c r="Q1021" s="1316">
        <v>0</v>
      </c>
      <c r="R1021" s="1316">
        <v>0</v>
      </c>
      <c r="S1021" s="1316">
        <v>0</v>
      </c>
      <c r="T1021" s="1316">
        <v>20</v>
      </c>
      <c r="U1021" s="1316">
        <v>6</v>
      </c>
      <c r="V1021" s="1316">
        <v>0</v>
      </c>
      <c r="W1021" s="1316">
        <v>0</v>
      </c>
      <c r="X1021" s="1316">
        <v>0</v>
      </c>
      <c r="Y1021" s="1316">
        <v>23</v>
      </c>
      <c r="Z1021" s="1316">
        <v>0</v>
      </c>
      <c r="AA1021" s="1316">
        <v>130</v>
      </c>
      <c r="AB1021" s="1316">
        <v>0</v>
      </c>
      <c r="AC1021" s="1316">
        <v>0</v>
      </c>
      <c r="AD1021" s="1316">
        <v>0</v>
      </c>
      <c r="AE1021" s="1358">
        <v>0</v>
      </c>
      <c r="AF1021" s="1290">
        <v>0</v>
      </c>
      <c r="AG1021" s="1368">
        <v>1</v>
      </c>
      <c r="AH1021" s="1368">
        <v>34</v>
      </c>
      <c r="AI1021" s="1385"/>
      <c r="AJ1021" s="543"/>
    </row>
    <row r="1022" spans="1:36" s="761" customFormat="1" ht="18" customHeight="1">
      <c r="A1022" s="405">
        <v>40</v>
      </c>
      <c r="B1022" s="405">
        <v>1</v>
      </c>
      <c r="C1022" s="405">
        <v>35</v>
      </c>
      <c r="D1022" s="2629"/>
      <c r="E1022" s="2629"/>
      <c r="F1022" s="2482" t="s">
        <v>128</v>
      </c>
      <c r="G1022" s="1090"/>
      <c r="H1022" s="2480" t="s">
        <v>1132</v>
      </c>
      <c r="I1022" s="1273" t="s">
        <v>304</v>
      </c>
      <c r="J1022" s="1316">
        <v>0</v>
      </c>
      <c r="K1022" s="1316">
        <v>0</v>
      </c>
      <c r="L1022" s="1316">
        <v>0</v>
      </c>
      <c r="M1022" s="1316">
        <v>0</v>
      </c>
      <c r="N1022" s="1316">
        <v>0</v>
      </c>
      <c r="O1022" s="1316">
        <v>0</v>
      </c>
      <c r="P1022" s="1316">
        <v>0</v>
      </c>
      <c r="Q1022" s="1316">
        <v>0</v>
      </c>
      <c r="R1022" s="1316">
        <v>0</v>
      </c>
      <c r="S1022" s="1316">
        <v>0</v>
      </c>
      <c r="T1022" s="1316">
        <v>0</v>
      </c>
      <c r="U1022" s="1316">
        <v>0</v>
      </c>
      <c r="V1022" s="1316">
        <v>0</v>
      </c>
      <c r="W1022" s="1316">
        <v>0</v>
      </c>
      <c r="X1022" s="1316">
        <v>0</v>
      </c>
      <c r="Y1022" s="1316">
        <v>0</v>
      </c>
      <c r="Z1022" s="1316">
        <v>0</v>
      </c>
      <c r="AA1022" s="1316">
        <v>0</v>
      </c>
      <c r="AB1022" s="1316">
        <v>0</v>
      </c>
      <c r="AC1022" s="1316">
        <v>0</v>
      </c>
      <c r="AD1022" s="1316">
        <v>0</v>
      </c>
      <c r="AE1022" s="1358">
        <v>0</v>
      </c>
      <c r="AF1022" s="1290">
        <v>0</v>
      </c>
      <c r="AG1022" s="1368">
        <v>1</v>
      </c>
      <c r="AH1022" s="1368">
        <v>35</v>
      </c>
      <c r="AI1022" s="1385"/>
      <c r="AJ1022" s="543"/>
    </row>
    <row r="1023" spans="1:36" s="761" customFormat="1" ht="18" customHeight="1">
      <c r="A1023" s="405">
        <v>40</v>
      </c>
      <c r="B1023" s="405">
        <v>1</v>
      </c>
      <c r="C1023" s="405">
        <v>36</v>
      </c>
      <c r="D1023" s="2629"/>
      <c r="E1023" s="2629"/>
      <c r="F1023" s="2483"/>
      <c r="G1023" s="1091"/>
      <c r="H1023" s="2484"/>
      <c r="I1023" s="1273" t="s">
        <v>919</v>
      </c>
      <c r="J1023" s="1316">
        <v>0</v>
      </c>
      <c r="K1023" s="1316">
        <v>0</v>
      </c>
      <c r="L1023" s="1316">
        <v>0</v>
      </c>
      <c r="M1023" s="1316">
        <v>0</v>
      </c>
      <c r="N1023" s="1316">
        <v>0</v>
      </c>
      <c r="O1023" s="1316">
        <v>0</v>
      </c>
      <c r="P1023" s="1316">
        <v>0</v>
      </c>
      <c r="Q1023" s="1316">
        <v>0</v>
      </c>
      <c r="R1023" s="1316">
        <v>0</v>
      </c>
      <c r="S1023" s="1316">
        <v>0</v>
      </c>
      <c r="T1023" s="1316">
        <v>0</v>
      </c>
      <c r="U1023" s="1316">
        <v>0</v>
      </c>
      <c r="V1023" s="1316">
        <v>0</v>
      </c>
      <c r="W1023" s="1316">
        <v>0</v>
      </c>
      <c r="X1023" s="1316">
        <v>0</v>
      </c>
      <c r="Y1023" s="1316">
        <v>0</v>
      </c>
      <c r="Z1023" s="1316">
        <v>0</v>
      </c>
      <c r="AA1023" s="1316">
        <v>0</v>
      </c>
      <c r="AB1023" s="1316">
        <v>0</v>
      </c>
      <c r="AC1023" s="1316">
        <v>0</v>
      </c>
      <c r="AD1023" s="1316">
        <v>0</v>
      </c>
      <c r="AE1023" s="1358">
        <v>0</v>
      </c>
      <c r="AF1023" s="1290">
        <v>0</v>
      </c>
      <c r="AG1023" s="1368">
        <v>1</v>
      </c>
      <c r="AH1023" s="1368">
        <v>36</v>
      </c>
      <c r="AI1023" s="1385"/>
      <c r="AJ1023" s="543"/>
    </row>
    <row r="1024" spans="1:36" s="761" customFormat="1" ht="18" customHeight="1">
      <c r="A1024" s="405">
        <v>40</v>
      </c>
      <c r="B1024" s="405">
        <v>1</v>
      </c>
      <c r="C1024" s="405">
        <v>37</v>
      </c>
      <c r="D1024" s="2629"/>
      <c r="E1024" s="2629"/>
      <c r="F1024" s="2487"/>
      <c r="G1024" s="1092"/>
      <c r="H1024" s="2489"/>
      <c r="I1024" s="1274"/>
      <c r="J1024" s="1316">
        <v>0</v>
      </c>
      <c r="K1024" s="1316">
        <v>0</v>
      </c>
      <c r="L1024" s="1316">
        <v>0</v>
      </c>
      <c r="M1024" s="1316">
        <v>0</v>
      </c>
      <c r="N1024" s="1316">
        <v>0</v>
      </c>
      <c r="O1024" s="1316">
        <v>0</v>
      </c>
      <c r="P1024" s="1316">
        <v>0</v>
      </c>
      <c r="Q1024" s="1316">
        <v>0</v>
      </c>
      <c r="R1024" s="1316">
        <v>0</v>
      </c>
      <c r="S1024" s="1316">
        <v>0</v>
      </c>
      <c r="T1024" s="1316">
        <v>0</v>
      </c>
      <c r="U1024" s="1316">
        <v>0</v>
      </c>
      <c r="V1024" s="1316">
        <v>0</v>
      </c>
      <c r="W1024" s="1316">
        <v>0</v>
      </c>
      <c r="X1024" s="1316">
        <v>0</v>
      </c>
      <c r="Y1024" s="1316">
        <v>0</v>
      </c>
      <c r="Z1024" s="1316">
        <v>0</v>
      </c>
      <c r="AA1024" s="1316">
        <v>0</v>
      </c>
      <c r="AB1024" s="1316">
        <v>0</v>
      </c>
      <c r="AC1024" s="1316">
        <v>0</v>
      </c>
      <c r="AD1024" s="1316">
        <v>0</v>
      </c>
      <c r="AE1024" s="1358">
        <v>0</v>
      </c>
      <c r="AF1024" s="1290">
        <v>0</v>
      </c>
      <c r="AG1024" s="1368">
        <v>1</v>
      </c>
      <c r="AH1024" s="1368">
        <v>37</v>
      </c>
      <c r="AI1024" s="1385"/>
      <c r="AJ1024" s="543"/>
    </row>
    <row r="1025" spans="1:36" s="761" customFormat="1" ht="18" customHeight="1">
      <c r="A1025" s="405">
        <v>40</v>
      </c>
      <c r="B1025" s="405">
        <v>1</v>
      </c>
      <c r="C1025" s="405">
        <v>38</v>
      </c>
      <c r="D1025" s="2629"/>
      <c r="E1025" s="2629"/>
      <c r="F1025" s="2488"/>
      <c r="G1025" s="1093"/>
      <c r="H1025" s="2490"/>
      <c r="I1025" s="1274"/>
      <c r="J1025" s="1316">
        <v>0</v>
      </c>
      <c r="K1025" s="1316">
        <v>0</v>
      </c>
      <c r="L1025" s="1316">
        <v>0</v>
      </c>
      <c r="M1025" s="1316">
        <v>0</v>
      </c>
      <c r="N1025" s="1316">
        <v>0</v>
      </c>
      <c r="O1025" s="1316">
        <v>0</v>
      </c>
      <c r="P1025" s="1316">
        <v>0</v>
      </c>
      <c r="Q1025" s="1316">
        <v>0</v>
      </c>
      <c r="R1025" s="1316">
        <v>0</v>
      </c>
      <c r="S1025" s="1316">
        <v>0</v>
      </c>
      <c r="T1025" s="1316">
        <v>0</v>
      </c>
      <c r="U1025" s="1316">
        <v>0</v>
      </c>
      <c r="V1025" s="1316">
        <v>0</v>
      </c>
      <c r="W1025" s="1316">
        <v>0</v>
      </c>
      <c r="X1025" s="1316">
        <v>0</v>
      </c>
      <c r="Y1025" s="1316">
        <v>0</v>
      </c>
      <c r="Z1025" s="1316">
        <v>0</v>
      </c>
      <c r="AA1025" s="1316">
        <v>0</v>
      </c>
      <c r="AB1025" s="1316">
        <v>0</v>
      </c>
      <c r="AC1025" s="1316">
        <v>0</v>
      </c>
      <c r="AD1025" s="1316">
        <v>0</v>
      </c>
      <c r="AE1025" s="1358">
        <v>0</v>
      </c>
      <c r="AF1025" s="1290">
        <v>0</v>
      </c>
      <c r="AG1025" s="1368">
        <v>1</v>
      </c>
      <c r="AH1025" s="1368">
        <v>38</v>
      </c>
      <c r="AI1025" s="1385"/>
      <c r="AJ1025" s="543"/>
    </row>
    <row r="1026" spans="1:36" s="761" customFormat="1" ht="18" customHeight="1">
      <c r="A1026" s="405">
        <v>40</v>
      </c>
      <c r="B1026" s="405">
        <v>1</v>
      </c>
      <c r="C1026" s="405">
        <v>39</v>
      </c>
      <c r="D1026" s="2629"/>
      <c r="E1026" s="2629"/>
      <c r="F1026" s="2482" t="s">
        <v>138</v>
      </c>
      <c r="G1026" s="1090"/>
      <c r="H1026" s="2480" t="s">
        <v>1134</v>
      </c>
      <c r="I1026" s="1273" t="s">
        <v>304</v>
      </c>
      <c r="J1026" s="1316">
        <v>0</v>
      </c>
      <c r="K1026" s="1316">
        <v>0</v>
      </c>
      <c r="L1026" s="1316">
        <v>0</v>
      </c>
      <c r="M1026" s="1316">
        <v>0</v>
      </c>
      <c r="N1026" s="1316">
        <v>0</v>
      </c>
      <c r="O1026" s="1316">
        <v>0</v>
      </c>
      <c r="P1026" s="1316">
        <v>0</v>
      </c>
      <c r="Q1026" s="1316">
        <v>0</v>
      </c>
      <c r="R1026" s="1316">
        <v>0</v>
      </c>
      <c r="S1026" s="1316">
        <v>0</v>
      </c>
      <c r="T1026" s="1316">
        <v>0</v>
      </c>
      <c r="U1026" s="1316">
        <v>0</v>
      </c>
      <c r="V1026" s="1316">
        <v>0</v>
      </c>
      <c r="W1026" s="1316">
        <v>0</v>
      </c>
      <c r="X1026" s="1316">
        <v>0</v>
      </c>
      <c r="Y1026" s="1316">
        <v>0</v>
      </c>
      <c r="Z1026" s="1316">
        <v>0</v>
      </c>
      <c r="AA1026" s="1316">
        <v>0</v>
      </c>
      <c r="AB1026" s="1316">
        <v>0</v>
      </c>
      <c r="AC1026" s="1316">
        <v>0</v>
      </c>
      <c r="AD1026" s="1316">
        <v>0</v>
      </c>
      <c r="AE1026" s="1358">
        <v>0</v>
      </c>
      <c r="AF1026" s="1290">
        <v>0</v>
      </c>
      <c r="AG1026" s="1368">
        <v>1</v>
      </c>
      <c r="AH1026" s="1368">
        <v>39</v>
      </c>
      <c r="AI1026" s="1385"/>
      <c r="AJ1026" s="543"/>
    </row>
    <row r="1027" spans="1:36" s="761" customFormat="1" ht="18" customHeight="1">
      <c r="A1027" s="405">
        <v>40</v>
      </c>
      <c r="B1027" s="405">
        <v>1</v>
      </c>
      <c r="C1027" s="405">
        <v>40</v>
      </c>
      <c r="D1027" s="2629"/>
      <c r="E1027" s="2629"/>
      <c r="F1027" s="2483"/>
      <c r="G1027" s="1091"/>
      <c r="H1027" s="2484"/>
      <c r="I1027" s="1273" t="s">
        <v>919</v>
      </c>
      <c r="J1027" s="1316">
        <v>0</v>
      </c>
      <c r="K1027" s="1316">
        <v>0</v>
      </c>
      <c r="L1027" s="1316">
        <v>0</v>
      </c>
      <c r="M1027" s="1316">
        <v>0</v>
      </c>
      <c r="N1027" s="1316">
        <v>0</v>
      </c>
      <c r="O1027" s="1316">
        <v>0</v>
      </c>
      <c r="P1027" s="1316">
        <v>0</v>
      </c>
      <c r="Q1027" s="1316">
        <v>0</v>
      </c>
      <c r="R1027" s="1316">
        <v>0</v>
      </c>
      <c r="S1027" s="1316">
        <v>0</v>
      </c>
      <c r="T1027" s="1316">
        <v>0</v>
      </c>
      <c r="U1027" s="1316">
        <v>0</v>
      </c>
      <c r="V1027" s="1316">
        <v>0</v>
      </c>
      <c r="W1027" s="1316">
        <v>0</v>
      </c>
      <c r="X1027" s="1316">
        <v>0</v>
      </c>
      <c r="Y1027" s="1316">
        <v>0</v>
      </c>
      <c r="Z1027" s="1316">
        <v>0</v>
      </c>
      <c r="AA1027" s="1316">
        <v>0</v>
      </c>
      <c r="AB1027" s="1316">
        <v>0</v>
      </c>
      <c r="AC1027" s="1316">
        <v>0</v>
      </c>
      <c r="AD1027" s="1316">
        <v>0</v>
      </c>
      <c r="AE1027" s="1358">
        <v>0</v>
      </c>
      <c r="AF1027" s="1290">
        <v>0</v>
      </c>
      <c r="AG1027" s="1368">
        <v>1</v>
      </c>
      <c r="AH1027" s="1368">
        <v>40</v>
      </c>
      <c r="AI1027" s="1385"/>
      <c r="AJ1027" s="543"/>
    </row>
    <row r="1028" spans="1:36" s="761" customFormat="1" ht="18" customHeight="1">
      <c r="A1028" s="405">
        <v>40</v>
      </c>
      <c r="B1028" s="405">
        <v>1</v>
      </c>
      <c r="C1028" s="405">
        <v>41</v>
      </c>
      <c r="D1028" s="2629"/>
      <c r="E1028" s="2629"/>
      <c r="F1028" s="2482" t="s">
        <v>143</v>
      </c>
      <c r="G1028" s="1090"/>
      <c r="H1028" s="2480" t="s">
        <v>1160</v>
      </c>
      <c r="I1028" s="1273" t="s">
        <v>304</v>
      </c>
      <c r="J1028" s="1316">
        <v>5408</v>
      </c>
      <c r="K1028" s="1316">
        <v>790</v>
      </c>
      <c r="L1028" s="1316">
        <v>1520</v>
      </c>
      <c r="M1028" s="1316">
        <v>1220</v>
      </c>
      <c r="N1028" s="1316">
        <v>1305</v>
      </c>
      <c r="O1028" s="1316">
        <v>500</v>
      </c>
      <c r="P1028" s="1316">
        <v>500</v>
      </c>
      <c r="Q1028" s="1316">
        <v>1950</v>
      </c>
      <c r="R1028" s="1316">
        <v>0</v>
      </c>
      <c r="S1028" s="1316">
        <v>376</v>
      </c>
      <c r="T1028" s="1316">
        <v>1040</v>
      </c>
      <c r="U1028" s="1316">
        <v>576</v>
      </c>
      <c r="V1028" s="1316">
        <v>120</v>
      </c>
      <c r="W1028" s="1316">
        <v>660</v>
      </c>
      <c r="X1028" s="1316">
        <v>0</v>
      </c>
      <c r="Y1028" s="1316">
        <v>0</v>
      </c>
      <c r="Z1028" s="1316">
        <v>0</v>
      </c>
      <c r="AA1028" s="1316">
        <v>0</v>
      </c>
      <c r="AB1028" s="1316">
        <v>0</v>
      </c>
      <c r="AC1028" s="1316">
        <v>0</v>
      </c>
      <c r="AD1028" s="1316">
        <v>0</v>
      </c>
      <c r="AE1028" s="1358">
        <v>140</v>
      </c>
      <c r="AF1028" s="1290">
        <v>760</v>
      </c>
      <c r="AG1028" s="1368">
        <v>1</v>
      </c>
      <c r="AH1028" s="1368">
        <v>41</v>
      </c>
      <c r="AI1028" s="1385"/>
      <c r="AJ1028" s="543"/>
    </row>
    <row r="1029" spans="1:36" s="761" customFormat="1" ht="18" customHeight="1">
      <c r="A1029" s="405">
        <v>40</v>
      </c>
      <c r="B1029" s="405">
        <v>1</v>
      </c>
      <c r="C1029" s="405">
        <v>42</v>
      </c>
      <c r="D1029" s="2629"/>
      <c r="E1029" s="2629"/>
      <c r="F1029" s="2483"/>
      <c r="G1029" s="1091"/>
      <c r="H1029" s="2484"/>
      <c r="I1029" s="1273" t="s">
        <v>919</v>
      </c>
      <c r="J1029" s="1316">
        <v>5408</v>
      </c>
      <c r="K1029" s="1316">
        <v>790</v>
      </c>
      <c r="L1029" s="1316">
        <v>1520</v>
      </c>
      <c r="M1029" s="1316">
        <v>1200</v>
      </c>
      <c r="N1029" s="1316">
        <v>1305</v>
      </c>
      <c r="O1029" s="1316">
        <v>500</v>
      </c>
      <c r="P1029" s="1316">
        <v>0</v>
      </c>
      <c r="Q1029" s="1316">
        <v>1950</v>
      </c>
      <c r="R1029" s="1316">
        <v>0</v>
      </c>
      <c r="S1029" s="1316">
        <v>0</v>
      </c>
      <c r="T1029" s="1316">
        <v>0</v>
      </c>
      <c r="U1029" s="1316">
        <v>576</v>
      </c>
      <c r="V1029" s="1316">
        <v>120</v>
      </c>
      <c r="W1029" s="1316">
        <v>660</v>
      </c>
      <c r="X1029" s="1316">
        <v>0</v>
      </c>
      <c r="Y1029" s="1316">
        <v>0</v>
      </c>
      <c r="Z1029" s="1316">
        <v>0</v>
      </c>
      <c r="AA1029" s="1316">
        <v>0</v>
      </c>
      <c r="AB1029" s="1316">
        <v>0</v>
      </c>
      <c r="AC1029" s="1316">
        <v>0</v>
      </c>
      <c r="AD1029" s="1316">
        <v>0</v>
      </c>
      <c r="AE1029" s="1358">
        <v>140</v>
      </c>
      <c r="AF1029" s="1290">
        <v>0</v>
      </c>
      <c r="AG1029" s="1368">
        <v>1</v>
      </c>
      <c r="AH1029" s="1368">
        <v>42</v>
      </c>
      <c r="AI1029" s="1385"/>
      <c r="AJ1029" s="543"/>
    </row>
    <row r="1030" spans="1:36" s="761" customFormat="1" ht="18" customHeight="1">
      <c r="A1030" s="405">
        <v>40</v>
      </c>
      <c r="B1030" s="405">
        <v>1</v>
      </c>
      <c r="C1030" s="405">
        <v>43</v>
      </c>
      <c r="D1030" s="2629"/>
      <c r="E1030" s="2629"/>
      <c r="F1030" s="2482" t="s">
        <v>86</v>
      </c>
      <c r="G1030" s="1090"/>
      <c r="H1030" s="2480" t="s">
        <v>1136</v>
      </c>
      <c r="I1030" s="1273" t="s">
        <v>304</v>
      </c>
      <c r="J1030" s="1316">
        <v>0</v>
      </c>
      <c r="K1030" s="1316">
        <v>0</v>
      </c>
      <c r="L1030" s="1316">
        <v>0</v>
      </c>
      <c r="M1030" s="1316">
        <v>0</v>
      </c>
      <c r="N1030" s="1316">
        <v>0</v>
      </c>
      <c r="O1030" s="1316">
        <v>0</v>
      </c>
      <c r="P1030" s="1316">
        <v>0</v>
      </c>
      <c r="Q1030" s="1316">
        <v>0</v>
      </c>
      <c r="R1030" s="1316">
        <v>0</v>
      </c>
      <c r="S1030" s="1316">
        <v>0</v>
      </c>
      <c r="T1030" s="1316">
        <v>0</v>
      </c>
      <c r="U1030" s="1316">
        <v>0</v>
      </c>
      <c r="V1030" s="1316">
        <v>0</v>
      </c>
      <c r="W1030" s="1316">
        <v>0</v>
      </c>
      <c r="X1030" s="1316">
        <v>0</v>
      </c>
      <c r="Y1030" s="1316">
        <v>0</v>
      </c>
      <c r="Z1030" s="1316">
        <v>0</v>
      </c>
      <c r="AA1030" s="1316">
        <v>0</v>
      </c>
      <c r="AB1030" s="1316">
        <v>0</v>
      </c>
      <c r="AC1030" s="1316">
        <v>0</v>
      </c>
      <c r="AD1030" s="1316">
        <v>0</v>
      </c>
      <c r="AE1030" s="1358">
        <v>1674</v>
      </c>
      <c r="AF1030" s="1290">
        <v>0</v>
      </c>
      <c r="AG1030" s="1368">
        <v>1</v>
      </c>
      <c r="AH1030" s="1368">
        <v>43</v>
      </c>
      <c r="AI1030" s="1385"/>
      <c r="AJ1030" s="543"/>
    </row>
    <row r="1031" spans="1:36" s="761" customFormat="1" ht="18" customHeight="1">
      <c r="A1031" s="405">
        <v>40</v>
      </c>
      <c r="B1031" s="405">
        <v>1</v>
      </c>
      <c r="C1031" s="405">
        <v>44</v>
      </c>
      <c r="D1031" s="2629"/>
      <c r="E1031" s="2629"/>
      <c r="F1031" s="2483"/>
      <c r="G1031" s="1091"/>
      <c r="H1031" s="2484"/>
      <c r="I1031" s="1273" t="s">
        <v>919</v>
      </c>
      <c r="J1031" s="1316">
        <v>0</v>
      </c>
      <c r="K1031" s="1316">
        <v>0</v>
      </c>
      <c r="L1031" s="1316">
        <v>0</v>
      </c>
      <c r="M1031" s="1316">
        <v>0</v>
      </c>
      <c r="N1031" s="1316">
        <v>0</v>
      </c>
      <c r="O1031" s="1316">
        <v>0</v>
      </c>
      <c r="P1031" s="1316">
        <v>0</v>
      </c>
      <c r="Q1031" s="1316">
        <v>0</v>
      </c>
      <c r="R1031" s="1316">
        <v>0</v>
      </c>
      <c r="S1031" s="1316">
        <v>0</v>
      </c>
      <c r="T1031" s="1316">
        <v>0</v>
      </c>
      <c r="U1031" s="1316">
        <v>0</v>
      </c>
      <c r="V1031" s="1316">
        <v>0</v>
      </c>
      <c r="W1031" s="1316">
        <v>0</v>
      </c>
      <c r="X1031" s="1316">
        <v>0</v>
      </c>
      <c r="Y1031" s="1316">
        <v>0</v>
      </c>
      <c r="Z1031" s="1316">
        <v>0</v>
      </c>
      <c r="AA1031" s="1316">
        <v>0</v>
      </c>
      <c r="AB1031" s="1316">
        <v>0</v>
      </c>
      <c r="AC1031" s="1316">
        <v>0</v>
      </c>
      <c r="AD1031" s="1316">
        <v>0</v>
      </c>
      <c r="AE1031" s="1358">
        <v>1674</v>
      </c>
      <c r="AF1031" s="1290">
        <v>0</v>
      </c>
      <c r="AG1031" s="1368">
        <v>1</v>
      </c>
      <c r="AH1031" s="1368">
        <v>44</v>
      </c>
      <c r="AI1031" s="1385"/>
      <c r="AJ1031" s="543"/>
    </row>
    <row r="1032" spans="1:36" s="761" customFormat="1" ht="18" customHeight="1">
      <c r="A1032" s="405">
        <v>40</v>
      </c>
      <c r="B1032" s="405">
        <v>1</v>
      </c>
      <c r="C1032" s="774">
        <v>45</v>
      </c>
      <c r="D1032" s="910"/>
      <c r="E1032" s="2629"/>
      <c r="F1032" s="2491" t="s">
        <v>1320</v>
      </c>
      <c r="G1032" s="1094"/>
      <c r="H1032" s="2493" t="s">
        <v>1186</v>
      </c>
      <c r="I1032" s="1275" t="s">
        <v>304</v>
      </c>
      <c r="J1032" s="1316">
        <v>0</v>
      </c>
      <c r="K1032" s="1316">
        <v>0</v>
      </c>
      <c r="L1032" s="1316">
        <v>0</v>
      </c>
      <c r="M1032" s="1316">
        <v>0</v>
      </c>
      <c r="N1032" s="1316">
        <v>0</v>
      </c>
      <c r="O1032" s="1316">
        <v>0</v>
      </c>
      <c r="P1032" s="1316">
        <v>0</v>
      </c>
      <c r="Q1032" s="1316">
        <v>0</v>
      </c>
      <c r="R1032" s="1316">
        <v>0</v>
      </c>
      <c r="S1032" s="1316">
        <v>0</v>
      </c>
      <c r="T1032" s="1316">
        <v>0</v>
      </c>
      <c r="U1032" s="1316">
        <v>0</v>
      </c>
      <c r="V1032" s="1316">
        <v>0</v>
      </c>
      <c r="W1032" s="1316">
        <v>0</v>
      </c>
      <c r="X1032" s="1316">
        <v>0</v>
      </c>
      <c r="Y1032" s="1316">
        <v>0</v>
      </c>
      <c r="Z1032" s="1316">
        <v>0</v>
      </c>
      <c r="AA1032" s="1316">
        <v>0</v>
      </c>
      <c r="AB1032" s="1316">
        <v>0</v>
      </c>
      <c r="AC1032" s="1316">
        <v>0</v>
      </c>
      <c r="AD1032" s="1316">
        <v>0</v>
      </c>
      <c r="AE1032" s="1358">
        <v>0</v>
      </c>
      <c r="AF1032" s="1290">
        <v>0</v>
      </c>
      <c r="AG1032" s="1373">
        <v>1</v>
      </c>
      <c r="AH1032" s="1373">
        <v>45</v>
      </c>
      <c r="AI1032" s="1385"/>
      <c r="AJ1032" s="543"/>
    </row>
    <row r="1033" spans="1:36" s="761" customFormat="1" ht="18" customHeight="1">
      <c r="A1033" s="405">
        <v>40</v>
      </c>
      <c r="B1033" s="405">
        <v>1</v>
      </c>
      <c r="C1033" s="774">
        <v>46</v>
      </c>
      <c r="D1033" s="910"/>
      <c r="E1033" s="2629"/>
      <c r="F1033" s="2492"/>
      <c r="G1033" s="1095"/>
      <c r="H1033" s="2494"/>
      <c r="I1033" s="1275" t="s">
        <v>919</v>
      </c>
      <c r="J1033" s="1316">
        <v>0</v>
      </c>
      <c r="K1033" s="1316">
        <v>0</v>
      </c>
      <c r="L1033" s="1316">
        <v>0</v>
      </c>
      <c r="M1033" s="1316">
        <v>0</v>
      </c>
      <c r="N1033" s="1316">
        <v>0</v>
      </c>
      <c r="O1033" s="1316">
        <v>0</v>
      </c>
      <c r="P1033" s="1316">
        <v>0</v>
      </c>
      <c r="Q1033" s="1316">
        <v>0</v>
      </c>
      <c r="R1033" s="1316">
        <v>0</v>
      </c>
      <c r="S1033" s="1316">
        <v>0</v>
      </c>
      <c r="T1033" s="1316">
        <v>0</v>
      </c>
      <c r="U1033" s="1316">
        <v>0</v>
      </c>
      <c r="V1033" s="1316">
        <v>0</v>
      </c>
      <c r="W1033" s="1316">
        <v>0</v>
      </c>
      <c r="X1033" s="1316">
        <v>0</v>
      </c>
      <c r="Y1033" s="1316">
        <v>0</v>
      </c>
      <c r="Z1033" s="1316">
        <v>0</v>
      </c>
      <c r="AA1033" s="1316">
        <v>0</v>
      </c>
      <c r="AB1033" s="1316">
        <v>0</v>
      </c>
      <c r="AC1033" s="1316">
        <v>0</v>
      </c>
      <c r="AD1033" s="1316">
        <v>0</v>
      </c>
      <c r="AE1033" s="1358">
        <v>0</v>
      </c>
      <c r="AF1033" s="1290">
        <v>0</v>
      </c>
      <c r="AG1033" s="1373">
        <v>1</v>
      </c>
      <c r="AH1033" s="1373">
        <v>46</v>
      </c>
      <c r="AI1033" s="1385"/>
      <c r="AJ1033" s="543"/>
    </row>
    <row r="1034" spans="1:36" s="761" customFormat="1" ht="18" customHeight="1">
      <c r="A1034" s="405">
        <v>40</v>
      </c>
      <c r="B1034" s="405">
        <v>1</v>
      </c>
      <c r="C1034" s="405">
        <v>47</v>
      </c>
      <c r="D1034" s="910"/>
      <c r="E1034" s="2629"/>
      <c r="F1034" s="2482" t="s">
        <v>272</v>
      </c>
      <c r="G1034" s="1090"/>
      <c r="H1034" s="2495" t="s">
        <v>130</v>
      </c>
      <c r="I1034" s="1276" t="s">
        <v>304</v>
      </c>
      <c r="J1034" s="1316">
        <v>0</v>
      </c>
      <c r="K1034" s="1316">
        <v>0</v>
      </c>
      <c r="L1034" s="1316">
        <v>0</v>
      </c>
      <c r="M1034" s="1316">
        <v>0</v>
      </c>
      <c r="N1034" s="1316">
        <v>0</v>
      </c>
      <c r="O1034" s="1316">
        <v>0</v>
      </c>
      <c r="P1034" s="1316">
        <v>0</v>
      </c>
      <c r="Q1034" s="1316">
        <v>0</v>
      </c>
      <c r="R1034" s="1316">
        <v>0</v>
      </c>
      <c r="S1034" s="1316">
        <v>0</v>
      </c>
      <c r="T1034" s="1316">
        <v>0</v>
      </c>
      <c r="U1034" s="1316">
        <v>0</v>
      </c>
      <c r="V1034" s="1316">
        <v>0</v>
      </c>
      <c r="W1034" s="1316">
        <v>0</v>
      </c>
      <c r="X1034" s="1316">
        <v>0</v>
      </c>
      <c r="Y1034" s="1316">
        <v>0</v>
      </c>
      <c r="Z1034" s="1316">
        <v>0</v>
      </c>
      <c r="AA1034" s="1316">
        <v>0</v>
      </c>
      <c r="AB1034" s="1316">
        <v>0</v>
      </c>
      <c r="AC1034" s="1316">
        <v>0</v>
      </c>
      <c r="AD1034" s="1316">
        <v>0</v>
      </c>
      <c r="AE1034" s="1358">
        <v>0</v>
      </c>
      <c r="AF1034" s="1290">
        <v>0</v>
      </c>
      <c r="AG1034" s="1368">
        <v>1</v>
      </c>
      <c r="AH1034" s="1368">
        <v>47</v>
      </c>
      <c r="AI1034" s="1385"/>
      <c r="AJ1034" s="543"/>
    </row>
    <row r="1035" spans="1:36" s="761" customFormat="1" ht="18" customHeight="1">
      <c r="A1035" s="405">
        <v>40</v>
      </c>
      <c r="B1035" s="405">
        <v>1</v>
      </c>
      <c r="C1035" s="405">
        <v>48</v>
      </c>
      <c r="D1035" s="910"/>
      <c r="E1035" s="2629"/>
      <c r="F1035" s="2483"/>
      <c r="G1035" s="1091"/>
      <c r="H1035" s="2496"/>
      <c r="I1035" s="1276" t="s">
        <v>919</v>
      </c>
      <c r="J1035" s="1316">
        <v>0</v>
      </c>
      <c r="K1035" s="1316">
        <v>0</v>
      </c>
      <c r="L1035" s="1316">
        <v>0</v>
      </c>
      <c r="M1035" s="1316">
        <v>0</v>
      </c>
      <c r="N1035" s="1316">
        <v>0</v>
      </c>
      <c r="O1035" s="1316">
        <v>0</v>
      </c>
      <c r="P1035" s="1316">
        <v>0</v>
      </c>
      <c r="Q1035" s="1316">
        <v>0</v>
      </c>
      <c r="R1035" s="1316">
        <v>0</v>
      </c>
      <c r="S1035" s="1316">
        <v>0</v>
      </c>
      <c r="T1035" s="1316">
        <v>0</v>
      </c>
      <c r="U1035" s="1316">
        <v>0</v>
      </c>
      <c r="V1035" s="1316">
        <v>0</v>
      </c>
      <c r="W1035" s="1316">
        <v>0</v>
      </c>
      <c r="X1035" s="1316">
        <v>0</v>
      </c>
      <c r="Y1035" s="1316">
        <v>0</v>
      </c>
      <c r="Z1035" s="1316">
        <v>0</v>
      </c>
      <c r="AA1035" s="1316">
        <v>0</v>
      </c>
      <c r="AB1035" s="1316">
        <v>0</v>
      </c>
      <c r="AC1035" s="1316">
        <v>0</v>
      </c>
      <c r="AD1035" s="1316">
        <v>0</v>
      </c>
      <c r="AE1035" s="1358">
        <v>0</v>
      </c>
      <c r="AF1035" s="1290">
        <v>0</v>
      </c>
      <c r="AG1035" s="1368">
        <v>1</v>
      </c>
      <c r="AH1035" s="1368">
        <v>48</v>
      </c>
      <c r="AI1035" s="1385"/>
      <c r="AJ1035" s="543"/>
    </row>
    <row r="1036" spans="1:36" s="761" customFormat="1" ht="18" customHeight="1">
      <c r="A1036" s="405">
        <v>40</v>
      </c>
      <c r="B1036" s="405">
        <v>1</v>
      </c>
      <c r="C1036" s="405">
        <v>49</v>
      </c>
      <c r="D1036" s="911"/>
      <c r="E1036" s="2629"/>
      <c r="F1036" s="2482" t="s">
        <v>1322</v>
      </c>
      <c r="G1036" s="1090"/>
      <c r="H1036" s="2480" t="s">
        <v>302</v>
      </c>
      <c r="I1036" s="1273" t="s">
        <v>304</v>
      </c>
      <c r="J1036" s="1316">
        <v>0</v>
      </c>
      <c r="K1036" s="1316">
        <v>0</v>
      </c>
      <c r="L1036" s="1316">
        <v>0</v>
      </c>
      <c r="M1036" s="1316">
        <v>0</v>
      </c>
      <c r="N1036" s="1316">
        <v>0</v>
      </c>
      <c r="O1036" s="1316">
        <v>0</v>
      </c>
      <c r="P1036" s="1316">
        <v>0</v>
      </c>
      <c r="Q1036" s="1316">
        <v>0</v>
      </c>
      <c r="R1036" s="1316">
        <v>0</v>
      </c>
      <c r="S1036" s="1316">
        <v>0</v>
      </c>
      <c r="T1036" s="1316">
        <v>0</v>
      </c>
      <c r="U1036" s="1316">
        <v>0</v>
      </c>
      <c r="V1036" s="1316">
        <v>0</v>
      </c>
      <c r="W1036" s="1316">
        <v>0</v>
      </c>
      <c r="X1036" s="1316">
        <v>0</v>
      </c>
      <c r="Y1036" s="1316">
        <v>0</v>
      </c>
      <c r="Z1036" s="1316">
        <v>0</v>
      </c>
      <c r="AA1036" s="1316">
        <v>0</v>
      </c>
      <c r="AB1036" s="1316">
        <v>0</v>
      </c>
      <c r="AC1036" s="1316">
        <v>0</v>
      </c>
      <c r="AD1036" s="1316">
        <v>0</v>
      </c>
      <c r="AE1036" s="1358">
        <v>0</v>
      </c>
      <c r="AF1036" s="1290">
        <v>0</v>
      </c>
      <c r="AG1036" s="1368">
        <v>1</v>
      </c>
      <c r="AH1036" s="1368">
        <v>49</v>
      </c>
      <c r="AI1036" s="1385"/>
      <c r="AJ1036" s="543"/>
    </row>
    <row r="1037" spans="1:36" s="761" customFormat="1" ht="18" customHeight="1">
      <c r="A1037" s="405">
        <v>40</v>
      </c>
      <c r="B1037" s="405">
        <v>1</v>
      </c>
      <c r="C1037" s="405">
        <v>50</v>
      </c>
      <c r="D1037" s="911"/>
      <c r="E1037" s="2629"/>
      <c r="F1037" s="2483"/>
      <c r="G1037" s="1091"/>
      <c r="H1037" s="2484"/>
      <c r="I1037" s="1273" t="s">
        <v>919</v>
      </c>
      <c r="J1037" s="1316">
        <v>0</v>
      </c>
      <c r="K1037" s="1316">
        <v>0</v>
      </c>
      <c r="L1037" s="1316">
        <v>0</v>
      </c>
      <c r="M1037" s="1316">
        <v>0</v>
      </c>
      <c r="N1037" s="1316">
        <v>0</v>
      </c>
      <c r="O1037" s="1316">
        <v>0</v>
      </c>
      <c r="P1037" s="1316">
        <v>0</v>
      </c>
      <c r="Q1037" s="1316">
        <v>0</v>
      </c>
      <c r="R1037" s="1316">
        <v>0</v>
      </c>
      <c r="S1037" s="1316">
        <v>0</v>
      </c>
      <c r="T1037" s="1316">
        <v>0</v>
      </c>
      <c r="U1037" s="1316">
        <v>0</v>
      </c>
      <c r="V1037" s="1316">
        <v>0</v>
      </c>
      <c r="W1037" s="1316">
        <v>0</v>
      </c>
      <c r="X1037" s="1316">
        <v>0</v>
      </c>
      <c r="Y1037" s="1316">
        <v>0</v>
      </c>
      <c r="Z1037" s="1316">
        <v>0</v>
      </c>
      <c r="AA1037" s="1316">
        <v>0</v>
      </c>
      <c r="AB1037" s="1316">
        <v>0</v>
      </c>
      <c r="AC1037" s="1316">
        <v>0</v>
      </c>
      <c r="AD1037" s="1316">
        <v>0</v>
      </c>
      <c r="AE1037" s="1358">
        <v>0</v>
      </c>
      <c r="AF1037" s="1290">
        <v>0</v>
      </c>
      <c r="AG1037" s="1368">
        <v>1</v>
      </c>
      <c r="AH1037" s="1368">
        <v>50</v>
      </c>
      <c r="AI1037" s="1385"/>
      <c r="AJ1037" s="543"/>
    </row>
    <row r="1038" spans="1:36" s="761" customFormat="1" ht="18" customHeight="1">
      <c r="A1038" s="405">
        <v>40</v>
      </c>
      <c r="B1038" s="405">
        <v>1</v>
      </c>
      <c r="C1038" s="405">
        <v>51</v>
      </c>
      <c r="D1038" s="911"/>
      <c r="E1038" s="1020"/>
      <c r="F1038" s="2497" t="s">
        <v>874</v>
      </c>
      <c r="G1038" s="1094"/>
      <c r="H1038" s="2480" t="s">
        <v>925</v>
      </c>
      <c r="I1038" s="1273" t="s">
        <v>459</v>
      </c>
      <c r="J1038" s="1316">
        <v>0</v>
      </c>
      <c r="K1038" s="1316">
        <v>0</v>
      </c>
      <c r="L1038" s="1316">
        <v>0</v>
      </c>
      <c r="M1038" s="1316">
        <v>0</v>
      </c>
      <c r="N1038" s="1316">
        <v>0</v>
      </c>
      <c r="O1038" s="1316">
        <v>0</v>
      </c>
      <c r="P1038" s="1316">
        <v>0</v>
      </c>
      <c r="Q1038" s="1316">
        <v>0</v>
      </c>
      <c r="R1038" s="1316">
        <v>0</v>
      </c>
      <c r="S1038" s="1316">
        <v>0</v>
      </c>
      <c r="T1038" s="1316">
        <v>0</v>
      </c>
      <c r="U1038" s="1316">
        <v>0</v>
      </c>
      <c r="V1038" s="1316">
        <v>0</v>
      </c>
      <c r="W1038" s="1316">
        <v>0</v>
      </c>
      <c r="X1038" s="1316">
        <v>0</v>
      </c>
      <c r="Y1038" s="1316">
        <v>0</v>
      </c>
      <c r="Z1038" s="1316">
        <v>0</v>
      </c>
      <c r="AA1038" s="1316">
        <v>0</v>
      </c>
      <c r="AB1038" s="1316">
        <v>0</v>
      </c>
      <c r="AC1038" s="1316">
        <v>0</v>
      </c>
      <c r="AD1038" s="1316">
        <v>0</v>
      </c>
      <c r="AE1038" s="1358">
        <v>0</v>
      </c>
      <c r="AF1038" s="1290">
        <v>0</v>
      </c>
      <c r="AG1038" s="1368">
        <v>1</v>
      </c>
      <c r="AH1038" s="1368">
        <v>51</v>
      </c>
      <c r="AI1038" s="1385"/>
      <c r="AJ1038" s="543"/>
    </row>
    <row r="1039" spans="1:36" s="761" customFormat="1" ht="18" customHeight="1">
      <c r="A1039" s="405">
        <v>40</v>
      </c>
      <c r="B1039" s="405">
        <v>1</v>
      </c>
      <c r="C1039" s="405">
        <v>52</v>
      </c>
      <c r="D1039" s="912"/>
      <c r="E1039" s="1020"/>
      <c r="F1039" s="2498"/>
      <c r="G1039" s="1095"/>
      <c r="H1039" s="2484"/>
      <c r="I1039" s="1273" t="s">
        <v>919</v>
      </c>
      <c r="J1039" s="1316">
        <v>0</v>
      </c>
      <c r="K1039" s="1316">
        <v>615</v>
      </c>
      <c r="L1039" s="1316">
        <v>36</v>
      </c>
      <c r="M1039" s="1316">
        <v>0</v>
      </c>
      <c r="N1039" s="1316">
        <v>0</v>
      </c>
      <c r="O1039" s="1316">
        <v>83060</v>
      </c>
      <c r="P1039" s="1316">
        <v>0</v>
      </c>
      <c r="Q1039" s="1316">
        <v>251406</v>
      </c>
      <c r="R1039" s="1316">
        <v>587</v>
      </c>
      <c r="S1039" s="1316">
        <v>0</v>
      </c>
      <c r="T1039" s="1316">
        <v>0</v>
      </c>
      <c r="U1039" s="1316">
        <v>532</v>
      </c>
      <c r="V1039" s="1316">
        <v>957</v>
      </c>
      <c r="W1039" s="1316">
        <v>0</v>
      </c>
      <c r="X1039" s="1316">
        <v>0</v>
      </c>
      <c r="Y1039" s="1316">
        <v>8417</v>
      </c>
      <c r="Z1039" s="1316">
        <v>0</v>
      </c>
      <c r="AA1039" s="1316">
        <v>64420</v>
      </c>
      <c r="AB1039" s="1316">
        <v>0</v>
      </c>
      <c r="AC1039" s="1316">
        <v>8709</v>
      </c>
      <c r="AD1039" s="1316">
        <v>0</v>
      </c>
      <c r="AE1039" s="1358">
        <v>95009</v>
      </c>
      <c r="AF1039" s="1290">
        <v>0</v>
      </c>
      <c r="AG1039" s="1368">
        <v>1</v>
      </c>
      <c r="AH1039" s="1368">
        <v>52</v>
      </c>
      <c r="AI1039" s="1385"/>
      <c r="AJ1039" s="543"/>
    </row>
    <row r="1040" spans="1:36" s="761" customFormat="1" ht="18" customHeight="1">
      <c r="A1040" s="405">
        <v>40</v>
      </c>
      <c r="B1040" s="405">
        <v>1</v>
      </c>
      <c r="C1040" s="774">
        <v>53</v>
      </c>
      <c r="D1040" s="912"/>
      <c r="E1040" s="2499"/>
      <c r="F1040" s="2501" t="s">
        <v>555</v>
      </c>
      <c r="G1040" s="1128"/>
      <c r="H1040" s="2503" t="s">
        <v>1398</v>
      </c>
      <c r="I1040" s="1273" t="s">
        <v>459</v>
      </c>
      <c r="J1040" s="1316">
        <v>0</v>
      </c>
      <c r="K1040" s="1316">
        <v>0</v>
      </c>
      <c r="L1040" s="1316">
        <v>0</v>
      </c>
      <c r="M1040" s="1316">
        <v>0</v>
      </c>
      <c r="N1040" s="1316">
        <v>0</v>
      </c>
      <c r="O1040" s="1316">
        <v>0</v>
      </c>
      <c r="P1040" s="1316">
        <v>0</v>
      </c>
      <c r="Q1040" s="1316">
        <v>0</v>
      </c>
      <c r="R1040" s="1316">
        <v>0</v>
      </c>
      <c r="S1040" s="1316">
        <v>0</v>
      </c>
      <c r="T1040" s="1316">
        <v>0</v>
      </c>
      <c r="U1040" s="1316">
        <v>0</v>
      </c>
      <c r="V1040" s="1316">
        <v>0</v>
      </c>
      <c r="W1040" s="1316">
        <v>0</v>
      </c>
      <c r="X1040" s="1316">
        <v>0</v>
      </c>
      <c r="Y1040" s="1316">
        <v>0</v>
      </c>
      <c r="Z1040" s="1316">
        <v>0</v>
      </c>
      <c r="AA1040" s="1316">
        <v>0</v>
      </c>
      <c r="AB1040" s="1316">
        <v>0</v>
      </c>
      <c r="AC1040" s="1316">
        <v>0</v>
      </c>
      <c r="AD1040" s="1316">
        <v>0</v>
      </c>
      <c r="AE1040" s="1358">
        <v>0</v>
      </c>
      <c r="AF1040" s="1290">
        <v>0</v>
      </c>
      <c r="AG1040" s="1373">
        <v>1</v>
      </c>
      <c r="AH1040" s="1373">
        <v>53</v>
      </c>
      <c r="AI1040" s="1385"/>
      <c r="AJ1040" s="543"/>
    </row>
    <row r="1041" spans="1:36" s="761" customFormat="1" ht="18" customHeight="1">
      <c r="A1041" s="405">
        <v>40</v>
      </c>
      <c r="B1041" s="405">
        <v>1</v>
      </c>
      <c r="C1041" s="774">
        <v>54</v>
      </c>
      <c r="D1041" s="912"/>
      <c r="E1041" s="2500"/>
      <c r="F1041" s="2502"/>
      <c r="G1041" s="1129"/>
      <c r="H1041" s="2504"/>
      <c r="I1041" s="1273" t="s">
        <v>919</v>
      </c>
      <c r="J1041" s="1316">
        <v>0</v>
      </c>
      <c r="K1041" s="1316">
        <v>0</v>
      </c>
      <c r="L1041" s="1316">
        <v>0</v>
      </c>
      <c r="M1041" s="1316">
        <v>0</v>
      </c>
      <c r="N1041" s="1316">
        <v>0</v>
      </c>
      <c r="O1041" s="1316">
        <v>0</v>
      </c>
      <c r="P1041" s="1316">
        <v>0</v>
      </c>
      <c r="Q1041" s="1316">
        <v>0</v>
      </c>
      <c r="R1041" s="1316">
        <v>0</v>
      </c>
      <c r="S1041" s="1316">
        <v>0</v>
      </c>
      <c r="T1041" s="1316">
        <v>0</v>
      </c>
      <c r="U1041" s="1316">
        <v>0</v>
      </c>
      <c r="V1041" s="1316">
        <v>0</v>
      </c>
      <c r="W1041" s="1316">
        <v>0</v>
      </c>
      <c r="X1041" s="1316">
        <v>0</v>
      </c>
      <c r="Y1041" s="1316">
        <v>0</v>
      </c>
      <c r="Z1041" s="1316">
        <v>0</v>
      </c>
      <c r="AA1041" s="1316">
        <v>0</v>
      </c>
      <c r="AB1041" s="1316">
        <v>0</v>
      </c>
      <c r="AC1041" s="1316">
        <v>0</v>
      </c>
      <c r="AD1041" s="1316">
        <v>0</v>
      </c>
      <c r="AE1041" s="1358">
        <v>0</v>
      </c>
      <c r="AF1041" s="1290">
        <v>0</v>
      </c>
      <c r="AG1041" s="1373">
        <v>1</v>
      </c>
      <c r="AH1041" s="1373">
        <v>54</v>
      </c>
      <c r="AI1041" s="1385"/>
      <c r="AJ1041" s="543"/>
    </row>
    <row r="1042" spans="1:36" s="761" customFormat="1" ht="18" customHeight="1">
      <c r="A1042" s="405">
        <v>40</v>
      </c>
      <c r="B1042" s="405">
        <v>1</v>
      </c>
      <c r="C1042" s="405">
        <v>55</v>
      </c>
      <c r="D1042" s="2505" t="s">
        <v>258</v>
      </c>
      <c r="E1042" s="2507" t="s">
        <v>71</v>
      </c>
      <c r="F1042" s="2509" t="s">
        <v>943</v>
      </c>
      <c r="G1042" s="2509"/>
      <c r="H1042" s="2285"/>
      <c r="I1042" s="1274"/>
      <c r="J1042" s="1316">
        <v>0</v>
      </c>
      <c r="K1042" s="1316">
        <v>0</v>
      </c>
      <c r="L1042" s="1316">
        <v>0</v>
      </c>
      <c r="M1042" s="1316">
        <v>0</v>
      </c>
      <c r="N1042" s="1316">
        <v>0</v>
      </c>
      <c r="O1042" s="1316">
        <v>0</v>
      </c>
      <c r="P1042" s="1316">
        <v>0</v>
      </c>
      <c r="Q1042" s="1316">
        <v>0</v>
      </c>
      <c r="R1042" s="1316">
        <v>0</v>
      </c>
      <c r="S1042" s="1316">
        <v>0</v>
      </c>
      <c r="T1042" s="1316">
        <v>0</v>
      </c>
      <c r="U1042" s="1316">
        <v>0</v>
      </c>
      <c r="V1042" s="1316">
        <v>0</v>
      </c>
      <c r="W1042" s="1316">
        <v>0</v>
      </c>
      <c r="X1042" s="1316">
        <v>0</v>
      </c>
      <c r="Y1042" s="1316">
        <v>0</v>
      </c>
      <c r="Z1042" s="1316">
        <v>0</v>
      </c>
      <c r="AA1042" s="1316">
        <v>0</v>
      </c>
      <c r="AB1042" s="1316">
        <v>0</v>
      </c>
      <c r="AC1042" s="1316">
        <v>0</v>
      </c>
      <c r="AD1042" s="1316">
        <v>0</v>
      </c>
      <c r="AE1042" s="1358">
        <v>0</v>
      </c>
      <c r="AF1042" s="1290">
        <v>0</v>
      </c>
      <c r="AG1042" s="1368">
        <v>1</v>
      </c>
      <c r="AH1042" s="1368">
        <v>55</v>
      </c>
      <c r="AI1042" s="1385"/>
      <c r="AJ1042" s="543"/>
    </row>
    <row r="1043" spans="1:36" s="761" customFormat="1" ht="18" customHeight="1">
      <c r="A1043" s="405">
        <v>40</v>
      </c>
      <c r="B1043" s="405">
        <v>1</v>
      </c>
      <c r="C1043" s="405">
        <v>56</v>
      </c>
      <c r="D1043" s="2506"/>
      <c r="E1043" s="2508"/>
      <c r="F1043" s="2076"/>
      <c r="G1043" s="2076"/>
      <c r="H1043" s="2510"/>
      <c r="I1043" s="1273" t="s">
        <v>919</v>
      </c>
      <c r="J1043" s="1316">
        <v>0</v>
      </c>
      <c r="K1043" s="1316">
        <v>0</v>
      </c>
      <c r="L1043" s="1316">
        <v>0</v>
      </c>
      <c r="M1043" s="1316">
        <v>0</v>
      </c>
      <c r="N1043" s="1316">
        <v>0</v>
      </c>
      <c r="O1043" s="1316">
        <v>0</v>
      </c>
      <c r="P1043" s="1316">
        <v>0</v>
      </c>
      <c r="Q1043" s="1316">
        <v>0</v>
      </c>
      <c r="R1043" s="1316">
        <v>0</v>
      </c>
      <c r="S1043" s="1316">
        <v>0</v>
      </c>
      <c r="T1043" s="1316">
        <v>0</v>
      </c>
      <c r="U1043" s="1316">
        <v>0</v>
      </c>
      <c r="V1043" s="1316">
        <v>0</v>
      </c>
      <c r="W1043" s="1316">
        <v>0</v>
      </c>
      <c r="X1043" s="1316">
        <v>0</v>
      </c>
      <c r="Y1043" s="1316">
        <v>0</v>
      </c>
      <c r="Z1043" s="1316">
        <v>0</v>
      </c>
      <c r="AA1043" s="1316">
        <v>0</v>
      </c>
      <c r="AB1043" s="1316">
        <v>0</v>
      </c>
      <c r="AC1043" s="1316">
        <v>0</v>
      </c>
      <c r="AD1043" s="1316">
        <v>0</v>
      </c>
      <c r="AE1043" s="1358">
        <v>0</v>
      </c>
      <c r="AF1043" s="1290">
        <v>0</v>
      </c>
      <c r="AG1043" s="1368">
        <v>1</v>
      </c>
      <c r="AH1043" s="1368">
        <v>56</v>
      </c>
      <c r="AI1043" s="1385"/>
      <c r="AJ1043" s="543"/>
    </row>
    <row r="1044" spans="1:36" s="761" customFormat="1" ht="18" customHeight="1">
      <c r="A1044" s="405">
        <v>40</v>
      </c>
      <c r="B1044" s="405">
        <v>1</v>
      </c>
      <c r="C1044" s="405">
        <v>57</v>
      </c>
      <c r="D1044" s="2511" t="s">
        <v>306</v>
      </c>
      <c r="E1044" s="2513" t="s">
        <v>944</v>
      </c>
      <c r="F1044" s="2513"/>
      <c r="G1044" s="2513"/>
      <c r="H1044" s="2514"/>
      <c r="I1044" s="1273" t="s">
        <v>304</v>
      </c>
      <c r="J1044" s="1316">
        <v>94409</v>
      </c>
      <c r="K1044" s="1316">
        <v>99563</v>
      </c>
      <c r="L1044" s="1316">
        <v>163312</v>
      </c>
      <c r="M1044" s="1316">
        <v>109166</v>
      </c>
      <c r="N1044" s="1316">
        <v>26176</v>
      </c>
      <c r="O1044" s="1316">
        <v>197126</v>
      </c>
      <c r="P1044" s="1316">
        <v>18238</v>
      </c>
      <c r="Q1044" s="1316">
        <v>185181</v>
      </c>
      <c r="R1044" s="1316">
        <v>40115</v>
      </c>
      <c r="S1044" s="1316">
        <v>5609</v>
      </c>
      <c r="T1044" s="1316">
        <v>257621</v>
      </c>
      <c r="U1044" s="1316">
        <v>109020</v>
      </c>
      <c r="V1044" s="1316">
        <v>16949</v>
      </c>
      <c r="W1044" s="1316">
        <v>231642</v>
      </c>
      <c r="X1044" s="1316">
        <v>15142</v>
      </c>
      <c r="Y1044" s="1316">
        <v>21358</v>
      </c>
      <c r="Z1044" s="1316">
        <v>89722</v>
      </c>
      <c r="AA1044" s="1316">
        <v>25363</v>
      </c>
      <c r="AB1044" s="1316">
        <v>22451</v>
      </c>
      <c r="AC1044" s="1316">
        <v>9173</v>
      </c>
      <c r="AD1044" s="1316">
        <v>0</v>
      </c>
      <c r="AE1044" s="1358">
        <v>99501</v>
      </c>
      <c r="AF1044" s="1290">
        <v>674</v>
      </c>
      <c r="AG1044" s="1368">
        <v>1</v>
      </c>
      <c r="AH1044" s="1368">
        <v>57</v>
      </c>
      <c r="AI1044" s="1385"/>
      <c r="AJ1044" s="543"/>
    </row>
    <row r="1045" spans="1:36" s="761" customFormat="1" ht="18" customHeight="1">
      <c r="A1045" s="405">
        <v>40</v>
      </c>
      <c r="B1045" s="405">
        <v>1</v>
      </c>
      <c r="C1045" s="405">
        <v>58</v>
      </c>
      <c r="D1045" s="2512"/>
      <c r="E1045" s="2515"/>
      <c r="F1045" s="2515"/>
      <c r="G1045" s="2515"/>
      <c r="H1045" s="2516"/>
      <c r="I1045" s="1273" t="s">
        <v>919</v>
      </c>
      <c r="J1045" s="1316">
        <v>94409</v>
      </c>
      <c r="K1045" s="1316">
        <v>99563</v>
      </c>
      <c r="L1045" s="1316">
        <v>153301</v>
      </c>
      <c r="M1045" s="1316">
        <v>100116</v>
      </c>
      <c r="N1045" s="1316">
        <v>8598</v>
      </c>
      <c r="O1045" s="1316">
        <v>206294</v>
      </c>
      <c r="P1045" s="1316">
        <v>10466</v>
      </c>
      <c r="Q1045" s="1316">
        <v>185181</v>
      </c>
      <c r="R1045" s="1316">
        <v>40482</v>
      </c>
      <c r="S1045" s="1316">
        <v>5609</v>
      </c>
      <c r="T1045" s="1316">
        <v>250000</v>
      </c>
      <c r="U1045" s="1316">
        <v>282651</v>
      </c>
      <c r="V1045" s="1316">
        <v>19534</v>
      </c>
      <c r="W1045" s="1316">
        <v>231642</v>
      </c>
      <c r="X1045" s="1316">
        <v>15142</v>
      </c>
      <c r="Y1045" s="1316">
        <v>39902</v>
      </c>
      <c r="Z1045" s="1316">
        <v>89722</v>
      </c>
      <c r="AA1045" s="1316">
        <v>147514</v>
      </c>
      <c r="AB1045" s="1316">
        <v>24684</v>
      </c>
      <c r="AC1045" s="1316">
        <v>9173</v>
      </c>
      <c r="AD1045" s="1316">
        <v>0</v>
      </c>
      <c r="AE1045" s="1358">
        <v>99501</v>
      </c>
      <c r="AF1045" s="1290">
        <v>1348</v>
      </c>
      <c r="AG1045" s="1368">
        <v>1</v>
      </c>
      <c r="AH1045" s="1368">
        <v>58</v>
      </c>
      <c r="AI1045" s="1385"/>
      <c r="AJ1045" s="543"/>
    </row>
    <row r="1046" spans="1:36" s="761" customFormat="1" ht="18" customHeight="1">
      <c r="A1046" s="405">
        <v>40</v>
      </c>
      <c r="B1046" s="405">
        <v>1</v>
      </c>
      <c r="C1046" s="405">
        <v>59</v>
      </c>
      <c r="D1046" s="913"/>
      <c r="E1046" s="2517" t="s">
        <v>71</v>
      </c>
      <c r="F1046" s="2470" t="s">
        <v>945</v>
      </c>
      <c r="G1046" s="2470"/>
      <c r="H1046" s="2479"/>
      <c r="I1046" s="1273" t="s">
        <v>304</v>
      </c>
      <c r="J1046" s="1316">
        <v>0</v>
      </c>
      <c r="K1046" s="1316">
        <v>0</v>
      </c>
      <c r="L1046" s="1316">
        <v>27900</v>
      </c>
      <c r="M1046" s="1316">
        <v>0</v>
      </c>
      <c r="N1046" s="1316">
        <v>0</v>
      </c>
      <c r="O1046" s="1316">
        <v>7700</v>
      </c>
      <c r="P1046" s="1316">
        <v>0</v>
      </c>
      <c r="Q1046" s="1316">
        <v>25800</v>
      </c>
      <c r="R1046" s="1316">
        <v>0</v>
      </c>
      <c r="S1046" s="1316">
        <v>0</v>
      </c>
      <c r="T1046" s="1316">
        <v>0</v>
      </c>
      <c r="U1046" s="1316">
        <v>0</v>
      </c>
      <c r="V1046" s="1316">
        <v>0</v>
      </c>
      <c r="W1046" s="1316">
        <v>0</v>
      </c>
      <c r="X1046" s="1316">
        <v>0</v>
      </c>
      <c r="Y1046" s="1316">
        <v>0</v>
      </c>
      <c r="Z1046" s="1316">
        <v>0</v>
      </c>
      <c r="AA1046" s="1316">
        <v>0</v>
      </c>
      <c r="AB1046" s="1316">
        <v>0</v>
      </c>
      <c r="AC1046" s="1316">
        <v>9173</v>
      </c>
      <c r="AD1046" s="1316">
        <v>0</v>
      </c>
      <c r="AE1046" s="1358">
        <v>0</v>
      </c>
      <c r="AF1046" s="1290">
        <v>0</v>
      </c>
      <c r="AG1046" s="1368">
        <v>1</v>
      </c>
      <c r="AH1046" s="1368">
        <v>59</v>
      </c>
      <c r="AI1046" s="1385"/>
      <c r="AJ1046" s="543"/>
    </row>
    <row r="1047" spans="1:36" s="761" customFormat="1" ht="18" customHeight="1">
      <c r="A1047" s="405">
        <v>40</v>
      </c>
      <c r="B1047" s="405">
        <v>1</v>
      </c>
      <c r="C1047" s="405">
        <v>60</v>
      </c>
      <c r="D1047" s="914" t="s">
        <v>727</v>
      </c>
      <c r="E1047" s="2518"/>
      <c r="F1047" s="2303"/>
      <c r="G1047" s="2303"/>
      <c r="H1047" s="2304"/>
      <c r="I1047" s="1273" t="s">
        <v>919</v>
      </c>
      <c r="J1047" s="1316">
        <v>0</v>
      </c>
      <c r="K1047" s="1316">
        <v>0</v>
      </c>
      <c r="L1047" s="1316">
        <v>27900</v>
      </c>
      <c r="M1047" s="1316">
        <v>0</v>
      </c>
      <c r="N1047" s="1316">
        <v>0</v>
      </c>
      <c r="O1047" s="1316">
        <v>7700</v>
      </c>
      <c r="P1047" s="1316">
        <v>0</v>
      </c>
      <c r="Q1047" s="1316">
        <v>25800</v>
      </c>
      <c r="R1047" s="1316">
        <v>0</v>
      </c>
      <c r="S1047" s="1316">
        <v>0</v>
      </c>
      <c r="T1047" s="1316">
        <v>0</v>
      </c>
      <c r="U1047" s="1316">
        <v>0</v>
      </c>
      <c r="V1047" s="1316">
        <v>0</v>
      </c>
      <c r="W1047" s="1316">
        <v>0</v>
      </c>
      <c r="X1047" s="1316">
        <v>0</v>
      </c>
      <c r="Y1047" s="1316">
        <v>0</v>
      </c>
      <c r="Z1047" s="1316">
        <v>0</v>
      </c>
      <c r="AA1047" s="1316">
        <v>0</v>
      </c>
      <c r="AB1047" s="1316">
        <v>0</v>
      </c>
      <c r="AC1047" s="1316">
        <v>9173</v>
      </c>
      <c r="AD1047" s="1316">
        <v>0</v>
      </c>
      <c r="AE1047" s="1358">
        <v>0</v>
      </c>
      <c r="AF1047" s="1290">
        <v>0</v>
      </c>
      <c r="AG1047" s="1368">
        <v>1</v>
      </c>
      <c r="AH1047" s="1368">
        <v>60</v>
      </c>
      <c r="AI1047" s="1385"/>
      <c r="AJ1047" s="543"/>
    </row>
    <row r="1048" spans="1:36" s="761" customFormat="1" ht="18" customHeight="1">
      <c r="A1048" s="405">
        <v>40</v>
      </c>
      <c r="B1048" s="12">
        <v>1</v>
      </c>
      <c r="C1048" s="12">
        <v>61</v>
      </c>
      <c r="D1048" s="2630" t="s">
        <v>948</v>
      </c>
      <c r="E1048" s="2519" t="s">
        <v>106</v>
      </c>
      <c r="F1048" s="1532" t="s">
        <v>1006</v>
      </c>
      <c r="G1048" s="1532"/>
      <c r="H1048" s="2521"/>
      <c r="I1048" s="1277" t="s">
        <v>304</v>
      </c>
      <c r="J1048" s="1316">
        <v>0</v>
      </c>
      <c r="K1048" s="1316">
        <v>0</v>
      </c>
      <c r="L1048" s="1316">
        <v>0</v>
      </c>
      <c r="M1048" s="1316">
        <v>0</v>
      </c>
      <c r="N1048" s="1316">
        <v>0</v>
      </c>
      <c r="O1048" s="1316">
        <v>0</v>
      </c>
      <c r="P1048" s="1316">
        <v>0</v>
      </c>
      <c r="Q1048" s="1316">
        <v>0</v>
      </c>
      <c r="R1048" s="1316">
        <v>0</v>
      </c>
      <c r="S1048" s="1316">
        <v>0</v>
      </c>
      <c r="T1048" s="1316">
        <v>0</v>
      </c>
      <c r="U1048" s="1316">
        <v>0</v>
      </c>
      <c r="V1048" s="1316">
        <v>0</v>
      </c>
      <c r="W1048" s="1316">
        <v>0</v>
      </c>
      <c r="X1048" s="1316">
        <v>0</v>
      </c>
      <c r="Y1048" s="1316">
        <v>0</v>
      </c>
      <c r="Z1048" s="1316">
        <v>0</v>
      </c>
      <c r="AA1048" s="1316">
        <v>0</v>
      </c>
      <c r="AB1048" s="1316">
        <v>0</v>
      </c>
      <c r="AC1048" s="1316">
        <v>0</v>
      </c>
      <c r="AD1048" s="1316">
        <v>0</v>
      </c>
      <c r="AE1048" s="1358">
        <v>0</v>
      </c>
      <c r="AF1048" s="1290">
        <v>0</v>
      </c>
      <c r="AG1048" s="1368">
        <v>1</v>
      </c>
      <c r="AH1048" s="1368">
        <v>61</v>
      </c>
      <c r="AI1048" s="1385"/>
      <c r="AJ1048" s="543"/>
    </row>
    <row r="1049" spans="1:36" s="761" customFormat="1" ht="18" customHeight="1">
      <c r="A1049" s="405">
        <v>40</v>
      </c>
      <c r="B1049" s="12">
        <v>1</v>
      </c>
      <c r="C1049" s="12">
        <v>62</v>
      </c>
      <c r="D1049" s="2630"/>
      <c r="E1049" s="2520"/>
      <c r="F1049" s="2522"/>
      <c r="G1049" s="2522"/>
      <c r="H1049" s="2523"/>
      <c r="I1049" s="1277" t="s">
        <v>919</v>
      </c>
      <c r="J1049" s="1316">
        <v>0</v>
      </c>
      <c r="K1049" s="1316">
        <v>0</v>
      </c>
      <c r="L1049" s="1316">
        <v>0</v>
      </c>
      <c r="M1049" s="1316">
        <v>0</v>
      </c>
      <c r="N1049" s="1316">
        <v>0</v>
      </c>
      <c r="O1049" s="1316">
        <v>0</v>
      </c>
      <c r="P1049" s="1316">
        <v>0</v>
      </c>
      <c r="Q1049" s="1316">
        <v>0</v>
      </c>
      <c r="R1049" s="1316">
        <v>0</v>
      </c>
      <c r="S1049" s="1316">
        <v>0</v>
      </c>
      <c r="T1049" s="1316">
        <v>0</v>
      </c>
      <c r="U1049" s="1316">
        <v>0</v>
      </c>
      <c r="V1049" s="1316">
        <v>0</v>
      </c>
      <c r="W1049" s="1316">
        <v>0</v>
      </c>
      <c r="X1049" s="1316">
        <v>0</v>
      </c>
      <c r="Y1049" s="1316">
        <v>0</v>
      </c>
      <c r="Z1049" s="1316">
        <v>0</v>
      </c>
      <c r="AA1049" s="1316">
        <v>0</v>
      </c>
      <c r="AB1049" s="1316">
        <v>0</v>
      </c>
      <c r="AC1049" s="1316">
        <v>0</v>
      </c>
      <c r="AD1049" s="1316">
        <v>0</v>
      </c>
      <c r="AE1049" s="1358">
        <v>0</v>
      </c>
      <c r="AF1049" s="1290">
        <v>0</v>
      </c>
      <c r="AG1049" s="1368">
        <v>1</v>
      </c>
      <c r="AH1049" s="1368">
        <v>62</v>
      </c>
      <c r="AI1049" s="1385"/>
      <c r="AJ1049" s="543"/>
    </row>
    <row r="1050" spans="1:36" s="761" customFormat="1" ht="18" customHeight="1">
      <c r="A1050" s="405">
        <v>40</v>
      </c>
      <c r="B1050" s="12">
        <v>1</v>
      </c>
      <c r="C1050" s="12">
        <v>63</v>
      </c>
      <c r="D1050" s="2630"/>
      <c r="E1050" s="2519" t="s">
        <v>144</v>
      </c>
      <c r="F1050" s="1532" t="s">
        <v>1102</v>
      </c>
      <c r="G1050" s="1532"/>
      <c r="H1050" s="2521"/>
      <c r="I1050" s="1277" t="s">
        <v>304</v>
      </c>
      <c r="J1050" s="1316">
        <v>0</v>
      </c>
      <c r="K1050" s="1316">
        <v>0</v>
      </c>
      <c r="L1050" s="1316">
        <v>0</v>
      </c>
      <c r="M1050" s="1316">
        <v>0</v>
      </c>
      <c r="N1050" s="1316">
        <v>0</v>
      </c>
      <c r="O1050" s="1316">
        <v>0</v>
      </c>
      <c r="P1050" s="1316">
        <v>0</v>
      </c>
      <c r="Q1050" s="1316">
        <v>0</v>
      </c>
      <c r="R1050" s="1316">
        <v>0</v>
      </c>
      <c r="S1050" s="1316">
        <v>0</v>
      </c>
      <c r="T1050" s="1316">
        <v>0</v>
      </c>
      <c r="U1050" s="1316">
        <v>0</v>
      </c>
      <c r="V1050" s="1316">
        <v>0</v>
      </c>
      <c r="W1050" s="1316">
        <v>0</v>
      </c>
      <c r="X1050" s="1316">
        <v>0</v>
      </c>
      <c r="Y1050" s="1316">
        <v>0</v>
      </c>
      <c r="Z1050" s="1316">
        <v>0</v>
      </c>
      <c r="AA1050" s="1316">
        <v>0</v>
      </c>
      <c r="AB1050" s="1316">
        <v>0</v>
      </c>
      <c r="AC1050" s="1316">
        <v>0</v>
      </c>
      <c r="AD1050" s="1316">
        <v>0</v>
      </c>
      <c r="AE1050" s="1358">
        <v>0</v>
      </c>
      <c r="AF1050" s="1290">
        <v>0</v>
      </c>
      <c r="AG1050" s="1368">
        <v>1</v>
      </c>
      <c r="AH1050" s="1368">
        <v>63</v>
      </c>
      <c r="AI1050" s="1385"/>
      <c r="AJ1050" s="543"/>
    </row>
    <row r="1051" spans="1:36" s="761" customFormat="1" ht="18" customHeight="1">
      <c r="A1051" s="405">
        <v>40</v>
      </c>
      <c r="B1051" s="12">
        <v>1</v>
      </c>
      <c r="C1051" s="12">
        <v>64</v>
      </c>
      <c r="D1051" s="2630"/>
      <c r="E1051" s="2520"/>
      <c r="F1051" s="2522"/>
      <c r="G1051" s="2522"/>
      <c r="H1051" s="2523"/>
      <c r="I1051" s="1277" t="s">
        <v>919</v>
      </c>
      <c r="J1051" s="1316">
        <v>0</v>
      </c>
      <c r="K1051" s="1316">
        <v>0</v>
      </c>
      <c r="L1051" s="1316">
        <v>0</v>
      </c>
      <c r="M1051" s="1316">
        <v>0</v>
      </c>
      <c r="N1051" s="1316">
        <v>0</v>
      </c>
      <c r="O1051" s="1316">
        <v>0</v>
      </c>
      <c r="P1051" s="1316">
        <v>0</v>
      </c>
      <c r="Q1051" s="1316">
        <v>0</v>
      </c>
      <c r="R1051" s="1316">
        <v>0</v>
      </c>
      <c r="S1051" s="1316">
        <v>0</v>
      </c>
      <c r="T1051" s="1316">
        <v>0</v>
      </c>
      <c r="U1051" s="1316">
        <v>0</v>
      </c>
      <c r="V1051" s="1316">
        <v>0</v>
      </c>
      <c r="W1051" s="1316">
        <v>0</v>
      </c>
      <c r="X1051" s="1316">
        <v>0</v>
      </c>
      <c r="Y1051" s="1316">
        <v>0</v>
      </c>
      <c r="Z1051" s="1316">
        <v>0</v>
      </c>
      <c r="AA1051" s="1316">
        <v>0</v>
      </c>
      <c r="AB1051" s="1316">
        <v>0</v>
      </c>
      <c r="AC1051" s="1316">
        <v>0</v>
      </c>
      <c r="AD1051" s="1316">
        <v>0</v>
      </c>
      <c r="AE1051" s="1358">
        <v>0</v>
      </c>
      <c r="AF1051" s="1290">
        <v>0</v>
      </c>
      <c r="AG1051" s="1368">
        <v>1</v>
      </c>
      <c r="AH1051" s="1368">
        <v>64</v>
      </c>
      <c r="AI1051" s="1385"/>
      <c r="AJ1051" s="543"/>
    </row>
    <row r="1052" spans="1:36" s="761" customFormat="1" ht="18" customHeight="1">
      <c r="A1052" s="405">
        <v>40</v>
      </c>
      <c r="B1052" s="12">
        <v>1</v>
      </c>
      <c r="C1052" s="12">
        <v>65</v>
      </c>
      <c r="D1052" s="2630"/>
      <c r="E1052" s="2519" t="s">
        <v>147</v>
      </c>
      <c r="F1052" s="1532" t="s">
        <v>1137</v>
      </c>
      <c r="G1052" s="1532"/>
      <c r="H1052" s="2521"/>
      <c r="I1052" s="1277" t="s">
        <v>304</v>
      </c>
      <c r="J1052" s="1316">
        <v>0</v>
      </c>
      <c r="K1052" s="1316">
        <v>0</v>
      </c>
      <c r="L1052" s="1316">
        <v>0</v>
      </c>
      <c r="M1052" s="1316">
        <v>0</v>
      </c>
      <c r="N1052" s="1316">
        <v>0</v>
      </c>
      <c r="O1052" s="1316">
        <v>0</v>
      </c>
      <c r="P1052" s="1316">
        <v>0</v>
      </c>
      <c r="Q1052" s="1316">
        <v>0</v>
      </c>
      <c r="R1052" s="1316">
        <v>0</v>
      </c>
      <c r="S1052" s="1316">
        <v>0</v>
      </c>
      <c r="T1052" s="1316">
        <v>0</v>
      </c>
      <c r="U1052" s="1316">
        <v>0</v>
      </c>
      <c r="V1052" s="1316">
        <v>0</v>
      </c>
      <c r="W1052" s="1316">
        <v>0</v>
      </c>
      <c r="X1052" s="1316">
        <v>0</v>
      </c>
      <c r="Y1052" s="1316">
        <v>0</v>
      </c>
      <c r="Z1052" s="1316">
        <v>0</v>
      </c>
      <c r="AA1052" s="1316">
        <v>0</v>
      </c>
      <c r="AB1052" s="1316">
        <v>0</v>
      </c>
      <c r="AC1052" s="1316">
        <v>0</v>
      </c>
      <c r="AD1052" s="1316">
        <v>0</v>
      </c>
      <c r="AE1052" s="1358">
        <v>0</v>
      </c>
      <c r="AF1052" s="1290">
        <v>0</v>
      </c>
      <c r="AG1052" s="1368">
        <v>1</v>
      </c>
      <c r="AH1052" s="1368">
        <v>65</v>
      </c>
      <c r="AI1052" s="1385"/>
      <c r="AJ1052" s="543"/>
    </row>
    <row r="1053" spans="1:36" s="761" customFormat="1" ht="18" customHeight="1">
      <c r="A1053" s="405">
        <v>40</v>
      </c>
      <c r="B1053" s="12">
        <v>1</v>
      </c>
      <c r="C1053" s="12">
        <v>66</v>
      </c>
      <c r="D1053" s="2630"/>
      <c r="E1053" s="2524"/>
      <c r="F1053" s="2525"/>
      <c r="G1053" s="2525"/>
      <c r="H1053" s="2526"/>
      <c r="I1053" s="1278" t="s">
        <v>919</v>
      </c>
      <c r="J1053" s="1323">
        <v>0</v>
      </c>
      <c r="K1053" s="1323">
        <v>0</v>
      </c>
      <c r="L1053" s="1323">
        <v>0</v>
      </c>
      <c r="M1053" s="1321">
        <v>0</v>
      </c>
      <c r="N1053" s="1321">
        <v>0</v>
      </c>
      <c r="O1053" s="1321">
        <v>0</v>
      </c>
      <c r="P1053" s="1321">
        <v>0</v>
      </c>
      <c r="Q1053" s="1321">
        <v>0</v>
      </c>
      <c r="R1053" s="1321">
        <v>0</v>
      </c>
      <c r="S1053" s="1321">
        <v>0</v>
      </c>
      <c r="T1053" s="1321">
        <v>0</v>
      </c>
      <c r="U1053" s="1321">
        <v>0</v>
      </c>
      <c r="V1053" s="1321">
        <v>0</v>
      </c>
      <c r="W1053" s="1321">
        <v>0</v>
      </c>
      <c r="X1053" s="1321">
        <v>0</v>
      </c>
      <c r="Y1053" s="1321">
        <v>0</v>
      </c>
      <c r="Z1053" s="1321">
        <v>0</v>
      </c>
      <c r="AA1053" s="1321">
        <v>0</v>
      </c>
      <c r="AB1053" s="1321">
        <v>0</v>
      </c>
      <c r="AC1053" s="1321">
        <v>0</v>
      </c>
      <c r="AD1053" s="1321">
        <v>0</v>
      </c>
      <c r="AE1053" s="1361">
        <v>0</v>
      </c>
      <c r="AF1053" s="1309">
        <v>0</v>
      </c>
      <c r="AG1053" s="1368">
        <v>1</v>
      </c>
      <c r="AH1053" s="1368">
        <v>66</v>
      </c>
      <c r="AI1053" s="1385"/>
      <c r="AJ1053" s="543"/>
    </row>
    <row r="1054" spans="1:36" s="762" customFormat="1" ht="18" customHeight="1">
      <c r="A1054" s="791">
        <v>40</v>
      </c>
      <c r="B1054" s="805">
        <v>2</v>
      </c>
      <c r="C1054" s="820">
        <v>1</v>
      </c>
      <c r="D1054" s="2630"/>
      <c r="E1054" s="2527" t="s">
        <v>155</v>
      </c>
      <c r="F1054" s="2529" t="s">
        <v>1138</v>
      </c>
      <c r="G1054" s="2529"/>
      <c r="H1054" s="2530"/>
      <c r="I1054" s="1279" t="s">
        <v>304</v>
      </c>
      <c r="J1054" s="1319">
        <v>0</v>
      </c>
      <c r="K1054" s="1319">
        <v>0</v>
      </c>
      <c r="L1054" s="1319">
        <v>0</v>
      </c>
      <c r="M1054" s="1319">
        <v>0</v>
      </c>
      <c r="N1054" s="1319">
        <v>0</v>
      </c>
      <c r="O1054" s="1319">
        <v>0</v>
      </c>
      <c r="P1054" s="1319">
        <v>0</v>
      </c>
      <c r="Q1054" s="1319">
        <v>0</v>
      </c>
      <c r="R1054" s="1319">
        <v>0</v>
      </c>
      <c r="S1054" s="1319">
        <v>0</v>
      </c>
      <c r="T1054" s="1319">
        <v>0</v>
      </c>
      <c r="U1054" s="1319">
        <v>0</v>
      </c>
      <c r="V1054" s="1319">
        <v>0</v>
      </c>
      <c r="W1054" s="1319">
        <v>0</v>
      </c>
      <c r="X1054" s="1319">
        <v>0</v>
      </c>
      <c r="Y1054" s="1319">
        <v>0</v>
      </c>
      <c r="Z1054" s="1319">
        <v>0</v>
      </c>
      <c r="AA1054" s="1319">
        <v>0</v>
      </c>
      <c r="AB1054" s="1328">
        <v>0</v>
      </c>
      <c r="AC1054" s="1319">
        <v>0</v>
      </c>
      <c r="AD1054" s="1319">
        <v>0</v>
      </c>
      <c r="AE1054" s="1360">
        <v>0</v>
      </c>
      <c r="AF1054" s="1299">
        <v>0</v>
      </c>
      <c r="AG1054" s="1370">
        <v>2</v>
      </c>
      <c r="AH1054" s="1370">
        <v>1</v>
      </c>
      <c r="AI1054" s="1386"/>
      <c r="AJ1054" s="1396"/>
    </row>
    <row r="1055" spans="1:36" s="761" customFormat="1" ht="18" customHeight="1">
      <c r="A1055" s="405">
        <v>40</v>
      </c>
      <c r="B1055" s="806">
        <v>2</v>
      </c>
      <c r="C1055" s="12">
        <v>2</v>
      </c>
      <c r="D1055" s="2630"/>
      <c r="E1055" s="2528"/>
      <c r="F1055" s="2522"/>
      <c r="G1055" s="2522"/>
      <c r="H1055" s="2523"/>
      <c r="I1055" s="1277" t="s">
        <v>919</v>
      </c>
      <c r="J1055" s="1316">
        <v>0</v>
      </c>
      <c r="K1055" s="1316">
        <v>0</v>
      </c>
      <c r="L1055" s="1316">
        <v>0</v>
      </c>
      <c r="M1055" s="1316">
        <v>0</v>
      </c>
      <c r="N1055" s="1316">
        <v>0</v>
      </c>
      <c r="O1055" s="1316">
        <v>0</v>
      </c>
      <c r="P1055" s="1316">
        <v>0</v>
      </c>
      <c r="Q1055" s="1316">
        <v>0</v>
      </c>
      <c r="R1055" s="1316">
        <v>0</v>
      </c>
      <c r="S1055" s="1316">
        <v>0</v>
      </c>
      <c r="T1055" s="1316">
        <v>0</v>
      </c>
      <c r="U1055" s="1316">
        <v>0</v>
      </c>
      <c r="V1055" s="1316">
        <v>0</v>
      </c>
      <c r="W1055" s="1316">
        <v>0</v>
      </c>
      <c r="X1055" s="1316">
        <v>0</v>
      </c>
      <c r="Y1055" s="1316">
        <v>0</v>
      </c>
      <c r="Z1055" s="1316">
        <v>0</v>
      </c>
      <c r="AA1055" s="1316">
        <v>0</v>
      </c>
      <c r="AB1055" s="1326">
        <v>0</v>
      </c>
      <c r="AC1055" s="1316">
        <v>0</v>
      </c>
      <c r="AD1055" s="1316">
        <v>0</v>
      </c>
      <c r="AE1055" s="1358">
        <v>0</v>
      </c>
      <c r="AF1055" s="1290">
        <v>0</v>
      </c>
      <c r="AG1055" s="1368">
        <v>2</v>
      </c>
      <c r="AH1055" s="1368">
        <v>2</v>
      </c>
      <c r="AI1055" s="1385"/>
      <c r="AJ1055" s="543"/>
    </row>
    <row r="1056" spans="1:36" s="761" customFormat="1" ht="18" customHeight="1">
      <c r="A1056" s="405">
        <v>40</v>
      </c>
      <c r="B1056" s="806">
        <v>2</v>
      </c>
      <c r="C1056" s="12">
        <v>3</v>
      </c>
      <c r="D1056" s="2630"/>
      <c r="E1056" s="2519" t="s">
        <v>160</v>
      </c>
      <c r="F1056" s="1532" t="s">
        <v>833</v>
      </c>
      <c r="G1056" s="1532"/>
      <c r="H1056" s="2521"/>
      <c r="I1056" s="1277" t="s">
        <v>304</v>
      </c>
      <c r="J1056" s="1316">
        <v>0</v>
      </c>
      <c r="K1056" s="1316">
        <v>0</v>
      </c>
      <c r="L1056" s="1316">
        <v>0</v>
      </c>
      <c r="M1056" s="1316">
        <v>0</v>
      </c>
      <c r="N1056" s="1316">
        <v>0</v>
      </c>
      <c r="O1056" s="1316">
        <v>0</v>
      </c>
      <c r="P1056" s="1316">
        <v>0</v>
      </c>
      <c r="Q1056" s="1316">
        <v>0</v>
      </c>
      <c r="R1056" s="1316">
        <v>0</v>
      </c>
      <c r="S1056" s="1316">
        <v>0</v>
      </c>
      <c r="T1056" s="1316">
        <v>0</v>
      </c>
      <c r="U1056" s="1316">
        <v>0</v>
      </c>
      <c r="V1056" s="1316">
        <v>0</v>
      </c>
      <c r="W1056" s="1316">
        <v>0</v>
      </c>
      <c r="X1056" s="1316">
        <v>0</v>
      </c>
      <c r="Y1056" s="1316">
        <v>0</v>
      </c>
      <c r="Z1056" s="1316">
        <v>0</v>
      </c>
      <c r="AA1056" s="1316">
        <v>0</v>
      </c>
      <c r="AB1056" s="1326">
        <v>0</v>
      </c>
      <c r="AC1056" s="1316">
        <v>0</v>
      </c>
      <c r="AD1056" s="1316">
        <v>0</v>
      </c>
      <c r="AE1056" s="1358">
        <v>0</v>
      </c>
      <c r="AF1056" s="1290">
        <v>0</v>
      </c>
      <c r="AG1056" s="1368">
        <v>2</v>
      </c>
      <c r="AH1056" s="1368">
        <v>3</v>
      </c>
      <c r="AI1056" s="1385"/>
      <c r="AJ1056" s="543"/>
    </row>
    <row r="1057" spans="1:36" s="761" customFormat="1" ht="18" customHeight="1">
      <c r="A1057" s="405">
        <v>40</v>
      </c>
      <c r="B1057" s="806">
        <v>2</v>
      </c>
      <c r="C1057" s="12">
        <v>4</v>
      </c>
      <c r="D1057" s="2630"/>
      <c r="E1057" s="2520"/>
      <c r="F1057" s="2522"/>
      <c r="G1057" s="2522"/>
      <c r="H1057" s="2523"/>
      <c r="I1057" s="1277" t="s">
        <v>919</v>
      </c>
      <c r="J1057" s="1316">
        <v>0</v>
      </c>
      <c r="K1057" s="1316">
        <v>0</v>
      </c>
      <c r="L1057" s="1316">
        <v>0</v>
      </c>
      <c r="M1057" s="1316">
        <v>0</v>
      </c>
      <c r="N1057" s="1316">
        <v>0</v>
      </c>
      <c r="O1057" s="1316">
        <v>0</v>
      </c>
      <c r="P1057" s="1316">
        <v>0</v>
      </c>
      <c r="Q1057" s="1316">
        <v>0</v>
      </c>
      <c r="R1057" s="1316">
        <v>0</v>
      </c>
      <c r="S1057" s="1316">
        <v>0</v>
      </c>
      <c r="T1057" s="1316">
        <v>0</v>
      </c>
      <c r="U1057" s="1316">
        <v>0</v>
      </c>
      <c r="V1057" s="1316">
        <v>0</v>
      </c>
      <c r="W1057" s="1316">
        <v>0</v>
      </c>
      <c r="X1057" s="1316">
        <v>0</v>
      </c>
      <c r="Y1057" s="1316">
        <v>0</v>
      </c>
      <c r="Z1057" s="1316">
        <v>0</v>
      </c>
      <c r="AA1057" s="1316">
        <v>0</v>
      </c>
      <c r="AB1057" s="1326">
        <v>0</v>
      </c>
      <c r="AC1057" s="1316">
        <v>0</v>
      </c>
      <c r="AD1057" s="1316">
        <v>0</v>
      </c>
      <c r="AE1057" s="1358">
        <v>0</v>
      </c>
      <c r="AF1057" s="1290">
        <v>0</v>
      </c>
      <c r="AG1057" s="1368">
        <v>2</v>
      </c>
      <c r="AH1057" s="1368">
        <v>4</v>
      </c>
      <c r="AI1057" s="1385"/>
      <c r="AJ1057" s="543"/>
    </row>
    <row r="1058" spans="1:36" s="761" customFormat="1" ht="18" customHeight="1">
      <c r="A1058" s="405">
        <v>40</v>
      </c>
      <c r="B1058" s="806">
        <v>2</v>
      </c>
      <c r="C1058" s="12">
        <v>5</v>
      </c>
      <c r="D1058" s="2630"/>
      <c r="E1058" s="2519" t="s">
        <v>162</v>
      </c>
      <c r="F1058" s="2531" t="s">
        <v>1357</v>
      </c>
      <c r="G1058" s="2531"/>
      <c r="H1058" s="2532"/>
      <c r="I1058" s="1277" t="s">
        <v>304</v>
      </c>
      <c r="J1058" s="1316">
        <v>0</v>
      </c>
      <c r="K1058" s="1316">
        <v>0</v>
      </c>
      <c r="L1058" s="1316">
        <v>0</v>
      </c>
      <c r="M1058" s="1316">
        <v>0</v>
      </c>
      <c r="N1058" s="1316">
        <v>0</v>
      </c>
      <c r="O1058" s="1316">
        <v>0</v>
      </c>
      <c r="P1058" s="1316">
        <v>0</v>
      </c>
      <c r="Q1058" s="1316">
        <v>0</v>
      </c>
      <c r="R1058" s="1316">
        <v>0</v>
      </c>
      <c r="S1058" s="1316">
        <v>0</v>
      </c>
      <c r="T1058" s="1316">
        <v>0</v>
      </c>
      <c r="U1058" s="1316">
        <v>0</v>
      </c>
      <c r="V1058" s="1316">
        <v>0</v>
      </c>
      <c r="W1058" s="1316">
        <v>0</v>
      </c>
      <c r="X1058" s="1316">
        <v>0</v>
      </c>
      <c r="Y1058" s="1316">
        <v>0</v>
      </c>
      <c r="Z1058" s="1316">
        <v>0</v>
      </c>
      <c r="AA1058" s="1316">
        <v>0</v>
      </c>
      <c r="AB1058" s="1326">
        <v>0</v>
      </c>
      <c r="AC1058" s="1316">
        <v>0</v>
      </c>
      <c r="AD1058" s="1316">
        <v>0</v>
      </c>
      <c r="AE1058" s="1358">
        <v>0</v>
      </c>
      <c r="AF1058" s="1290">
        <v>0</v>
      </c>
      <c r="AG1058" s="1368">
        <v>2</v>
      </c>
      <c r="AH1058" s="1368">
        <v>5</v>
      </c>
      <c r="AI1058" s="1385"/>
      <c r="AJ1058" s="543"/>
    </row>
    <row r="1059" spans="1:36" s="761" customFormat="1" ht="18" customHeight="1">
      <c r="A1059" s="405">
        <v>40</v>
      </c>
      <c r="B1059" s="806">
        <v>2</v>
      </c>
      <c r="C1059" s="12">
        <v>6</v>
      </c>
      <c r="D1059" s="2630"/>
      <c r="E1059" s="2520"/>
      <c r="F1059" s="2533"/>
      <c r="G1059" s="2533"/>
      <c r="H1059" s="2534"/>
      <c r="I1059" s="1277" t="s">
        <v>919</v>
      </c>
      <c r="J1059" s="1316">
        <v>0</v>
      </c>
      <c r="K1059" s="1316">
        <v>0</v>
      </c>
      <c r="L1059" s="1316">
        <v>0</v>
      </c>
      <c r="M1059" s="1316">
        <v>0</v>
      </c>
      <c r="N1059" s="1316">
        <v>0</v>
      </c>
      <c r="O1059" s="1316">
        <v>0</v>
      </c>
      <c r="P1059" s="1316">
        <v>0</v>
      </c>
      <c r="Q1059" s="1316">
        <v>0</v>
      </c>
      <c r="R1059" s="1316">
        <v>0</v>
      </c>
      <c r="S1059" s="1316">
        <v>0</v>
      </c>
      <c r="T1059" s="1316">
        <v>0</v>
      </c>
      <c r="U1059" s="1316">
        <v>0</v>
      </c>
      <c r="V1059" s="1316">
        <v>0</v>
      </c>
      <c r="W1059" s="1316">
        <v>0</v>
      </c>
      <c r="X1059" s="1316">
        <v>0</v>
      </c>
      <c r="Y1059" s="1316">
        <v>0</v>
      </c>
      <c r="Z1059" s="1316">
        <v>0</v>
      </c>
      <c r="AA1059" s="1316">
        <v>0</v>
      </c>
      <c r="AB1059" s="1326">
        <v>0</v>
      </c>
      <c r="AC1059" s="1316">
        <v>0</v>
      </c>
      <c r="AD1059" s="1316">
        <v>0</v>
      </c>
      <c r="AE1059" s="1358">
        <v>0</v>
      </c>
      <c r="AF1059" s="1290">
        <v>0</v>
      </c>
      <c r="AG1059" s="1368">
        <v>2</v>
      </c>
      <c r="AH1059" s="1368">
        <v>6</v>
      </c>
      <c r="AI1059" s="1385"/>
      <c r="AJ1059" s="543"/>
    </row>
    <row r="1060" spans="1:36" s="761" customFormat="1" ht="18" customHeight="1">
      <c r="A1060" s="405">
        <v>40</v>
      </c>
      <c r="B1060" s="806">
        <v>2</v>
      </c>
      <c r="C1060" s="12">
        <v>7</v>
      </c>
      <c r="D1060" s="2630"/>
      <c r="E1060" s="2519" t="s">
        <v>165</v>
      </c>
      <c r="F1060" s="2531" t="s">
        <v>950</v>
      </c>
      <c r="G1060" s="2531"/>
      <c r="H1060" s="2532"/>
      <c r="I1060" s="1277" t="s">
        <v>304</v>
      </c>
      <c r="J1060" s="1316">
        <v>0</v>
      </c>
      <c r="K1060" s="1316">
        <v>97574</v>
      </c>
      <c r="L1060" s="1316">
        <v>0</v>
      </c>
      <c r="M1060" s="1316">
        <v>0</v>
      </c>
      <c r="N1060" s="1316">
        <v>0</v>
      </c>
      <c r="O1060" s="1316">
        <v>0</v>
      </c>
      <c r="P1060" s="1316">
        <v>0</v>
      </c>
      <c r="Q1060" s="1316">
        <v>0</v>
      </c>
      <c r="R1060" s="1316">
        <v>0</v>
      </c>
      <c r="S1060" s="1316">
        <v>0</v>
      </c>
      <c r="T1060" s="1316">
        <v>0</v>
      </c>
      <c r="U1060" s="1316">
        <v>0</v>
      </c>
      <c r="V1060" s="1316">
        <v>0</v>
      </c>
      <c r="W1060" s="1316">
        <v>153190</v>
      </c>
      <c r="X1060" s="1316">
        <v>0</v>
      </c>
      <c r="Y1060" s="1316">
        <v>0</v>
      </c>
      <c r="Z1060" s="1316">
        <v>0</v>
      </c>
      <c r="AA1060" s="1316">
        <v>0</v>
      </c>
      <c r="AB1060" s="1326">
        <v>0</v>
      </c>
      <c r="AC1060" s="1316">
        <v>0</v>
      </c>
      <c r="AD1060" s="1316">
        <v>0</v>
      </c>
      <c r="AE1060" s="1358">
        <v>0</v>
      </c>
      <c r="AF1060" s="1290">
        <v>0</v>
      </c>
      <c r="AG1060" s="1368">
        <v>2</v>
      </c>
      <c r="AH1060" s="1368">
        <v>7</v>
      </c>
      <c r="AI1060" s="1385"/>
      <c r="AJ1060" s="543"/>
    </row>
    <row r="1061" spans="1:36" s="761" customFormat="1" ht="18" customHeight="1">
      <c r="A1061" s="405">
        <v>40</v>
      </c>
      <c r="B1061" s="806">
        <v>2</v>
      </c>
      <c r="C1061" s="12">
        <v>8</v>
      </c>
      <c r="D1061" s="2630"/>
      <c r="E1061" s="2520"/>
      <c r="F1061" s="2533"/>
      <c r="G1061" s="2533"/>
      <c r="H1061" s="2534"/>
      <c r="I1061" s="1277" t="s">
        <v>919</v>
      </c>
      <c r="J1061" s="1316">
        <v>0</v>
      </c>
      <c r="K1061" s="1316">
        <v>97574</v>
      </c>
      <c r="L1061" s="1316">
        <v>0</v>
      </c>
      <c r="M1061" s="1316">
        <v>0</v>
      </c>
      <c r="N1061" s="1316">
        <v>0</v>
      </c>
      <c r="O1061" s="1316">
        <v>0</v>
      </c>
      <c r="P1061" s="1316">
        <v>0</v>
      </c>
      <c r="Q1061" s="1316">
        <v>0</v>
      </c>
      <c r="R1061" s="1316">
        <v>0</v>
      </c>
      <c r="S1061" s="1316">
        <v>0</v>
      </c>
      <c r="T1061" s="1316">
        <v>0</v>
      </c>
      <c r="U1061" s="1316">
        <v>0</v>
      </c>
      <c r="V1061" s="1316">
        <v>0</v>
      </c>
      <c r="W1061" s="1316">
        <v>153190</v>
      </c>
      <c r="X1061" s="1316">
        <v>0</v>
      </c>
      <c r="Y1061" s="1316">
        <v>0</v>
      </c>
      <c r="Z1061" s="1316">
        <v>0</v>
      </c>
      <c r="AA1061" s="1316">
        <v>0</v>
      </c>
      <c r="AB1061" s="1326">
        <v>0</v>
      </c>
      <c r="AC1061" s="1316">
        <v>0</v>
      </c>
      <c r="AD1061" s="1316">
        <v>0</v>
      </c>
      <c r="AE1061" s="1358">
        <v>0</v>
      </c>
      <c r="AF1061" s="1290">
        <v>0</v>
      </c>
      <c r="AG1061" s="1368">
        <v>2</v>
      </c>
      <c r="AH1061" s="1368">
        <v>8</v>
      </c>
      <c r="AI1061" s="1385"/>
      <c r="AJ1061" s="543"/>
    </row>
    <row r="1062" spans="1:36" s="761" customFormat="1" ht="18" customHeight="1">
      <c r="A1062" s="405">
        <v>40</v>
      </c>
      <c r="B1062" s="806">
        <v>2</v>
      </c>
      <c r="C1062" s="12">
        <v>9</v>
      </c>
      <c r="D1062" s="2630"/>
      <c r="E1062" s="2519" t="s">
        <v>985</v>
      </c>
      <c r="F1062" s="2531" t="s">
        <v>1358</v>
      </c>
      <c r="G1062" s="2531"/>
      <c r="H1062" s="2532"/>
      <c r="I1062" s="1277" t="s">
        <v>304</v>
      </c>
      <c r="J1062" s="1316">
        <v>13526</v>
      </c>
      <c r="K1062" s="1316">
        <v>0</v>
      </c>
      <c r="L1062" s="1316">
        <v>0</v>
      </c>
      <c r="M1062" s="1316">
        <v>8784</v>
      </c>
      <c r="N1062" s="1316">
        <v>0</v>
      </c>
      <c r="O1062" s="1316">
        <v>0</v>
      </c>
      <c r="P1062" s="1316">
        <v>3354</v>
      </c>
      <c r="Q1062" s="1316">
        <v>0</v>
      </c>
      <c r="R1062" s="1316">
        <v>1814</v>
      </c>
      <c r="S1062" s="1316">
        <v>0</v>
      </c>
      <c r="T1062" s="1316">
        <v>0</v>
      </c>
      <c r="U1062" s="1316">
        <v>0</v>
      </c>
      <c r="V1062" s="1316">
        <v>0</v>
      </c>
      <c r="W1062" s="1316">
        <v>0</v>
      </c>
      <c r="X1062" s="1316">
        <v>0</v>
      </c>
      <c r="Y1062" s="1316">
        <v>0</v>
      </c>
      <c r="Z1062" s="1316">
        <v>0</v>
      </c>
      <c r="AA1062" s="1316">
        <v>0</v>
      </c>
      <c r="AB1062" s="1326">
        <v>0</v>
      </c>
      <c r="AC1062" s="1316">
        <v>0</v>
      </c>
      <c r="AD1062" s="1316">
        <v>0</v>
      </c>
      <c r="AE1062" s="1358">
        <v>0</v>
      </c>
      <c r="AF1062" s="1290">
        <v>0</v>
      </c>
      <c r="AG1062" s="1368">
        <v>2</v>
      </c>
      <c r="AH1062" s="1368">
        <v>9</v>
      </c>
      <c r="AI1062" s="1385"/>
      <c r="AJ1062" s="543"/>
    </row>
    <row r="1063" spans="1:36" s="761" customFormat="1" ht="18" customHeight="1">
      <c r="A1063" s="405">
        <v>40</v>
      </c>
      <c r="B1063" s="806">
        <v>2</v>
      </c>
      <c r="C1063" s="12">
        <v>10</v>
      </c>
      <c r="D1063" s="2630"/>
      <c r="E1063" s="2520"/>
      <c r="F1063" s="2533"/>
      <c r="G1063" s="2533"/>
      <c r="H1063" s="2534"/>
      <c r="I1063" s="1277" t="s">
        <v>919</v>
      </c>
      <c r="J1063" s="1316">
        <v>13526</v>
      </c>
      <c r="K1063" s="1316">
        <v>0</v>
      </c>
      <c r="L1063" s="1316">
        <v>0</v>
      </c>
      <c r="M1063" s="1316">
        <v>8784</v>
      </c>
      <c r="N1063" s="1316">
        <v>0</v>
      </c>
      <c r="O1063" s="1316">
        <v>0</v>
      </c>
      <c r="P1063" s="1316">
        <v>2795</v>
      </c>
      <c r="Q1063" s="1316">
        <v>0</v>
      </c>
      <c r="R1063" s="1316">
        <v>1814</v>
      </c>
      <c r="S1063" s="1316">
        <v>0</v>
      </c>
      <c r="T1063" s="1316">
        <v>0</v>
      </c>
      <c r="U1063" s="1316">
        <v>0</v>
      </c>
      <c r="V1063" s="1316">
        <v>0</v>
      </c>
      <c r="W1063" s="1316">
        <v>0</v>
      </c>
      <c r="X1063" s="1316">
        <v>0</v>
      </c>
      <c r="Y1063" s="1316">
        <v>0</v>
      </c>
      <c r="Z1063" s="1316">
        <v>0</v>
      </c>
      <c r="AA1063" s="1316">
        <v>0</v>
      </c>
      <c r="AB1063" s="1326">
        <v>0</v>
      </c>
      <c r="AC1063" s="1316">
        <v>0</v>
      </c>
      <c r="AD1063" s="1316">
        <v>0</v>
      </c>
      <c r="AE1063" s="1358">
        <v>0</v>
      </c>
      <c r="AF1063" s="1290">
        <v>0</v>
      </c>
      <c r="AG1063" s="1368">
        <v>2</v>
      </c>
      <c r="AH1063" s="1368">
        <v>10</v>
      </c>
      <c r="AI1063" s="1385"/>
      <c r="AJ1063" s="543"/>
    </row>
    <row r="1064" spans="1:36" s="761" customFormat="1" ht="18" customHeight="1">
      <c r="A1064" s="405">
        <v>40</v>
      </c>
      <c r="B1064" s="806">
        <v>2</v>
      </c>
      <c r="C1064" s="774">
        <v>11</v>
      </c>
      <c r="D1064" s="2630"/>
      <c r="E1064" s="2519" t="s">
        <v>102</v>
      </c>
      <c r="F1064" s="2535" t="s">
        <v>1399</v>
      </c>
      <c r="G1064" s="2535"/>
      <c r="H1064" s="2536"/>
      <c r="I1064" s="1277" t="s">
        <v>304</v>
      </c>
      <c r="J1064" s="1316">
        <v>0</v>
      </c>
      <c r="K1064" s="1316">
        <v>0</v>
      </c>
      <c r="L1064" s="1316">
        <v>0</v>
      </c>
      <c r="M1064" s="1316">
        <v>20800</v>
      </c>
      <c r="N1064" s="1316">
        <v>0</v>
      </c>
      <c r="O1064" s="1316">
        <v>0</v>
      </c>
      <c r="P1064" s="1316">
        <v>0</v>
      </c>
      <c r="Q1064" s="1316">
        <v>0</v>
      </c>
      <c r="R1064" s="1316">
        <v>0</v>
      </c>
      <c r="S1064" s="1316">
        <v>0</v>
      </c>
      <c r="T1064" s="1316">
        <v>0</v>
      </c>
      <c r="U1064" s="1316">
        <v>0</v>
      </c>
      <c r="V1064" s="1316">
        <v>0</v>
      </c>
      <c r="W1064" s="1316">
        <v>0</v>
      </c>
      <c r="X1064" s="1316">
        <v>0</v>
      </c>
      <c r="Y1064" s="1316">
        <v>0</v>
      </c>
      <c r="Z1064" s="1316">
        <v>0</v>
      </c>
      <c r="AA1064" s="1316">
        <v>0</v>
      </c>
      <c r="AB1064" s="1326">
        <v>0</v>
      </c>
      <c r="AC1064" s="1316">
        <v>0</v>
      </c>
      <c r="AD1064" s="1316">
        <v>0</v>
      </c>
      <c r="AE1064" s="1358">
        <v>0</v>
      </c>
      <c r="AF1064" s="1290">
        <v>0</v>
      </c>
      <c r="AG1064" s="1368">
        <v>2</v>
      </c>
      <c r="AH1064" s="1368">
        <v>11</v>
      </c>
      <c r="AI1064" s="1385"/>
      <c r="AJ1064" s="543"/>
    </row>
    <row r="1065" spans="1:36" s="761" customFormat="1" ht="18" customHeight="1">
      <c r="A1065" s="405">
        <v>40</v>
      </c>
      <c r="B1065" s="806">
        <v>2</v>
      </c>
      <c r="C1065" s="774">
        <v>12</v>
      </c>
      <c r="D1065" s="2630"/>
      <c r="E1065" s="2520"/>
      <c r="F1065" s="2537"/>
      <c r="G1065" s="2537"/>
      <c r="H1065" s="2538"/>
      <c r="I1065" s="1277" t="s">
        <v>919</v>
      </c>
      <c r="J1065" s="1316">
        <v>0</v>
      </c>
      <c r="K1065" s="1316">
        <v>0</v>
      </c>
      <c r="L1065" s="1316">
        <v>0</v>
      </c>
      <c r="M1065" s="1316">
        <v>20800</v>
      </c>
      <c r="N1065" s="1316">
        <v>0</v>
      </c>
      <c r="O1065" s="1316">
        <v>0</v>
      </c>
      <c r="P1065" s="1316">
        <v>0</v>
      </c>
      <c r="Q1065" s="1316">
        <v>0</v>
      </c>
      <c r="R1065" s="1316">
        <v>0</v>
      </c>
      <c r="S1065" s="1316">
        <v>0</v>
      </c>
      <c r="T1065" s="1316">
        <v>0</v>
      </c>
      <c r="U1065" s="1316">
        <v>0</v>
      </c>
      <c r="V1065" s="1316">
        <v>0</v>
      </c>
      <c r="W1065" s="1316">
        <v>0</v>
      </c>
      <c r="X1065" s="1316">
        <v>0</v>
      </c>
      <c r="Y1065" s="1316">
        <v>0</v>
      </c>
      <c r="Z1065" s="1316">
        <v>0</v>
      </c>
      <c r="AA1065" s="1316">
        <v>0</v>
      </c>
      <c r="AB1065" s="1326">
        <v>0</v>
      </c>
      <c r="AC1065" s="1316">
        <v>0</v>
      </c>
      <c r="AD1065" s="1316">
        <v>0</v>
      </c>
      <c r="AE1065" s="1358">
        <v>0</v>
      </c>
      <c r="AF1065" s="1290">
        <v>0</v>
      </c>
      <c r="AG1065" s="1368">
        <v>2</v>
      </c>
      <c r="AH1065" s="1368">
        <v>12</v>
      </c>
      <c r="AI1065" s="1385"/>
      <c r="AJ1065" s="543"/>
    </row>
    <row r="1066" spans="1:36" s="761" customFormat="1" ht="18" customHeight="1">
      <c r="A1066" s="405">
        <v>40</v>
      </c>
      <c r="B1066" s="806">
        <v>2</v>
      </c>
      <c r="C1066" s="12">
        <v>13</v>
      </c>
      <c r="D1066" s="2630"/>
      <c r="E1066" s="2519" t="s">
        <v>167</v>
      </c>
      <c r="F1066" s="1430" t="s">
        <v>953</v>
      </c>
      <c r="G1066" s="1430"/>
      <c r="H1066" s="2539"/>
      <c r="I1066" s="1277" t="s">
        <v>304</v>
      </c>
      <c r="J1066" s="1316">
        <v>0</v>
      </c>
      <c r="K1066" s="1316">
        <v>0</v>
      </c>
      <c r="L1066" s="1316">
        <v>0</v>
      </c>
      <c r="M1066" s="1316">
        <v>0</v>
      </c>
      <c r="N1066" s="1316">
        <v>0</v>
      </c>
      <c r="O1066" s="1316">
        <v>0</v>
      </c>
      <c r="P1066" s="1316">
        <v>0</v>
      </c>
      <c r="Q1066" s="1316">
        <v>0</v>
      </c>
      <c r="R1066" s="1316">
        <v>0</v>
      </c>
      <c r="S1066" s="1316">
        <v>0</v>
      </c>
      <c r="T1066" s="1316">
        <v>0</v>
      </c>
      <c r="U1066" s="1316">
        <v>0</v>
      </c>
      <c r="V1066" s="1316">
        <v>0</v>
      </c>
      <c r="W1066" s="1316">
        <v>0</v>
      </c>
      <c r="X1066" s="1316">
        <v>0</v>
      </c>
      <c r="Y1066" s="1316">
        <v>0</v>
      </c>
      <c r="Z1066" s="1316">
        <v>0</v>
      </c>
      <c r="AA1066" s="1316">
        <v>0</v>
      </c>
      <c r="AB1066" s="1326">
        <v>0</v>
      </c>
      <c r="AC1066" s="1316">
        <v>0</v>
      </c>
      <c r="AD1066" s="1316">
        <v>0</v>
      </c>
      <c r="AE1066" s="1358">
        <v>31000</v>
      </c>
      <c r="AF1066" s="1290">
        <v>0</v>
      </c>
      <c r="AG1066" s="1368">
        <v>2</v>
      </c>
      <c r="AH1066" s="1368">
        <v>13</v>
      </c>
      <c r="AI1066" s="1385"/>
      <c r="AJ1066" s="543"/>
    </row>
    <row r="1067" spans="1:36" s="761" customFormat="1" ht="18" customHeight="1">
      <c r="A1067" s="405">
        <v>40</v>
      </c>
      <c r="B1067" s="806">
        <v>2</v>
      </c>
      <c r="C1067" s="12">
        <v>14</v>
      </c>
      <c r="D1067" s="2630"/>
      <c r="E1067" s="2520"/>
      <c r="F1067" s="2540"/>
      <c r="G1067" s="2540"/>
      <c r="H1067" s="2541"/>
      <c r="I1067" s="1277" t="s">
        <v>919</v>
      </c>
      <c r="J1067" s="1316">
        <v>0</v>
      </c>
      <c r="K1067" s="1316">
        <v>0</v>
      </c>
      <c r="L1067" s="1316">
        <v>0</v>
      </c>
      <c r="M1067" s="1316">
        <v>0</v>
      </c>
      <c r="N1067" s="1316">
        <v>0</v>
      </c>
      <c r="O1067" s="1316">
        <v>0</v>
      </c>
      <c r="P1067" s="1316">
        <v>0</v>
      </c>
      <c r="Q1067" s="1316">
        <v>0</v>
      </c>
      <c r="R1067" s="1316">
        <v>0</v>
      </c>
      <c r="S1067" s="1316">
        <v>0</v>
      </c>
      <c r="T1067" s="1316">
        <v>0</v>
      </c>
      <c r="U1067" s="1316">
        <v>0</v>
      </c>
      <c r="V1067" s="1316">
        <v>0</v>
      </c>
      <c r="W1067" s="1316">
        <v>0</v>
      </c>
      <c r="X1067" s="1316">
        <v>0</v>
      </c>
      <c r="Y1067" s="1316">
        <v>0</v>
      </c>
      <c r="Z1067" s="1316">
        <v>0</v>
      </c>
      <c r="AA1067" s="1316">
        <v>0</v>
      </c>
      <c r="AB1067" s="1326">
        <v>0</v>
      </c>
      <c r="AC1067" s="1316">
        <v>0</v>
      </c>
      <c r="AD1067" s="1316">
        <v>0</v>
      </c>
      <c r="AE1067" s="1358">
        <v>31000</v>
      </c>
      <c r="AF1067" s="1290">
        <v>0</v>
      </c>
      <c r="AG1067" s="1368">
        <v>2</v>
      </c>
      <c r="AH1067" s="1368">
        <v>14</v>
      </c>
      <c r="AI1067" s="1385"/>
      <c r="AJ1067" s="543"/>
    </row>
    <row r="1068" spans="1:36" s="761" customFormat="1" ht="18" customHeight="1">
      <c r="A1068" s="405">
        <v>40</v>
      </c>
      <c r="B1068" s="806">
        <v>2</v>
      </c>
      <c r="C1068" s="12">
        <v>15</v>
      </c>
      <c r="D1068" s="2630"/>
      <c r="E1068" s="2519" t="s">
        <v>169</v>
      </c>
      <c r="F1068" s="1430" t="s">
        <v>1139</v>
      </c>
      <c r="G1068" s="1430"/>
      <c r="H1068" s="2539"/>
      <c r="I1068" s="1277" t="s">
        <v>304</v>
      </c>
      <c r="J1068" s="1316">
        <v>0</v>
      </c>
      <c r="K1068" s="1316">
        <v>0</v>
      </c>
      <c r="L1068" s="1316">
        <v>0</v>
      </c>
      <c r="M1068" s="1316">
        <v>0</v>
      </c>
      <c r="N1068" s="1316">
        <v>0</v>
      </c>
      <c r="O1068" s="1316">
        <v>0</v>
      </c>
      <c r="P1068" s="1316">
        <v>0</v>
      </c>
      <c r="Q1068" s="1316">
        <v>0</v>
      </c>
      <c r="R1068" s="1316">
        <v>0</v>
      </c>
      <c r="S1068" s="1316">
        <v>0</v>
      </c>
      <c r="T1068" s="1316">
        <v>0</v>
      </c>
      <c r="U1068" s="1316">
        <v>0</v>
      </c>
      <c r="V1068" s="1316">
        <v>0</v>
      </c>
      <c r="W1068" s="1316">
        <v>0</v>
      </c>
      <c r="X1068" s="1316">
        <v>0</v>
      </c>
      <c r="Y1068" s="1316">
        <v>0</v>
      </c>
      <c r="Z1068" s="1316">
        <v>0</v>
      </c>
      <c r="AA1068" s="1316">
        <v>0</v>
      </c>
      <c r="AB1068" s="1326">
        <v>0</v>
      </c>
      <c r="AC1068" s="1316">
        <v>0</v>
      </c>
      <c r="AD1068" s="1316">
        <v>0</v>
      </c>
      <c r="AE1068" s="1358">
        <v>0</v>
      </c>
      <c r="AF1068" s="1290">
        <v>0</v>
      </c>
      <c r="AG1068" s="1368">
        <v>2</v>
      </c>
      <c r="AH1068" s="1368">
        <v>15</v>
      </c>
      <c r="AI1068" s="1385"/>
      <c r="AJ1068" s="543"/>
    </row>
    <row r="1069" spans="1:36" s="761" customFormat="1" ht="18" customHeight="1">
      <c r="A1069" s="405">
        <v>40</v>
      </c>
      <c r="B1069" s="806">
        <v>2</v>
      </c>
      <c r="C1069" s="12">
        <v>16</v>
      </c>
      <c r="D1069" s="2630"/>
      <c r="E1069" s="2520"/>
      <c r="F1069" s="2540"/>
      <c r="G1069" s="2540"/>
      <c r="H1069" s="2541"/>
      <c r="I1069" s="1277" t="s">
        <v>919</v>
      </c>
      <c r="J1069" s="1316">
        <v>0</v>
      </c>
      <c r="K1069" s="1316">
        <v>0</v>
      </c>
      <c r="L1069" s="1316">
        <v>0</v>
      </c>
      <c r="M1069" s="1316">
        <v>0</v>
      </c>
      <c r="N1069" s="1316">
        <v>0</v>
      </c>
      <c r="O1069" s="1316">
        <v>0</v>
      </c>
      <c r="P1069" s="1316">
        <v>0</v>
      </c>
      <c r="Q1069" s="1316">
        <v>0</v>
      </c>
      <c r="R1069" s="1316">
        <v>0</v>
      </c>
      <c r="S1069" s="1316">
        <v>0</v>
      </c>
      <c r="T1069" s="1316">
        <v>0</v>
      </c>
      <c r="U1069" s="1316">
        <v>0</v>
      </c>
      <c r="V1069" s="1316">
        <v>0</v>
      </c>
      <c r="W1069" s="1316">
        <v>0</v>
      </c>
      <c r="X1069" s="1316">
        <v>0</v>
      </c>
      <c r="Y1069" s="1316">
        <v>0</v>
      </c>
      <c r="Z1069" s="1316">
        <v>0</v>
      </c>
      <c r="AA1069" s="1316">
        <v>0</v>
      </c>
      <c r="AB1069" s="1326">
        <v>0</v>
      </c>
      <c r="AC1069" s="1316">
        <v>0</v>
      </c>
      <c r="AD1069" s="1316">
        <v>0</v>
      </c>
      <c r="AE1069" s="1358">
        <v>0</v>
      </c>
      <c r="AF1069" s="1290">
        <v>0</v>
      </c>
      <c r="AG1069" s="1368">
        <v>2</v>
      </c>
      <c r="AH1069" s="1368">
        <v>16</v>
      </c>
      <c r="AI1069" s="1385"/>
      <c r="AJ1069" s="543"/>
    </row>
    <row r="1070" spans="1:36" s="761" customFormat="1" ht="18" customHeight="1">
      <c r="A1070" s="405">
        <v>40</v>
      </c>
      <c r="B1070" s="806">
        <v>2</v>
      </c>
      <c r="C1070" s="12">
        <v>17</v>
      </c>
      <c r="D1070" s="2630"/>
      <c r="E1070" s="2519" t="s">
        <v>151</v>
      </c>
      <c r="F1070" s="1430" t="s">
        <v>1140</v>
      </c>
      <c r="G1070" s="1430"/>
      <c r="H1070" s="2539"/>
      <c r="I1070" s="1277" t="s">
        <v>304</v>
      </c>
      <c r="J1070" s="1316">
        <v>0</v>
      </c>
      <c r="K1070" s="1316">
        <v>0</v>
      </c>
      <c r="L1070" s="1316">
        <v>0</v>
      </c>
      <c r="M1070" s="1316">
        <v>0</v>
      </c>
      <c r="N1070" s="1316">
        <v>0</v>
      </c>
      <c r="O1070" s="1316">
        <v>0</v>
      </c>
      <c r="P1070" s="1316">
        <v>0</v>
      </c>
      <c r="Q1070" s="1316">
        <v>0</v>
      </c>
      <c r="R1070" s="1316">
        <v>0</v>
      </c>
      <c r="S1070" s="1316">
        <v>0</v>
      </c>
      <c r="T1070" s="1316">
        <v>0</v>
      </c>
      <c r="U1070" s="1316">
        <v>0</v>
      </c>
      <c r="V1070" s="1316">
        <v>0</v>
      </c>
      <c r="W1070" s="1316">
        <v>0</v>
      </c>
      <c r="X1070" s="1316">
        <v>0</v>
      </c>
      <c r="Y1070" s="1316">
        <v>0</v>
      </c>
      <c r="Z1070" s="1316">
        <v>0</v>
      </c>
      <c r="AA1070" s="1316">
        <v>0</v>
      </c>
      <c r="AB1070" s="1326">
        <v>0</v>
      </c>
      <c r="AC1070" s="1316">
        <v>0</v>
      </c>
      <c r="AD1070" s="1316">
        <v>0</v>
      </c>
      <c r="AE1070" s="1358">
        <v>0</v>
      </c>
      <c r="AF1070" s="1290">
        <v>0</v>
      </c>
      <c r="AG1070" s="1368">
        <v>2</v>
      </c>
      <c r="AH1070" s="1368">
        <v>17</v>
      </c>
      <c r="AI1070" s="1385"/>
      <c r="AJ1070" s="543"/>
    </row>
    <row r="1071" spans="1:36" s="761" customFormat="1" ht="18" customHeight="1">
      <c r="A1071" s="405">
        <v>40</v>
      </c>
      <c r="B1071" s="806">
        <v>2</v>
      </c>
      <c r="C1071" s="12">
        <v>18</v>
      </c>
      <c r="D1071" s="2630"/>
      <c r="E1071" s="2520"/>
      <c r="F1071" s="2540"/>
      <c r="G1071" s="2540"/>
      <c r="H1071" s="2541"/>
      <c r="I1071" s="1277" t="s">
        <v>919</v>
      </c>
      <c r="J1071" s="1316">
        <v>0</v>
      </c>
      <c r="K1071" s="1316">
        <v>0</v>
      </c>
      <c r="L1071" s="1316">
        <v>0</v>
      </c>
      <c r="M1071" s="1316">
        <v>0</v>
      </c>
      <c r="N1071" s="1316">
        <v>0</v>
      </c>
      <c r="O1071" s="1316">
        <v>0</v>
      </c>
      <c r="P1071" s="1316">
        <v>0</v>
      </c>
      <c r="Q1071" s="1316">
        <v>0</v>
      </c>
      <c r="R1071" s="1316">
        <v>0</v>
      </c>
      <c r="S1071" s="1316">
        <v>0</v>
      </c>
      <c r="T1071" s="1316">
        <v>0</v>
      </c>
      <c r="U1071" s="1316">
        <v>0</v>
      </c>
      <c r="V1071" s="1316">
        <v>0</v>
      </c>
      <c r="W1071" s="1316">
        <v>0</v>
      </c>
      <c r="X1071" s="1316">
        <v>0</v>
      </c>
      <c r="Y1071" s="1316">
        <v>0</v>
      </c>
      <c r="Z1071" s="1316">
        <v>0</v>
      </c>
      <c r="AA1071" s="1316">
        <v>0</v>
      </c>
      <c r="AB1071" s="1326">
        <v>0</v>
      </c>
      <c r="AC1071" s="1316">
        <v>0</v>
      </c>
      <c r="AD1071" s="1316">
        <v>0</v>
      </c>
      <c r="AE1071" s="1358">
        <v>0</v>
      </c>
      <c r="AF1071" s="1290">
        <v>0</v>
      </c>
      <c r="AG1071" s="1368">
        <v>2</v>
      </c>
      <c r="AH1071" s="1368">
        <v>18</v>
      </c>
      <c r="AI1071" s="1385"/>
      <c r="AJ1071" s="543"/>
    </row>
    <row r="1072" spans="1:36" s="761" customFormat="1" ht="18" customHeight="1">
      <c r="A1072" s="405">
        <v>40</v>
      </c>
      <c r="B1072" s="806">
        <v>2</v>
      </c>
      <c r="C1072" s="12">
        <v>19</v>
      </c>
      <c r="D1072" s="2630"/>
      <c r="E1072" s="2519" t="s">
        <v>140</v>
      </c>
      <c r="F1072" s="1430" t="s">
        <v>418</v>
      </c>
      <c r="G1072" s="1430"/>
      <c r="H1072" s="2539"/>
      <c r="I1072" s="1277" t="s">
        <v>304</v>
      </c>
      <c r="J1072" s="1316">
        <v>80883</v>
      </c>
      <c r="K1072" s="1316">
        <v>1989</v>
      </c>
      <c r="L1072" s="1316">
        <v>135412</v>
      </c>
      <c r="M1072" s="1316">
        <v>79582</v>
      </c>
      <c r="N1072" s="1316">
        <v>26176</v>
      </c>
      <c r="O1072" s="1316">
        <v>70979</v>
      </c>
      <c r="P1072" s="1316">
        <v>14884</v>
      </c>
      <c r="Q1072" s="1316">
        <v>159381</v>
      </c>
      <c r="R1072" s="1316">
        <v>38301</v>
      </c>
      <c r="S1072" s="1316">
        <v>5609</v>
      </c>
      <c r="T1072" s="1316">
        <v>0</v>
      </c>
      <c r="U1072" s="1316">
        <v>91702</v>
      </c>
      <c r="V1072" s="1316">
        <v>16949</v>
      </c>
      <c r="W1072" s="1316">
        <v>78452</v>
      </c>
      <c r="X1072" s="1316">
        <v>15142</v>
      </c>
      <c r="Y1072" s="1316">
        <v>0</v>
      </c>
      <c r="Z1072" s="1316">
        <v>89722</v>
      </c>
      <c r="AA1072" s="1316">
        <v>0</v>
      </c>
      <c r="AB1072" s="1326">
        <v>22451</v>
      </c>
      <c r="AC1072" s="1316">
        <v>0</v>
      </c>
      <c r="AD1072" s="1316">
        <v>0</v>
      </c>
      <c r="AE1072" s="1358">
        <v>63683</v>
      </c>
      <c r="AF1072" s="1290">
        <v>674</v>
      </c>
      <c r="AG1072" s="1368">
        <v>2</v>
      </c>
      <c r="AH1072" s="1368">
        <v>19</v>
      </c>
      <c r="AI1072" s="1385"/>
      <c r="AJ1072" s="543"/>
    </row>
    <row r="1073" spans="1:36" s="761" customFormat="1" ht="18" customHeight="1">
      <c r="A1073" s="405">
        <v>40</v>
      </c>
      <c r="B1073" s="806">
        <v>2</v>
      </c>
      <c r="C1073" s="12">
        <v>20</v>
      </c>
      <c r="D1073" s="2630"/>
      <c r="E1073" s="2520"/>
      <c r="F1073" s="2540"/>
      <c r="G1073" s="2540"/>
      <c r="H1073" s="2541"/>
      <c r="I1073" s="1277" t="s">
        <v>919</v>
      </c>
      <c r="J1073" s="1316">
        <v>80883</v>
      </c>
      <c r="K1073" s="1316">
        <v>1989</v>
      </c>
      <c r="L1073" s="1316">
        <v>121462</v>
      </c>
      <c r="M1073" s="1316">
        <v>70532</v>
      </c>
      <c r="N1073" s="1316">
        <v>8598</v>
      </c>
      <c r="O1073" s="1316">
        <v>77753</v>
      </c>
      <c r="P1073" s="1316">
        <v>7671</v>
      </c>
      <c r="Q1073" s="1316">
        <v>159381</v>
      </c>
      <c r="R1073" s="1316">
        <v>38301</v>
      </c>
      <c r="S1073" s="1316">
        <v>5609</v>
      </c>
      <c r="T1073" s="1316">
        <v>0</v>
      </c>
      <c r="U1073" s="1316">
        <v>91702</v>
      </c>
      <c r="V1073" s="1316">
        <v>16949</v>
      </c>
      <c r="W1073" s="1316">
        <v>78452</v>
      </c>
      <c r="X1073" s="1316">
        <v>15142</v>
      </c>
      <c r="Y1073" s="1316">
        <v>0</v>
      </c>
      <c r="Z1073" s="1316">
        <v>89722</v>
      </c>
      <c r="AA1073" s="1316">
        <v>0</v>
      </c>
      <c r="AB1073" s="1326">
        <v>24684</v>
      </c>
      <c r="AC1073" s="1316">
        <v>0</v>
      </c>
      <c r="AD1073" s="1316">
        <v>0</v>
      </c>
      <c r="AE1073" s="1358">
        <v>63683</v>
      </c>
      <c r="AF1073" s="1290">
        <v>1348</v>
      </c>
      <c r="AG1073" s="1368">
        <v>2</v>
      </c>
      <c r="AH1073" s="1368">
        <v>20</v>
      </c>
      <c r="AI1073" s="1385"/>
      <c r="AJ1073" s="543"/>
    </row>
    <row r="1074" spans="1:36" s="761" customFormat="1" ht="18" customHeight="1">
      <c r="A1074" s="405">
        <v>40</v>
      </c>
      <c r="B1074" s="806">
        <v>2</v>
      </c>
      <c r="C1074" s="12">
        <v>21</v>
      </c>
      <c r="D1074" s="2630"/>
      <c r="E1074" s="2519" t="s">
        <v>137</v>
      </c>
      <c r="F1074" s="1430" t="s">
        <v>1131</v>
      </c>
      <c r="G1074" s="1430"/>
      <c r="H1074" s="1425"/>
      <c r="I1074" s="1277" t="s">
        <v>304</v>
      </c>
      <c r="J1074" s="1316">
        <v>0</v>
      </c>
      <c r="K1074" s="1316">
        <v>0</v>
      </c>
      <c r="L1074" s="1316">
        <v>0</v>
      </c>
      <c r="M1074" s="1316">
        <v>0</v>
      </c>
      <c r="N1074" s="1316">
        <v>0</v>
      </c>
      <c r="O1074" s="1316">
        <v>0</v>
      </c>
      <c r="P1074" s="1316">
        <v>0</v>
      </c>
      <c r="Q1074" s="1316">
        <v>0</v>
      </c>
      <c r="R1074" s="1316">
        <v>0</v>
      </c>
      <c r="S1074" s="1316">
        <v>0</v>
      </c>
      <c r="T1074" s="1316">
        <v>9514</v>
      </c>
      <c r="U1074" s="1316">
        <v>2455</v>
      </c>
      <c r="V1074" s="1316">
        <v>0</v>
      </c>
      <c r="W1074" s="1316">
        <v>0</v>
      </c>
      <c r="X1074" s="1316">
        <v>0</v>
      </c>
      <c r="Y1074" s="1316">
        <v>0</v>
      </c>
      <c r="Z1074" s="1316">
        <v>0</v>
      </c>
      <c r="AA1074" s="1316">
        <v>5503</v>
      </c>
      <c r="AB1074" s="1326">
        <v>0</v>
      </c>
      <c r="AC1074" s="1316">
        <v>0</v>
      </c>
      <c r="AD1074" s="1316">
        <v>0</v>
      </c>
      <c r="AE1074" s="1358">
        <v>0</v>
      </c>
      <c r="AF1074" s="1290">
        <v>0</v>
      </c>
      <c r="AG1074" s="1368">
        <v>2</v>
      </c>
      <c r="AH1074" s="1368">
        <v>21</v>
      </c>
      <c r="AI1074" s="1385"/>
      <c r="AJ1074" s="543"/>
    </row>
    <row r="1075" spans="1:36" s="761" customFormat="1" ht="18" customHeight="1">
      <c r="A1075" s="405">
        <v>40</v>
      </c>
      <c r="B1075" s="806">
        <v>2</v>
      </c>
      <c r="C1075" s="12">
        <v>22</v>
      </c>
      <c r="D1075" s="2630"/>
      <c r="E1075" s="2520"/>
      <c r="F1075" s="1415"/>
      <c r="G1075" s="1415"/>
      <c r="H1075" s="1427"/>
      <c r="I1075" s="1277" t="s">
        <v>919</v>
      </c>
      <c r="J1075" s="1316">
        <v>0</v>
      </c>
      <c r="K1075" s="1316">
        <v>0</v>
      </c>
      <c r="L1075" s="1316">
        <v>0</v>
      </c>
      <c r="M1075" s="1316">
        <v>0</v>
      </c>
      <c r="N1075" s="1316">
        <v>0</v>
      </c>
      <c r="O1075" s="1316">
        <v>0</v>
      </c>
      <c r="P1075" s="1316">
        <v>0</v>
      </c>
      <c r="Q1075" s="1316">
        <v>0</v>
      </c>
      <c r="R1075" s="1316">
        <v>0</v>
      </c>
      <c r="S1075" s="1316">
        <v>0</v>
      </c>
      <c r="T1075" s="1316">
        <v>9514</v>
      </c>
      <c r="U1075" s="1316">
        <v>2455</v>
      </c>
      <c r="V1075" s="1316">
        <v>0</v>
      </c>
      <c r="W1075" s="1316">
        <v>0</v>
      </c>
      <c r="X1075" s="1316">
        <v>0</v>
      </c>
      <c r="Y1075" s="1316">
        <v>0</v>
      </c>
      <c r="Z1075" s="1316">
        <v>0</v>
      </c>
      <c r="AA1075" s="1316">
        <v>5503</v>
      </c>
      <c r="AB1075" s="1326">
        <v>0</v>
      </c>
      <c r="AC1075" s="1316">
        <v>0</v>
      </c>
      <c r="AD1075" s="1316">
        <v>0</v>
      </c>
      <c r="AE1075" s="1358">
        <v>0</v>
      </c>
      <c r="AF1075" s="1290">
        <v>0</v>
      </c>
      <c r="AG1075" s="1368">
        <v>2</v>
      </c>
      <c r="AH1075" s="1368">
        <v>22</v>
      </c>
      <c r="AI1075" s="1385"/>
      <c r="AJ1075" s="543"/>
    </row>
    <row r="1076" spans="1:36" s="761" customFormat="1" ht="18" customHeight="1">
      <c r="A1076" s="405">
        <v>40</v>
      </c>
      <c r="B1076" s="806">
        <v>2</v>
      </c>
      <c r="C1076" s="12">
        <v>23</v>
      </c>
      <c r="D1076" s="2630"/>
      <c r="E1076" s="2519" t="s">
        <v>81</v>
      </c>
      <c r="F1076" s="1430" t="s">
        <v>277</v>
      </c>
      <c r="G1076" s="1430"/>
      <c r="H1076" s="1425"/>
      <c r="I1076" s="1277" t="s">
        <v>304</v>
      </c>
      <c r="J1076" s="1316">
        <v>0</v>
      </c>
      <c r="K1076" s="1316">
        <v>0</v>
      </c>
      <c r="L1076" s="1316">
        <v>0</v>
      </c>
      <c r="M1076" s="1316">
        <v>0</v>
      </c>
      <c r="N1076" s="1316">
        <v>0</v>
      </c>
      <c r="O1076" s="1316">
        <v>113184</v>
      </c>
      <c r="P1076" s="1316">
        <v>0</v>
      </c>
      <c r="Q1076" s="1316">
        <v>0</v>
      </c>
      <c r="R1076" s="1316">
        <v>0</v>
      </c>
      <c r="S1076" s="1316">
        <v>0</v>
      </c>
      <c r="T1076" s="1316">
        <v>246956</v>
      </c>
      <c r="U1076" s="1316">
        <v>14315</v>
      </c>
      <c r="V1076" s="1316">
        <v>0</v>
      </c>
      <c r="W1076" s="1316">
        <v>0</v>
      </c>
      <c r="X1076" s="1316">
        <v>0</v>
      </c>
      <c r="Y1076" s="1316">
        <v>15376</v>
      </c>
      <c r="Z1076" s="1316">
        <v>0</v>
      </c>
      <c r="AA1076" s="1316">
        <v>18260</v>
      </c>
      <c r="AB1076" s="1326">
        <v>0</v>
      </c>
      <c r="AC1076" s="1316">
        <v>0</v>
      </c>
      <c r="AD1076" s="1316">
        <v>0</v>
      </c>
      <c r="AE1076" s="1358">
        <v>0</v>
      </c>
      <c r="AF1076" s="1290">
        <v>0</v>
      </c>
      <c r="AG1076" s="1368">
        <v>2</v>
      </c>
      <c r="AH1076" s="1368">
        <v>23</v>
      </c>
      <c r="AI1076" s="1385"/>
      <c r="AJ1076" s="543"/>
    </row>
    <row r="1077" spans="1:36" s="761" customFormat="1" ht="18" customHeight="1">
      <c r="A1077" s="405">
        <v>40</v>
      </c>
      <c r="B1077" s="806">
        <v>2</v>
      </c>
      <c r="C1077" s="12">
        <v>24</v>
      </c>
      <c r="D1077" s="2630"/>
      <c r="E1077" s="2520"/>
      <c r="F1077" s="1415"/>
      <c r="G1077" s="1415"/>
      <c r="H1077" s="1427"/>
      <c r="I1077" s="1277" t="s">
        <v>919</v>
      </c>
      <c r="J1077" s="1316">
        <v>0</v>
      </c>
      <c r="K1077" s="1316">
        <v>0</v>
      </c>
      <c r="L1077" s="1316">
        <v>0</v>
      </c>
      <c r="M1077" s="1316">
        <v>0</v>
      </c>
      <c r="N1077" s="1316">
        <v>0</v>
      </c>
      <c r="O1077" s="1316">
        <v>113184</v>
      </c>
      <c r="P1077" s="1316">
        <v>0</v>
      </c>
      <c r="Q1077" s="1316">
        <v>0</v>
      </c>
      <c r="R1077" s="1316">
        <v>0</v>
      </c>
      <c r="S1077" s="1316">
        <v>0</v>
      </c>
      <c r="T1077" s="1316">
        <v>239335</v>
      </c>
      <c r="U1077" s="1316">
        <v>14342</v>
      </c>
      <c r="V1077" s="1316">
        <v>0</v>
      </c>
      <c r="W1077" s="1316">
        <v>0</v>
      </c>
      <c r="X1077" s="1316">
        <v>0</v>
      </c>
      <c r="Y1077" s="1316">
        <v>30751</v>
      </c>
      <c r="Z1077" s="1316">
        <v>0</v>
      </c>
      <c r="AA1077" s="1316">
        <v>36520</v>
      </c>
      <c r="AB1077" s="1326">
        <v>0</v>
      </c>
      <c r="AC1077" s="1316">
        <v>0</v>
      </c>
      <c r="AD1077" s="1316">
        <v>0</v>
      </c>
      <c r="AE1077" s="1358">
        <v>0</v>
      </c>
      <c r="AF1077" s="1290">
        <v>0</v>
      </c>
      <c r="AG1077" s="1368">
        <v>2</v>
      </c>
      <c r="AH1077" s="1368">
        <v>24</v>
      </c>
      <c r="AI1077" s="1385"/>
      <c r="AJ1077" s="543"/>
    </row>
    <row r="1078" spans="1:36" s="761" customFormat="1" ht="18" customHeight="1">
      <c r="A1078" s="405">
        <v>40</v>
      </c>
      <c r="B1078" s="806">
        <v>2</v>
      </c>
      <c r="C1078" s="12">
        <v>25</v>
      </c>
      <c r="D1078" s="2630"/>
      <c r="E1078" s="2519" t="s">
        <v>171</v>
      </c>
      <c r="F1078" s="1430" t="s">
        <v>520</v>
      </c>
      <c r="G1078" s="1430"/>
      <c r="H1078" s="1425"/>
      <c r="I1078" s="1277" t="s">
        <v>304</v>
      </c>
      <c r="J1078" s="1316">
        <v>0</v>
      </c>
      <c r="K1078" s="1316">
        <v>0</v>
      </c>
      <c r="L1078" s="1316">
        <v>0</v>
      </c>
      <c r="M1078" s="1316">
        <v>0</v>
      </c>
      <c r="N1078" s="1316">
        <v>0</v>
      </c>
      <c r="O1078" s="1316">
        <v>5263</v>
      </c>
      <c r="P1078" s="1316">
        <v>0</v>
      </c>
      <c r="Q1078" s="1316">
        <v>0</v>
      </c>
      <c r="R1078" s="1316">
        <v>0</v>
      </c>
      <c r="S1078" s="1316">
        <v>0</v>
      </c>
      <c r="T1078" s="1316">
        <v>0</v>
      </c>
      <c r="U1078" s="1316">
        <v>323</v>
      </c>
      <c r="V1078" s="1316">
        <v>0</v>
      </c>
      <c r="W1078" s="1316">
        <v>0</v>
      </c>
      <c r="X1078" s="1316">
        <v>0</v>
      </c>
      <c r="Y1078" s="1316">
        <v>5626</v>
      </c>
      <c r="Z1078" s="1316">
        <v>0</v>
      </c>
      <c r="AA1078" s="1316">
        <v>0</v>
      </c>
      <c r="AB1078" s="1326">
        <v>0</v>
      </c>
      <c r="AC1078" s="1316">
        <v>0</v>
      </c>
      <c r="AD1078" s="1316">
        <v>0</v>
      </c>
      <c r="AE1078" s="1358">
        <v>0</v>
      </c>
      <c r="AF1078" s="1290">
        <v>0</v>
      </c>
      <c r="AG1078" s="1368">
        <v>2</v>
      </c>
      <c r="AH1078" s="1368">
        <v>25</v>
      </c>
      <c r="AI1078" s="1385"/>
      <c r="AJ1078" s="749"/>
    </row>
    <row r="1079" spans="1:36" s="761" customFormat="1" ht="18" customHeight="1">
      <c r="A1079" s="405">
        <v>40</v>
      </c>
      <c r="B1079" s="806">
        <v>2</v>
      </c>
      <c r="C1079" s="12">
        <v>26</v>
      </c>
      <c r="D1079" s="2630"/>
      <c r="E1079" s="2520"/>
      <c r="F1079" s="1415"/>
      <c r="G1079" s="1415"/>
      <c r="H1079" s="1427"/>
      <c r="I1079" s="1277" t="s">
        <v>919</v>
      </c>
      <c r="J1079" s="1316">
        <v>0</v>
      </c>
      <c r="K1079" s="1316">
        <v>0</v>
      </c>
      <c r="L1079" s="1316">
        <v>0</v>
      </c>
      <c r="M1079" s="1316">
        <v>0</v>
      </c>
      <c r="N1079" s="1316">
        <v>0</v>
      </c>
      <c r="O1079" s="1316">
        <v>5263</v>
      </c>
      <c r="P1079" s="1316">
        <v>0</v>
      </c>
      <c r="Q1079" s="1316">
        <v>0</v>
      </c>
      <c r="R1079" s="1316">
        <v>0</v>
      </c>
      <c r="S1079" s="1316">
        <v>0</v>
      </c>
      <c r="T1079" s="1316">
        <v>0</v>
      </c>
      <c r="U1079" s="1316">
        <v>323</v>
      </c>
      <c r="V1079" s="1316">
        <v>0</v>
      </c>
      <c r="W1079" s="1316">
        <v>0</v>
      </c>
      <c r="X1079" s="1316">
        <v>0</v>
      </c>
      <c r="Y1079" s="1316">
        <v>8439</v>
      </c>
      <c r="Z1079" s="1316">
        <v>0</v>
      </c>
      <c r="AA1079" s="1316">
        <v>0</v>
      </c>
      <c r="AB1079" s="1326">
        <v>0</v>
      </c>
      <c r="AC1079" s="1316">
        <v>0</v>
      </c>
      <c r="AD1079" s="1316">
        <v>0</v>
      </c>
      <c r="AE1079" s="1358">
        <v>0</v>
      </c>
      <c r="AF1079" s="1290">
        <v>0</v>
      </c>
      <c r="AG1079" s="1368">
        <v>2</v>
      </c>
      <c r="AH1079" s="1368">
        <v>26</v>
      </c>
      <c r="AI1079" s="1385"/>
      <c r="AJ1079" s="749"/>
    </row>
    <row r="1080" spans="1:36" s="761" customFormat="1" ht="18" customHeight="1">
      <c r="A1080" s="405">
        <v>40</v>
      </c>
      <c r="B1080" s="806">
        <v>2</v>
      </c>
      <c r="C1080" s="12">
        <v>27</v>
      </c>
      <c r="D1080" s="2630"/>
      <c r="E1080" s="2519" t="s">
        <v>173</v>
      </c>
      <c r="F1080" s="2542" t="s">
        <v>82</v>
      </c>
      <c r="G1080" s="2542"/>
      <c r="H1080" s="2543"/>
      <c r="I1080" s="1277" t="s">
        <v>304</v>
      </c>
      <c r="J1080" s="1316">
        <v>0</v>
      </c>
      <c r="K1080" s="1316">
        <v>0</v>
      </c>
      <c r="L1080" s="1316">
        <v>0</v>
      </c>
      <c r="M1080" s="1316">
        <v>0</v>
      </c>
      <c r="N1080" s="1316">
        <v>0</v>
      </c>
      <c r="O1080" s="1316">
        <v>0</v>
      </c>
      <c r="P1080" s="1316">
        <v>0</v>
      </c>
      <c r="Q1080" s="1316">
        <v>0</v>
      </c>
      <c r="R1080" s="1316">
        <v>0</v>
      </c>
      <c r="S1080" s="1316">
        <v>0</v>
      </c>
      <c r="T1080" s="1316">
        <v>1151</v>
      </c>
      <c r="U1080" s="1316">
        <v>225</v>
      </c>
      <c r="V1080" s="1316">
        <v>0</v>
      </c>
      <c r="W1080" s="1316">
        <v>0</v>
      </c>
      <c r="X1080" s="1316">
        <v>0</v>
      </c>
      <c r="Y1080" s="1316">
        <v>356</v>
      </c>
      <c r="Z1080" s="1316">
        <v>0</v>
      </c>
      <c r="AA1080" s="1316">
        <v>1600</v>
      </c>
      <c r="AB1080" s="1326">
        <v>0</v>
      </c>
      <c r="AC1080" s="1316">
        <v>0</v>
      </c>
      <c r="AD1080" s="1316">
        <v>0</v>
      </c>
      <c r="AE1080" s="1358">
        <v>0</v>
      </c>
      <c r="AF1080" s="1290">
        <v>0</v>
      </c>
      <c r="AG1080" s="1368">
        <v>2</v>
      </c>
      <c r="AH1080" s="1368">
        <v>27</v>
      </c>
      <c r="AI1080" s="1385"/>
      <c r="AJ1080" s="749"/>
    </row>
    <row r="1081" spans="1:36" s="761" customFormat="1" ht="18" customHeight="1">
      <c r="A1081" s="405">
        <v>40</v>
      </c>
      <c r="B1081" s="806">
        <v>2</v>
      </c>
      <c r="C1081" s="12">
        <v>28</v>
      </c>
      <c r="D1081" s="2630"/>
      <c r="E1081" s="2520"/>
      <c r="F1081" s="2544"/>
      <c r="G1081" s="2544"/>
      <c r="H1081" s="1429"/>
      <c r="I1081" s="1277" t="s">
        <v>919</v>
      </c>
      <c r="J1081" s="1316">
        <v>0</v>
      </c>
      <c r="K1081" s="1316">
        <v>0</v>
      </c>
      <c r="L1081" s="1316">
        <v>0</v>
      </c>
      <c r="M1081" s="1316">
        <v>0</v>
      </c>
      <c r="N1081" s="1316">
        <v>0</v>
      </c>
      <c r="O1081" s="1316">
        <v>0</v>
      </c>
      <c r="P1081" s="1316">
        <v>0</v>
      </c>
      <c r="Q1081" s="1316">
        <v>0</v>
      </c>
      <c r="R1081" s="1316">
        <v>0</v>
      </c>
      <c r="S1081" s="1316">
        <v>0</v>
      </c>
      <c r="T1081" s="1316">
        <v>1151</v>
      </c>
      <c r="U1081" s="1316">
        <v>225</v>
      </c>
      <c r="V1081" s="1316">
        <v>0</v>
      </c>
      <c r="W1081" s="1316">
        <v>0</v>
      </c>
      <c r="X1081" s="1316">
        <v>0</v>
      </c>
      <c r="Y1081" s="1316">
        <v>712</v>
      </c>
      <c r="Z1081" s="1316">
        <v>0</v>
      </c>
      <c r="AA1081" s="1316">
        <v>1600</v>
      </c>
      <c r="AB1081" s="1326">
        <v>0</v>
      </c>
      <c r="AC1081" s="1316">
        <v>0</v>
      </c>
      <c r="AD1081" s="1316">
        <v>0</v>
      </c>
      <c r="AE1081" s="1358">
        <v>0</v>
      </c>
      <c r="AF1081" s="1290">
        <v>0</v>
      </c>
      <c r="AG1081" s="1368">
        <v>2</v>
      </c>
      <c r="AH1081" s="1368">
        <v>28</v>
      </c>
      <c r="AI1081" s="1385"/>
      <c r="AJ1081" s="749"/>
    </row>
    <row r="1082" spans="1:36" s="761" customFormat="1" ht="18" customHeight="1">
      <c r="A1082" s="405">
        <v>40</v>
      </c>
      <c r="B1082" s="806">
        <v>2</v>
      </c>
      <c r="C1082" s="12">
        <v>29</v>
      </c>
      <c r="D1082" s="2630"/>
      <c r="E1082" s="2519" t="s">
        <v>12</v>
      </c>
      <c r="F1082" s="1430" t="s">
        <v>864</v>
      </c>
      <c r="G1082" s="1430"/>
      <c r="H1082" s="1425"/>
      <c r="I1082" s="1277" t="s">
        <v>304</v>
      </c>
      <c r="J1082" s="1316">
        <v>0</v>
      </c>
      <c r="K1082" s="1316">
        <v>0</v>
      </c>
      <c r="L1082" s="1316">
        <v>0</v>
      </c>
      <c r="M1082" s="1316">
        <v>0</v>
      </c>
      <c r="N1082" s="1316">
        <v>0</v>
      </c>
      <c r="O1082" s="1316">
        <v>0</v>
      </c>
      <c r="P1082" s="1316">
        <v>0</v>
      </c>
      <c r="Q1082" s="1316">
        <v>0</v>
      </c>
      <c r="R1082" s="1316">
        <v>0</v>
      </c>
      <c r="S1082" s="1316">
        <v>0</v>
      </c>
      <c r="T1082" s="1316">
        <v>0</v>
      </c>
      <c r="U1082" s="1316">
        <v>0</v>
      </c>
      <c r="V1082" s="1316">
        <v>0</v>
      </c>
      <c r="W1082" s="1316">
        <v>0</v>
      </c>
      <c r="X1082" s="1316">
        <v>0</v>
      </c>
      <c r="Y1082" s="1316">
        <v>0</v>
      </c>
      <c r="Z1082" s="1316">
        <v>0</v>
      </c>
      <c r="AA1082" s="1316">
        <v>0</v>
      </c>
      <c r="AB1082" s="1326">
        <v>0</v>
      </c>
      <c r="AC1082" s="1316">
        <v>0</v>
      </c>
      <c r="AD1082" s="1316">
        <v>0</v>
      </c>
      <c r="AE1082" s="1358">
        <v>0</v>
      </c>
      <c r="AF1082" s="1290">
        <v>0</v>
      </c>
      <c r="AG1082" s="1368">
        <v>2</v>
      </c>
      <c r="AH1082" s="1368">
        <v>29</v>
      </c>
      <c r="AI1082" s="1385"/>
      <c r="AJ1082" s="749"/>
    </row>
    <row r="1083" spans="1:36" s="761" customFormat="1" ht="18" customHeight="1">
      <c r="A1083" s="405">
        <v>40</v>
      </c>
      <c r="B1083" s="806">
        <v>2</v>
      </c>
      <c r="C1083" s="12">
        <v>30</v>
      </c>
      <c r="D1083" s="2630"/>
      <c r="E1083" s="2520"/>
      <c r="F1083" s="1415"/>
      <c r="G1083" s="1415"/>
      <c r="H1083" s="1427"/>
      <c r="I1083" s="1277" t="s">
        <v>919</v>
      </c>
      <c r="J1083" s="1316">
        <v>0</v>
      </c>
      <c r="K1083" s="1316">
        <v>0</v>
      </c>
      <c r="L1083" s="1316">
        <v>0</v>
      </c>
      <c r="M1083" s="1316">
        <v>0</v>
      </c>
      <c r="N1083" s="1316">
        <v>0</v>
      </c>
      <c r="O1083" s="1316">
        <v>0</v>
      </c>
      <c r="P1083" s="1316">
        <v>0</v>
      </c>
      <c r="Q1083" s="1316">
        <v>0</v>
      </c>
      <c r="R1083" s="1316">
        <v>0</v>
      </c>
      <c r="S1083" s="1316">
        <v>0</v>
      </c>
      <c r="T1083" s="1316">
        <v>0</v>
      </c>
      <c r="U1083" s="1316">
        <v>0</v>
      </c>
      <c r="V1083" s="1316">
        <v>0</v>
      </c>
      <c r="W1083" s="1316">
        <v>0</v>
      </c>
      <c r="X1083" s="1316">
        <v>0</v>
      </c>
      <c r="Y1083" s="1316">
        <v>0</v>
      </c>
      <c r="Z1083" s="1316">
        <v>0</v>
      </c>
      <c r="AA1083" s="1316">
        <v>0</v>
      </c>
      <c r="AB1083" s="1326">
        <v>0</v>
      </c>
      <c r="AC1083" s="1316">
        <v>0</v>
      </c>
      <c r="AD1083" s="1316">
        <v>0</v>
      </c>
      <c r="AE1083" s="1358">
        <v>0</v>
      </c>
      <c r="AF1083" s="1290">
        <v>0</v>
      </c>
      <c r="AG1083" s="1368">
        <v>2</v>
      </c>
      <c r="AH1083" s="1368">
        <v>30</v>
      </c>
      <c r="AI1083" s="1385"/>
      <c r="AJ1083" s="749"/>
    </row>
    <row r="1084" spans="1:36" s="761" customFormat="1" ht="18" customHeight="1">
      <c r="A1084" s="405">
        <v>40</v>
      </c>
      <c r="B1084" s="806">
        <v>2</v>
      </c>
      <c r="C1084" s="12">
        <v>31</v>
      </c>
      <c r="D1084" s="2630"/>
      <c r="E1084" s="2519" t="s">
        <v>714</v>
      </c>
      <c r="F1084" s="1532" t="s">
        <v>1141</v>
      </c>
      <c r="G1084" s="1532"/>
      <c r="H1084" s="1533"/>
      <c r="I1084" s="1277" t="s">
        <v>304</v>
      </c>
      <c r="J1084" s="1316">
        <v>0</v>
      </c>
      <c r="K1084" s="1316">
        <v>0</v>
      </c>
      <c r="L1084" s="1316">
        <v>0</v>
      </c>
      <c r="M1084" s="1316">
        <v>0</v>
      </c>
      <c r="N1084" s="1316">
        <v>0</v>
      </c>
      <c r="O1084" s="1316">
        <v>0</v>
      </c>
      <c r="P1084" s="1316">
        <v>0</v>
      </c>
      <c r="Q1084" s="1316">
        <v>0</v>
      </c>
      <c r="R1084" s="1316">
        <v>0</v>
      </c>
      <c r="S1084" s="1316">
        <v>0</v>
      </c>
      <c r="T1084" s="1316">
        <v>0</v>
      </c>
      <c r="U1084" s="1316">
        <v>0</v>
      </c>
      <c r="V1084" s="1316">
        <v>0</v>
      </c>
      <c r="W1084" s="1316">
        <v>0</v>
      </c>
      <c r="X1084" s="1316">
        <v>0</v>
      </c>
      <c r="Y1084" s="1316">
        <v>0</v>
      </c>
      <c r="Z1084" s="1316">
        <v>0</v>
      </c>
      <c r="AA1084" s="1316">
        <v>0</v>
      </c>
      <c r="AB1084" s="1326">
        <v>0</v>
      </c>
      <c r="AC1084" s="1316">
        <v>0</v>
      </c>
      <c r="AD1084" s="1316">
        <v>0</v>
      </c>
      <c r="AE1084" s="1358">
        <v>4818</v>
      </c>
      <c r="AF1084" s="1290">
        <v>0</v>
      </c>
      <c r="AG1084" s="1368">
        <v>2</v>
      </c>
      <c r="AH1084" s="1368">
        <v>31</v>
      </c>
      <c r="AI1084" s="1385"/>
      <c r="AJ1084" s="749"/>
    </row>
    <row r="1085" spans="1:36" s="761" customFormat="1" ht="18" customHeight="1">
      <c r="A1085" s="405">
        <v>40</v>
      </c>
      <c r="B1085" s="806">
        <v>2</v>
      </c>
      <c r="C1085" s="12">
        <v>32</v>
      </c>
      <c r="D1085" s="2630"/>
      <c r="E1085" s="2520"/>
      <c r="F1085" s="1537"/>
      <c r="G1085" s="1537"/>
      <c r="H1085" s="1538"/>
      <c r="I1085" s="1277" t="s">
        <v>919</v>
      </c>
      <c r="J1085" s="1316">
        <v>0</v>
      </c>
      <c r="K1085" s="1316">
        <v>0</v>
      </c>
      <c r="L1085" s="1316">
        <v>0</v>
      </c>
      <c r="M1085" s="1316">
        <v>0</v>
      </c>
      <c r="N1085" s="1316">
        <v>0</v>
      </c>
      <c r="O1085" s="1316">
        <v>0</v>
      </c>
      <c r="P1085" s="1316">
        <v>0</v>
      </c>
      <c r="Q1085" s="1316">
        <v>0</v>
      </c>
      <c r="R1085" s="1316">
        <v>0</v>
      </c>
      <c r="S1085" s="1316">
        <v>0</v>
      </c>
      <c r="T1085" s="1316">
        <v>0</v>
      </c>
      <c r="U1085" s="1316">
        <v>0</v>
      </c>
      <c r="V1085" s="1316">
        <v>0</v>
      </c>
      <c r="W1085" s="1316">
        <v>0</v>
      </c>
      <c r="X1085" s="1316">
        <v>0</v>
      </c>
      <c r="Y1085" s="1316">
        <v>0</v>
      </c>
      <c r="Z1085" s="1316">
        <v>0</v>
      </c>
      <c r="AA1085" s="1316">
        <v>0</v>
      </c>
      <c r="AB1085" s="1326">
        <v>0</v>
      </c>
      <c r="AC1085" s="1316">
        <v>0</v>
      </c>
      <c r="AD1085" s="1316">
        <v>0</v>
      </c>
      <c r="AE1085" s="1358">
        <v>4818</v>
      </c>
      <c r="AF1085" s="1290">
        <v>0</v>
      </c>
      <c r="AG1085" s="1368">
        <v>2</v>
      </c>
      <c r="AH1085" s="1368">
        <v>32</v>
      </c>
      <c r="AI1085" s="1385"/>
      <c r="AJ1085" s="749"/>
    </row>
    <row r="1086" spans="1:36" s="761" customFormat="1" ht="18" customHeight="1">
      <c r="A1086" s="405">
        <v>40</v>
      </c>
      <c r="B1086" s="806">
        <v>2</v>
      </c>
      <c r="C1086" s="774">
        <v>33</v>
      </c>
      <c r="D1086" s="2630"/>
      <c r="E1086" s="2519" t="s">
        <v>1159</v>
      </c>
      <c r="F1086" s="2545" t="s">
        <v>1400</v>
      </c>
      <c r="G1086" s="2545"/>
      <c r="H1086" s="2546"/>
      <c r="I1086" s="1277" t="s">
        <v>304</v>
      </c>
      <c r="J1086" s="1316">
        <v>0</v>
      </c>
      <c r="K1086" s="1316">
        <v>0</v>
      </c>
      <c r="L1086" s="1316">
        <v>0</v>
      </c>
      <c r="M1086" s="1316">
        <v>0</v>
      </c>
      <c r="N1086" s="1316">
        <v>0</v>
      </c>
      <c r="O1086" s="1316">
        <v>0</v>
      </c>
      <c r="P1086" s="1316">
        <v>0</v>
      </c>
      <c r="Q1086" s="1316">
        <v>0</v>
      </c>
      <c r="R1086" s="1316">
        <v>0</v>
      </c>
      <c r="S1086" s="1316">
        <v>0</v>
      </c>
      <c r="T1086" s="1316">
        <v>0</v>
      </c>
      <c r="U1086" s="1316">
        <v>0</v>
      </c>
      <c r="V1086" s="1316">
        <v>0</v>
      </c>
      <c r="W1086" s="1316">
        <v>0</v>
      </c>
      <c r="X1086" s="1316">
        <v>0</v>
      </c>
      <c r="Y1086" s="1316">
        <v>0</v>
      </c>
      <c r="Z1086" s="1316">
        <v>0</v>
      </c>
      <c r="AA1086" s="1316">
        <v>0</v>
      </c>
      <c r="AB1086" s="1326">
        <v>0</v>
      </c>
      <c r="AC1086" s="1316">
        <v>0</v>
      </c>
      <c r="AD1086" s="1316">
        <v>0</v>
      </c>
      <c r="AE1086" s="1358">
        <v>0</v>
      </c>
      <c r="AF1086" s="1290">
        <v>0</v>
      </c>
      <c r="AG1086" s="1368">
        <v>2</v>
      </c>
      <c r="AH1086" s="1368">
        <v>33</v>
      </c>
      <c r="AI1086" s="1385"/>
      <c r="AJ1086" s="749"/>
    </row>
    <row r="1087" spans="1:36" s="761" customFormat="1" ht="18" customHeight="1">
      <c r="A1087" s="405">
        <v>40</v>
      </c>
      <c r="B1087" s="806">
        <v>2</v>
      </c>
      <c r="C1087" s="774">
        <v>34</v>
      </c>
      <c r="D1087" s="2630"/>
      <c r="E1087" s="2520"/>
      <c r="F1087" s="2547"/>
      <c r="G1087" s="2547"/>
      <c r="H1087" s="2548"/>
      <c r="I1087" s="1277" t="s">
        <v>919</v>
      </c>
      <c r="J1087" s="1316">
        <v>0</v>
      </c>
      <c r="K1087" s="1316">
        <v>0</v>
      </c>
      <c r="L1087" s="1316">
        <v>0</v>
      </c>
      <c r="M1087" s="1316">
        <v>0</v>
      </c>
      <c r="N1087" s="1316">
        <v>0</v>
      </c>
      <c r="O1087" s="1316">
        <v>0</v>
      </c>
      <c r="P1087" s="1316">
        <v>0</v>
      </c>
      <c r="Q1087" s="1316">
        <v>0</v>
      </c>
      <c r="R1087" s="1316">
        <v>0</v>
      </c>
      <c r="S1087" s="1316">
        <v>0</v>
      </c>
      <c r="T1087" s="1316">
        <v>0</v>
      </c>
      <c r="U1087" s="1316">
        <v>0</v>
      </c>
      <c r="V1087" s="1316">
        <v>0</v>
      </c>
      <c r="W1087" s="1316">
        <v>0</v>
      </c>
      <c r="X1087" s="1316">
        <v>0</v>
      </c>
      <c r="Y1087" s="1316">
        <v>0</v>
      </c>
      <c r="Z1087" s="1316">
        <v>0</v>
      </c>
      <c r="AA1087" s="1316">
        <v>0</v>
      </c>
      <c r="AB1087" s="1326">
        <v>0</v>
      </c>
      <c r="AC1087" s="1316">
        <v>0</v>
      </c>
      <c r="AD1087" s="1316">
        <v>0</v>
      </c>
      <c r="AE1087" s="1358">
        <v>0</v>
      </c>
      <c r="AF1087" s="1290">
        <v>0</v>
      </c>
      <c r="AG1087" s="1368">
        <v>2</v>
      </c>
      <c r="AH1087" s="1368">
        <v>34</v>
      </c>
      <c r="AI1087" s="1385"/>
      <c r="AJ1087" s="749"/>
    </row>
    <row r="1088" spans="1:36" s="761" customFormat="1" ht="18" customHeight="1">
      <c r="A1088" s="405">
        <v>40</v>
      </c>
      <c r="B1088" s="806">
        <v>2</v>
      </c>
      <c r="C1088" s="12">
        <v>35</v>
      </c>
      <c r="D1088" s="2630"/>
      <c r="E1088" s="2519" t="s">
        <v>1325</v>
      </c>
      <c r="F1088" s="2549" t="s">
        <v>130</v>
      </c>
      <c r="G1088" s="2549"/>
      <c r="H1088" s="2550"/>
      <c r="I1088" s="1277" t="s">
        <v>304</v>
      </c>
      <c r="J1088" s="1316">
        <v>0</v>
      </c>
      <c r="K1088" s="1316">
        <v>0</v>
      </c>
      <c r="L1088" s="1316">
        <v>0</v>
      </c>
      <c r="M1088" s="1316">
        <v>0</v>
      </c>
      <c r="N1088" s="1316">
        <v>0</v>
      </c>
      <c r="O1088" s="1316">
        <v>0</v>
      </c>
      <c r="P1088" s="1316">
        <v>0</v>
      </c>
      <c r="Q1088" s="1316">
        <v>0</v>
      </c>
      <c r="R1088" s="1316">
        <v>0</v>
      </c>
      <c r="S1088" s="1316">
        <v>0</v>
      </c>
      <c r="T1088" s="1316">
        <v>0</v>
      </c>
      <c r="U1088" s="1316">
        <v>0</v>
      </c>
      <c r="V1088" s="1316">
        <v>0</v>
      </c>
      <c r="W1088" s="1316">
        <v>0</v>
      </c>
      <c r="X1088" s="1316">
        <v>0</v>
      </c>
      <c r="Y1088" s="1316">
        <v>0</v>
      </c>
      <c r="Z1088" s="1316">
        <v>0</v>
      </c>
      <c r="AA1088" s="1316">
        <v>0</v>
      </c>
      <c r="AB1088" s="1326">
        <v>0</v>
      </c>
      <c r="AC1088" s="1316">
        <v>0</v>
      </c>
      <c r="AD1088" s="1316">
        <v>0</v>
      </c>
      <c r="AE1088" s="1358">
        <v>0</v>
      </c>
      <c r="AF1088" s="1290">
        <v>0</v>
      </c>
      <c r="AG1088" s="1368">
        <v>2</v>
      </c>
      <c r="AH1088" s="1368">
        <v>35</v>
      </c>
      <c r="AI1088" s="1385"/>
      <c r="AJ1088" s="749"/>
    </row>
    <row r="1089" spans="1:38" s="761" customFormat="1" ht="18" customHeight="1">
      <c r="A1089" s="405">
        <v>40</v>
      </c>
      <c r="B1089" s="806">
        <v>2</v>
      </c>
      <c r="C1089" s="12">
        <v>36</v>
      </c>
      <c r="D1089" s="2630"/>
      <c r="E1089" s="2520"/>
      <c r="F1089" s="2055"/>
      <c r="G1089" s="2055"/>
      <c r="H1089" s="2056"/>
      <c r="I1089" s="1277" t="s">
        <v>919</v>
      </c>
      <c r="J1089" s="1316">
        <v>0</v>
      </c>
      <c r="K1089" s="1316">
        <v>0</v>
      </c>
      <c r="L1089" s="1316">
        <v>0</v>
      </c>
      <c r="M1089" s="1316">
        <v>0</v>
      </c>
      <c r="N1089" s="1316">
        <v>0</v>
      </c>
      <c r="O1089" s="1316">
        <v>0</v>
      </c>
      <c r="P1089" s="1316">
        <v>0</v>
      </c>
      <c r="Q1089" s="1316">
        <v>0</v>
      </c>
      <c r="R1089" s="1316">
        <v>0</v>
      </c>
      <c r="S1089" s="1316">
        <v>0</v>
      </c>
      <c r="T1089" s="1316">
        <v>0</v>
      </c>
      <c r="U1089" s="1316">
        <v>0</v>
      </c>
      <c r="V1089" s="1316">
        <v>0</v>
      </c>
      <c r="W1089" s="1316">
        <v>0</v>
      </c>
      <c r="X1089" s="1316">
        <v>0</v>
      </c>
      <c r="Y1089" s="1316">
        <v>0</v>
      </c>
      <c r="Z1089" s="1316">
        <v>0</v>
      </c>
      <c r="AA1089" s="1316">
        <v>0</v>
      </c>
      <c r="AB1089" s="1326">
        <v>0</v>
      </c>
      <c r="AC1089" s="1316">
        <v>0</v>
      </c>
      <c r="AD1089" s="1316">
        <v>0</v>
      </c>
      <c r="AE1089" s="1358">
        <v>0</v>
      </c>
      <c r="AF1089" s="1290">
        <v>0</v>
      </c>
      <c r="AG1089" s="1368">
        <v>2</v>
      </c>
      <c r="AH1089" s="1368">
        <v>36</v>
      </c>
      <c r="AI1089" s="1385"/>
      <c r="AJ1089" s="749"/>
    </row>
    <row r="1090" spans="1:38" s="761" customFormat="1" ht="18" customHeight="1">
      <c r="A1090" s="405">
        <v>40</v>
      </c>
      <c r="B1090" s="806">
        <v>2</v>
      </c>
      <c r="C1090" s="12">
        <v>37</v>
      </c>
      <c r="D1090" s="2630"/>
      <c r="E1090" s="2043" t="s">
        <v>1326</v>
      </c>
      <c r="F1090" s="1564" t="s">
        <v>302</v>
      </c>
      <c r="G1090" s="1564"/>
      <c r="H1090" s="1579"/>
      <c r="I1090" s="1277" t="s">
        <v>304</v>
      </c>
      <c r="J1090" s="1316">
        <v>0</v>
      </c>
      <c r="K1090" s="1316">
        <v>0</v>
      </c>
      <c r="L1090" s="1316">
        <v>0</v>
      </c>
      <c r="M1090" s="1316">
        <v>0</v>
      </c>
      <c r="N1090" s="1316">
        <v>0</v>
      </c>
      <c r="O1090" s="1316">
        <v>0</v>
      </c>
      <c r="P1090" s="1316">
        <v>0</v>
      </c>
      <c r="Q1090" s="1316">
        <v>0</v>
      </c>
      <c r="R1090" s="1316">
        <v>0</v>
      </c>
      <c r="S1090" s="1316">
        <v>0</v>
      </c>
      <c r="T1090" s="1316">
        <v>0</v>
      </c>
      <c r="U1090" s="1316">
        <v>0</v>
      </c>
      <c r="V1090" s="1316">
        <v>0</v>
      </c>
      <c r="W1090" s="1316">
        <v>0</v>
      </c>
      <c r="X1090" s="1316">
        <v>0</v>
      </c>
      <c r="Y1090" s="1316">
        <v>0</v>
      </c>
      <c r="Z1090" s="1316">
        <v>0</v>
      </c>
      <c r="AA1090" s="1316">
        <v>0</v>
      </c>
      <c r="AB1090" s="1326">
        <v>0</v>
      </c>
      <c r="AC1090" s="1316">
        <v>0</v>
      </c>
      <c r="AD1090" s="1316">
        <v>0</v>
      </c>
      <c r="AE1090" s="1358">
        <v>0</v>
      </c>
      <c r="AF1090" s="1290">
        <v>0</v>
      </c>
      <c r="AG1090" s="1368">
        <v>2</v>
      </c>
      <c r="AH1090" s="1368">
        <v>37</v>
      </c>
      <c r="AI1090" s="1385"/>
      <c r="AJ1090" s="749"/>
    </row>
    <row r="1091" spans="1:38" s="761" customFormat="1" ht="18" customHeight="1">
      <c r="A1091" s="405">
        <v>40</v>
      </c>
      <c r="B1091" s="806">
        <v>2</v>
      </c>
      <c r="C1091" s="12">
        <v>38</v>
      </c>
      <c r="D1091" s="2630"/>
      <c r="E1091" s="2551"/>
      <c r="F1091" s="1555"/>
      <c r="G1091" s="1555"/>
      <c r="H1091" s="1582"/>
      <c r="I1091" s="1277" t="s">
        <v>919</v>
      </c>
      <c r="J1091" s="1316">
        <v>0</v>
      </c>
      <c r="K1091" s="1316">
        <v>0</v>
      </c>
      <c r="L1091" s="1316">
        <v>0</v>
      </c>
      <c r="M1091" s="1316">
        <v>0</v>
      </c>
      <c r="N1091" s="1316">
        <v>0</v>
      </c>
      <c r="O1091" s="1316">
        <v>0</v>
      </c>
      <c r="P1091" s="1316">
        <v>0</v>
      </c>
      <c r="Q1091" s="1316">
        <v>0</v>
      </c>
      <c r="R1091" s="1316">
        <v>0</v>
      </c>
      <c r="S1091" s="1316">
        <v>0</v>
      </c>
      <c r="T1091" s="1316">
        <v>0</v>
      </c>
      <c r="U1091" s="1316">
        <v>0</v>
      </c>
      <c r="V1091" s="1316">
        <v>0</v>
      </c>
      <c r="W1091" s="1316">
        <v>0</v>
      </c>
      <c r="X1091" s="1316">
        <v>0</v>
      </c>
      <c r="Y1091" s="1316">
        <v>0</v>
      </c>
      <c r="Z1091" s="1316">
        <v>0</v>
      </c>
      <c r="AA1091" s="1316">
        <v>0</v>
      </c>
      <c r="AB1091" s="1326">
        <v>0</v>
      </c>
      <c r="AC1091" s="1316">
        <v>0</v>
      </c>
      <c r="AD1091" s="1316">
        <v>0</v>
      </c>
      <c r="AE1091" s="1358">
        <v>0</v>
      </c>
      <c r="AF1091" s="1290">
        <v>0</v>
      </c>
      <c r="AG1091" s="1368">
        <v>2</v>
      </c>
      <c r="AH1091" s="1368">
        <v>38</v>
      </c>
      <c r="AI1091" s="1385"/>
      <c r="AJ1091" s="749"/>
    </row>
    <row r="1092" spans="1:38" s="761" customFormat="1" ht="18" customHeight="1">
      <c r="A1092" s="405">
        <v>40</v>
      </c>
      <c r="B1092" s="806">
        <v>2</v>
      </c>
      <c r="C1092" s="12">
        <v>39</v>
      </c>
      <c r="D1092" s="2630"/>
      <c r="E1092" s="2043" t="s">
        <v>1328</v>
      </c>
      <c r="F1092" s="1532" t="s">
        <v>249</v>
      </c>
      <c r="G1092" s="1532"/>
      <c r="H1092" s="1533"/>
      <c r="I1092" s="1277" t="s">
        <v>304</v>
      </c>
      <c r="J1092" s="1316">
        <v>0</v>
      </c>
      <c r="K1092" s="1316">
        <v>0</v>
      </c>
      <c r="L1092" s="1316">
        <v>0</v>
      </c>
      <c r="M1092" s="1316">
        <v>0</v>
      </c>
      <c r="N1092" s="1316">
        <v>0</v>
      </c>
      <c r="O1092" s="1316">
        <v>0</v>
      </c>
      <c r="P1092" s="1316">
        <v>0</v>
      </c>
      <c r="Q1092" s="1316">
        <v>0</v>
      </c>
      <c r="R1092" s="1316">
        <v>0</v>
      </c>
      <c r="S1092" s="1316">
        <v>0</v>
      </c>
      <c r="T1092" s="1316">
        <v>0</v>
      </c>
      <c r="U1092" s="1316">
        <v>0</v>
      </c>
      <c r="V1092" s="1316">
        <v>0</v>
      </c>
      <c r="W1092" s="1316">
        <v>0</v>
      </c>
      <c r="X1092" s="1316">
        <v>0</v>
      </c>
      <c r="Y1092" s="1316">
        <v>0</v>
      </c>
      <c r="Z1092" s="1316">
        <v>0</v>
      </c>
      <c r="AA1092" s="1316">
        <v>0</v>
      </c>
      <c r="AB1092" s="1326">
        <v>0</v>
      </c>
      <c r="AC1092" s="1316">
        <v>0</v>
      </c>
      <c r="AD1092" s="1316">
        <v>0</v>
      </c>
      <c r="AE1092" s="1358">
        <v>0</v>
      </c>
      <c r="AF1092" s="1290">
        <v>0</v>
      </c>
      <c r="AG1092" s="1368">
        <v>2</v>
      </c>
      <c r="AH1092" s="1368">
        <v>39</v>
      </c>
      <c r="AI1092" s="1385"/>
      <c r="AJ1092" s="749"/>
    </row>
    <row r="1093" spans="1:38" s="761" customFormat="1" ht="18" customHeight="1">
      <c r="A1093" s="405">
        <v>40</v>
      </c>
      <c r="B1093" s="806">
        <v>2</v>
      </c>
      <c r="C1093" s="12">
        <v>40</v>
      </c>
      <c r="D1093" s="2630"/>
      <c r="E1093" s="2042"/>
      <c r="F1093" s="1537"/>
      <c r="G1093" s="1537"/>
      <c r="H1093" s="1538"/>
      <c r="I1093" s="1280" t="s">
        <v>919</v>
      </c>
      <c r="J1093" s="1316">
        <v>0</v>
      </c>
      <c r="K1093" s="1316">
        <v>0</v>
      </c>
      <c r="L1093" s="1316">
        <v>3939</v>
      </c>
      <c r="M1093" s="1316">
        <v>0</v>
      </c>
      <c r="N1093" s="1316">
        <v>0</v>
      </c>
      <c r="O1093" s="1316">
        <v>2394</v>
      </c>
      <c r="P1093" s="1316">
        <v>0</v>
      </c>
      <c r="Q1093" s="1316">
        <v>0</v>
      </c>
      <c r="R1093" s="1316">
        <v>367</v>
      </c>
      <c r="S1093" s="1316">
        <v>0</v>
      </c>
      <c r="T1093" s="1316">
        <v>0</v>
      </c>
      <c r="U1093" s="1316">
        <v>173604</v>
      </c>
      <c r="V1093" s="1316">
        <v>2585</v>
      </c>
      <c r="W1093" s="1316">
        <v>0</v>
      </c>
      <c r="X1093" s="1316">
        <v>0</v>
      </c>
      <c r="Y1093" s="1316">
        <v>0</v>
      </c>
      <c r="Z1093" s="1316">
        <v>0</v>
      </c>
      <c r="AA1093" s="1316">
        <v>103891</v>
      </c>
      <c r="AB1093" s="1326">
        <v>0</v>
      </c>
      <c r="AC1093" s="1316">
        <v>0</v>
      </c>
      <c r="AD1093" s="1316">
        <v>0</v>
      </c>
      <c r="AE1093" s="1358">
        <v>0</v>
      </c>
      <c r="AF1093" s="1290">
        <v>0</v>
      </c>
      <c r="AG1093" s="1368">
        <v>2</v>
      </c>
      <c r="AH1093" s="1368">
        <v>40</v>
      </c>
      <c r="AI1093" s="1385"/>
      <c r="AJ1093" s="749"/>
    </row>
    <row r="1094" spans="1:38" s="761" customFormat="1" ht="18" customHeight="1">
      <c r="A1094" s="405">
        <v>40</v>
      </c>
      <c r="B1094" s="806">
        <v>2</v>
      </c>
      <c r="C1094" s="12">
        <v>41</v>
      </c>
      <c r="D1094" s="2630"/>
      <c r="E1094" s="1532" t="s">
        <v>918</v>
      </c>
      <c r="F1094" s="2552"/>
      <c r="G1094" s="2552"/>
      <c r="H1094" s="2521"/>
      <c r="I1094" s="1277" t="s">
        <v>304</v>
      </c>
      <c r="J1094" s="1316">
        <v>0</v>
      </c>
      <c r="K1094" s="1316">
        <v>17547</v>
      </c>
      <c r="L1094" s="1316">
        <v>0</v>
      </c>
      <c r="M1094" s="1316">
        <v>0</v>
      </c>
      <c r="N1094" s="1316">
        <v>1404</v>
      </c>
      <c r="O1094" s="1316">
        <v>6554</v>
      </c>
      <c r="P1094" s="1316">
        <v>5169</v>
      </c>
      <c r="Q1094" s="1316">
        <v>0</v>
      </c>
      <c r="R1094" s="1316">
        <v>0</v>
      </c>
      <c r="S1094" s="1316">
        <v>0</v>
      </c>
      <c r="T1094" s="1316">
        <v>0</v>
      </c>
      <c r="U1094" s="1316">
        <v>9692</v>
      </c>
      <c r="V1094" s="1316">
        <v>0</v>
      </c>
      <c r="W1094" s="1316">
        <v>0</v>
      </c>
      <c r="X1094" s="1316">
        <v>0</v>
      </c>
      <c r="Y1094" s="1316">
        <v>0</v>
      </c>
      <c r="Z1094" s="1316">
        <v>1408</v>
      </c>
      <c r="AA1094" s="1316">
        <v>0</v>
      </c>
      <c r="AB1094" s="1326">
        <v>0</v>
      </c>
      <c r="AC1094" s="1316">
        <v>1581</v>
      </c>
      <c r="AD1094" s="1316">
        <v>0</v>
      </c>
      <c r="AE1094" s="1358">
        <v>0</v>
      </c>
      <c r="AF1094" s="1290">
        <v>0</v>
      </c>
      <c r="AG1094" s="1368">
        <v>2</v>
      </c>
      <c r="AH1094" s="1368">
        <v>41</v>
      </c>
      <c r="AI1094" s="1385"/>
      <c r="AJ1094" s="749"/>
    </row>
    <row r="1095" spans="1:38" s="761" customFormat="1" ht="18" customHeight="1">
      <c r="A1095" s="405">
        <v>40</v>
      </c>
      <c r="B1095" s="806">
        <v>2</v>
      </c>
      <c r="C1095" s="12">
        <v>42</v>
      </c>
      <c r="D1095" s="2630"/>
      <c r="E1095" s="2522"/>
      <c r="F1095" s="2522"/>
      <c r="G1095" s="2522"/>
      <c r="H1095" s="2523"/>
      <c r="I1095" s="1277" t="s">
        <v>919</v>
      </c>
      <c r="J1095" s="1316">
        <v>0</v>
      </c>
      <c r="K1095" s="1316">
        <v>17547</v>
      </c>
      <c r="L1095" s="1316">
        <v>0</v>
      </c>
      <c r="M1095" s="1316">
        <v>0</v>
      </c>
      <c r="N1095" s="1316">
        <v>1404</v>
      </c>
      <c r="O1095" s="1316">
        <v>6554</v>
      </c>
      <c r="P1095" s="1316">
        <v>5169</v>
      </c>
      <c r="Q1095" s="1316">
        <v>0</v>
      </c>
      <c r="R1095" s="1316">
        <v>2689</v>
      </c>
      <c r="S1095" s="1316">
        <v>0</v>
      </c>
      <c r="T1095" s="1316">
        <v>0</v>
      </c>
      <c r="U1095" s="1316">
        <v>9692</v>
      </c>
      <c r="V1095" s="1316">
        <v>0</v>
      </c>
      <c r="W1095" s="1316">
        <v>0</v>
      </c>
      <c r="X1095" s="1316">
        <v>0</v>
      </c>
      <c r="Y1095" s="1316">
        <v>0</v>
      </c>
      <c r="Z1095" s="1316">
        <v>1408</v>
      </c>
      <c r="AA1095" s="1316">
        <v>5702</v>
      </c>
      <c r="AB1095" s="1326">
        <v>0</v>
      </c>
      <c r="AC1095" s="1316">
        <v>1581</v>
      </c>
      <c r="AD1095" s="1316">
        <v>0</v>
      </c>
      <c r="AE1095" s="1358">
        <v>0</v>
      </c>
      <c r="AF1095" s="1290">
        <v>0</v>
      </c>
      <c r="AG1095" s="1368">
        <v>2</v>
      </c>
      <c r="AH1095" s="1368">
        <v>42</v>
      </c>
      <c r="AI1095" s="1385"/>
      <c r="AJ1095" s="749"/>
    </row>
    <row r="1096" spans="1:38" s="761" customFormat="1" ht="18" customHeight="1">
      <c r="A1096" s="405">
        <v>40</v>
      </c>
      <c r="B1096" s="806">
        <v>2</v>
      </c>
      <c r="C1096" s="12">
        <v>43</v>
      </c>
      <c r="D1096" s="2630"/>
      <c r="E1096" s="2043" t="s">
        <v>71</v>
      </c>
      <c r="F1096" s="1532" t="s">
        <v>514</v>
      </c>
      <c r="G1096" s="1532"/>
      <c r="H1096" s="2521"/>
      <c r="I1096" s="1277" t="s">
        <v>304</v>
      </c>
      <c r="J1096" s="1316">
        <v>0</v>
      </c>
      <c r="K1096" s="1316">
        <v>17547</v>
      </c>
      <c r="L1096" s="1316">
        <v>0</v>
      </c>
      <c r="M1096" s="1316">
        <v>0</v>
      </c>
      <c r="N1096" s="1316">
        <v>0</v>
      </c>
      <c r="O1096" s="1316">
        <v>6554</v>
      </c>
      <c r="P1096" s="1316">
        <v>5169</v>
      </c>
      <c r="Q1096" s="1316">
        <v>0</v>
      </c>
      <c r="R1096" s="1316">
        <v>0</v>
      </c>
      <c r="S1096" s="1316">
        <v>0</v>
      </c>
      <c r="T1096" s="1316">
        <v>0</v>
      </c>
      <c r="U1096" s="1316">
        <v>9692</v>
      </c>
      <c r="V1096" s="1316">
        <v>0</v>
      </c>
      <c r="W1096" s="1316">
        <v>0</v>
      </c>
      <c r="X1096" s="1316">
        <v>0</v>
      </c>
      <c r="Y1096" s="1316">
        <v>0</v>
      </c>
      <c r="Z1096" s="1316">
        <v>1408</v>
      </c>
      <c r="AA1096" s="1316">
        <v>0</v>
      </c>
      <c r="AB1096" s="1326">
        <v>0</v>
      </c>
      <c r="AC1096" s="1316">
        <v>1581</v>
      </c>
      <c r="AD1096" s="1316">
        <v>0</v>
      </c>
      <c r="AE1096" s="1358">
        <v>0</v>
      </c>
      <c r="AF1096" s="1290">
        <v>0</v>
      </c>
      <c r="AG1096" s="1368">
        <v>2</v>
      </c>
      <c r="AH1096" s="1368">
        <v>43</v>
      </c>
      <c r="AI1096" s="1385"/>
      <c r="AJ1096" s="749"/>
    </row>
    <row r="1097" spans="1:38" s="761" customFormat="1" ht="18" customHeight="1">
      <c r="A1097" s="405">
        <v>40</v>
      </c>
      <c r="B1097" s="806">
        <v>2</v>
      </c>
      <c r="C1097" s="12">
        <v>44</v>
      </c>
      <c r="D1097" s="2630"/>
      <c r="E1097" s="2551"/>
      <c r="F1097" s="2522"/>
      <c r="G1097" s="2522"/>
      <c r="H1097" s="2523"/>
      <c r="I1097" s="1277" t="s">
        <v>919</v>
      </c>
      <c r="J1097" s="1316">
        <v>0</v>
      </c>
      <c r="K1097" s="1316">
        <v>17547</v>
      </c>
      <c r="L1097" s="1316">
        <v>0</v>
      </c>
      <c r="M1097" s="1316">
        <v>0</v>
      </c>
      <c r="N1097" s="1316">
        <v>0</v>
      </c>
      <c r="O1097" s="1316">
        <v>6554</v>
      </c>
      <c r="P1097" s="1316">
        <v>5169</v>
      </c>
      <c r="Q1097" s="1316">
        <v>0</v>
      </c>
      <c r="R1097" s="1316">
        <v>0</v>
      </c>
      <c r="S1097" s="1316">
        <v>0</v>
      </c>
      <c r="T1097" s="1316">
        <v>0</v>
      </c>
      <c r="U1097" s="1316">
        <v>9692</v>
      </c>
      <c r="V1097" s="1316">
        <v>0</v>
      </c>
      <c r="W1097" s="1316">
        <v>0</v>
      </c>
      <c r="X1097" s="1316">
        <v>0</v>
      </c>
      <c r="Y1097" s="1316">
        <v>0</v>
      </c>
      <c r="Z1097" s="1316">
        <v>1408</v>
      </c>
      <c r="AA1097" s="1316">
        <v>5702</v>
      </c>
      <c r="AB1097" s="1326">
        <v>0</v>
      </c>
      <c r="AC1097" s="1316">
        <v>1581</v>
      </c>
      <c r="AD1097" s="1316">
        <v>0</v>
      </c>
      <c r="AE1097" s="1358">
        <v>0</v>
      </c>
      <c r="AF1097" s="1290">
        <v>0</v>
      </c>
      <c r="AG1097" s="1368">
        <v>2</v>
      </c>
      <c r="AH1097" s="1368">
        <v>44</v>
      </c>
      <c r="AI1097" s="1385"/>
      <c r="AJ1097" s="749"/>
    </row>
    <row r="1098" spans="1:38" s="761" customFormat="1" ht="18" customHeight="1">
      <c r="A1098" s="405">
        <v>40</v>
      </c>
      <c r="B1098" s="806">
        <v>2</v>
      </c>
      <c r="C1098" s="12">
        <v>45</v>
      </c>
      <c r="D1098" s="2630"/>
      <c r="E1098" s="2043" t="s">
        <v>106</v>
      </c>
      <c r="F1098" s="1532" t="s">
        <v>954</v>
      </c>
      <c r="G1098" s="1532"/>
      <c r="H1098" s="2521"/>
      <c r="I1098" s="1277" t="s">
        <v>304</v>
      </c>
      <c r="J1098" s="1316">
        <v>0</v>
      </c>
      <c r="K1098" s="1316">
        <v>0</v>
      </c>
      <c r="L1098" s="1316">
        <v>0</v>
      </c>
      <c r="M1098" s="1316">
        <v>0</v>
      </c>
      <c r="N1098" s="1316">
        <v>1404</v>
      </c>
      <c r="O1098" s="1316">
        <v>0</v>
      </c>
      <c r="P1098" s="1316">
        <v>0</v>
      </c>
      <c r="Q1098" s="1316">
        <v>0</v>
      </c>
      <c r="R1098" s="1316">
        <v>0</v>
      </c>
      <c r="S1098" s="1316">
        <v>0</v>
      </c>
      <c r="T1098" s="1316">
        <v>0</v>
      </c>
      <c r="U1098" s="1316">
        <v>0</v>
      </c>
      <c r="V1098" s="1316">
        <v>0</v>
      </c>
      <c r="W1098" s="1316">
        <v>0</v>
      </c>
      <c r="X1098" s="1316">
        <v>0</v>
      </c>
      <c r="Y1098" s="1316">
        <v>0</v>
      </c>
      <c r="Z1098" s="1316">
        <v>0</v>
      </c>
      <c r="AA1098" s="1316">
        <v>0</v>
      </c>
      <c r="AB1098" s="1326">
        <v>0</v>
      </c>
      <c r="AC1098" s="1316">
        <v>0</v>
      </c>
      <c r="AD1098" s="1316">
        <v>0</v>
      </c>
      <c r="AE1098" s="1358">
        <v>0</v>
      </c>
      <c r="AF1098" s="1290">
        <v>0</v>
      </c>
      <c r="AG1098" s="1368">
        <v>2</v>
      </c>
      <c r="AH1098" s="1368">
        <v>45</v>
      </c>
      <c r="AI1098" s="1385"/>
      <c r="AJ1098" s="749"/>
      <c r="AK1098" s="1"/>
      <c r="AL1098" s="1"/>
    </row>
    <row r="1099" spans="1:38" s="761" customFormat="1" ht="18" customHeight="1">
      <c r="A1099" s="405">
        <v>40</v>
      </c>
      <c r="B1099" s="806">
        <v>2</v>
      </c>
      <c r="C1099" s="12">
        <v>46</v>
      </c>
      <c r="D1099" s="2630"/>
      <c r="E1099" s="2551"/>
      <c r="F1099" s="2522"/>
      <c r="G1099" s="2522"/>
      <c r="H1099" s="2523"/>
      <c r="I1099" s="1277" t="s">
        <v>919</v>
      </c>
      <c r="J1099" s="1316">
        <v>0</v>
      </c>
      <c r="K1099" s="1316">
        <v>0</v>
      </c>
      <c r="L1099" s="1316">
        <v>0</v>
      </c>
      <c r="M1099" s="1316">
        <v>0</v>
      </c>
      <c r="N1099" s="1316">
        <v>1404</v>
      </c>
      <c r="O1099" s="1316">
        <v>0</v>
      </c>
      <c r="P1099" s="1316">
        <v>0</v>
      </c>
      <c r="Q1099" s="1316">
        <v>0</v>
      </c>
      <c r="R1099" s="1316">
        <v>0</v>
      </c>
      <c r="S1099" s="1316">
        <v>0</v>
      </c>
      <c r="T1099" s="1316">
        <v>0</v>
      </c>
      <c r="U1099" s="1316">
        <v>0</v>
      </c>
      <c r="V1099" s="1316">
        <v>0</v>
      </c>
      <c r="W1099" s="1316">
        <v>0</v>
      </c>
      <c r="X1099" s="1316">
        <v>0</v>
      </c>
      <c r="Y1099" s="1316">
        <v>0</v>
      </c>
      <c r="Z1099" s="1316">
        <v>0</v>
      </c>
      <c r="AA1099" s="1316">
        <v>0</v>
      </c>
      <c r="AB1099" s="1326">
        <v>0</v>
      </c>
      <c r="AC1099" s="1316">
        <v>0</v>
      </c>
      <c r="AD1099" s="1316">
        <v>0</v>
      </c>
      <c r="AE1099" s="1358">
        <v>0</v>
      </c>
      <c r="AF1099" s="1290">
        <v>0</v>
      </c>
      <c r="AG1099" s="1368">
        <v>2</v>
      </c>
      <c r="AH1099" s="1368">
        <v>46</v>
      </c>
      <c r="AI1099" s="1385"/>
      <c r="AJ1099" s="749"/>
      <c r="AK1099" s="1"/>
      <c r="AL1099" s="1"/>
    </row>
    <row r="1100" spans="1:38" s="761" customFormat="1" ht="18" customHeight="1">
      <c r="A1100" s="405">
        <v>40</v>
      </c>
      <c r="B1100" s="806">
        <v>2</v>
      </c>
      <c r="C1100" s="12">
        <v>47</v>
      </c>
      <c r="D1100" s="2630"/>
      <c r="E1100" s="2519" t="s">
        <v>144</v>
      </c>
      <c r="F1100" s="2554" t="s">
        <v>925</v>
      </c>
      <c r="G1100" s="2554"/>
      <c r="H1100" s="2555"/>
      <c r="I1100" s="1277" t="s">
        <v>304</v>
      </c>
      <c r="J1100" s="1316">
        <v>0</v>
      </c>
      <c r="K1100" s="1316">
        <v>0</v>
      </c>
      <c r="L1100" s="1316">
        <v>0</v>
      </c>
      <c r="M1100" s="1316">
        <v>0</v>
      </c>
      <c r="N1100" s="1316">
        <v>0</v>
      </c>
      <c r="O1100" s="1316">
        <v>0</v>
      </c>
      <c r="P1100" s="1316">
        <v>0</v>
      </c>
      <c r="Q1100" s="1316">
        <v>0</v>
      </c>
      <c r="R1100" s="1316">
        <v>0</v>
      </c>
      <c r="S1100" s="1316">
        <v>0</v>
      </c>
      <c r="T1100" s="1316">
        <v>0</v>
      </c>
      <c r="U1100" s="1316">
        <v>0</v>
      </c>
      <c r="V1100" s="1316">
        <v>0</v>
      </c>
      <c r="W1100" s="1316">
        <v>0</v>
      </c>
      <c r="X1100" s="1316">
        <v>0</v>
      </c>
      <c r="Y1100" s="1316">
        <v>0</v>
      </c>
      <c r="Z1100" s="1316">
        <v>0</v>
      </c>
      <c r="AA1100" s="1316">
        <v>0</v>
      </c>
      <c r="AB1100" s="1326">
        <v>0</v>
      </c>
      <c r="AC1100" s="1316">
        <v>0</v>
      </c>
      <c r="AD1100" s="1316">
        <v>0</v>
      </c>
      <c r="AE1100" s="1358">
        <v>0</v>
      </c>
      <c r="AF1100" s="1290">
        <v>0</v>
      </c>
      <c r="AG1100" s="1368">
        <v>2</v>
      </c>
      <c r="AH1100" s="1368">
        <v>47</v>
      </c>
      <c r="AI1100" s="1385"/>
      <c r="AJ1100" s="749"/>
      <c r="AK1100" s="1"/>
      <c r="AL1100" s="1"/>
    </row>
    <row r="1101" spans="1:38" s="761" customFormat="1" ht="18" customHeight="1">
      <c r="A1101" s="405">
        <v>40</v>
      </c>
      <c r="B1101" s="806">
        <v>2</v>
      </c>
      <c r="C1101" s="12">
        <v>48</v>
      </c>
      <c r="D1101" s="2631"/>
      <c r="E1101" s="2553"/>
      <c r="F1101" s="2556"/>
      <c r="G1101" s="2556"/>
      <c r="H1101" s="2557"/>
      <c r="I1101" s="1277" t="s">
        <v>919</v>
      </c>
      <c r="J1101" s="1316">
        <v>0</v>
      </c>
      <c r="K1101" s="1316">
        <v>0</v>
      </c>
      <c r="L1101" s="1316">
        <v>0</v>
      </c>
      <c r="M1101" s="1316">
        <v>0</v>
      </c>
      <c r="N1101" s="1316">
        <v>0</v>
      </c>
      <c r="O1101" s="1316">
        <v>0</v>
      </c>
      <c r="P1101" s="1316">
        <v>0</v>
      </c>
      <c r="Q1101" s="1316">
        <v>0</v>
      </c>
      <c r="R1101" s="1316">
        <v>2689</v>
      </c>
      <c r="S1101" s="1316">
        <v>0</v>
      </c>
      <c r="T1101" s="1316">
        <v>0</v>
      </c>
      <c r="U1101" s="1316">
        <v>0</v>
      </c>
      <c r="V1101" s="1316">
        <v>0</v>
      </c>
      <c r="W1101" s="1316">
        <v>0</v>
      </c>
      <c r="X1101" s="1316">
        <v>0</v>
      </c>
      <c r="Y1101" s="1316">
        <v>0</v>
      </c>
      <c r="Z1101" s="1316">
        <v>0</v>
      </c>
      <c r="AA1101" s="1316">
        <v>0</v>
      </c>
      <c r="AB1101" s="1326">
        <v>0</v>
      </c>
      <c r="AC1101" s="1316">
        <v>0</v>
      </c>
      <c r="AD1101" s="1316">
        <v>0</v>
      </c>
      <c r="AE1101" s="1358">
        <v>0</v>
      </c>
      <c r="AF1101" s="1290">
        <v>0</v>
      </c>
      <c r="AG1101" s="1368">
        <v>2</v>
      </c>
      <c r="AH1101" s="1368">
        <v>48</v>
      </c>
      <c r="AI1101" s="1385"/>
      <c r="AJ1101" s="749"/>
      <c r="AK1101" s="1"/>
      <c r="AL1101" s="1"/>
    </row>
    <row r="1102" spans="1:38" s="761" customFormat="1" ht="18" customHeight="1">
      <c r="A1102" s="405">
        <v>40</v>
      </c>
      <c r="B1102" s="806">
        <v>2</v>
      </c>
      <c r="C1102" s="12">
        <v>49</v>
      </c>
      <c r="D1102" s="2558" t="s">
        <v>665</v>
      </c>
      <c r="E1102" s="543"/>
      <c r="F1102" s="2560" t="s">
        <v>977</v>
      </c>
      <c r="G1102" s="2560"/>
      <c r="H1102" s="2561"/>
      <c r="I1102" s="1273" t="s">
        <v>304</v>
      </c>
      <c r="J1102" s="1316">
        <v>116879</v>
      </c>
      <c r="K1102" s="1316">
        <v>119617</v>
      </c>
      <c r="L1102" s="1316">
        <v>265480</v>
      </c>
      <c r="M1102" s="1316">
        <v>142065</v>
      </c>
      <c r="N1102" s="1316">
        <v>34825</v>
      </c>
      <c r="O1102" s="1316">
        <v>342850</v>
      </c>
      <c r="P1102" s="1316">
        <v>29828</v>
      </c>
      <c r="Q1102" s="1316">
        <v>313790</v>
      </c>
      <c r="R1102" s="1316">
        <v>48721</v>
      </c>
      <c r="S1102" s="1316">
        <v>9347</v>
      </c>
      <c r="T1102" s="1316">
        <v>492169</v>
      </c>
      <c r="U1102" s="1316">
        <v>222265</v>
      </c>
      <c r="V1102" s="1316">
        <v>21558</v>
      </c>
      <c r="W1102" s="1316">
        <v>249243</v>
      </c>
      <c r="X1102" s="1316">
        <v>126756</v>
      </c>
      <c r="Y1102" s="1316">
        <v>25972</v>
      </c>
      <c r="Z1102" s="1316">
        <v>101382</v>
      </c>
      <c r="AA1102" s="1316">
        <v>34519</v>
      </c>
      <c r="AB1102" s="1326">
        <v>27955</v>
      </c>
      <c r="AC1102" s="1316">
        <v>10754</v>
      </c>
      <c r="AD1102" s="1316">
        <v>0</v>
      </c>
      <c r="AE1102" s="1358">
        <v>137443</v>
      </c>
      <c r="AF1102" s="1290">
        <v>3265</v>
      </c>
      <c r="AG1102" s="1368">
        <v>2</v>
      </c>
      <c r="AH1102" s="1368">
        <v>49</v>
      </c>
      <c r="AI1102" s="1385"/>
      <c r="AJ1102" s="749"/>
      <c r="AK1102" s="1"/>
      <c r="AL1102" s="1"/>
    </row>
    <row r="1103" spans="1:38" s="761" customFormat="1" ht="18" customHeight="1">
      <c r="A1103" s="405">
        <v>40</v>
      </c>
      <c r="B1103" s="806">
        <v>2</v>
      </c>
      <c r="C1103" s="12">
        <v>50</v>
      </c>
      <c r="D1103" s="2559"/>
      <c r="E1103" s="543"/>
      <c r="F1103" s="2562"/>
      <c r="G1103" s="2562"/>
      <c r="H1103" s="2563"/>
      <c r="I1103" s="1273" t="s">
        <v>919</v>
      </c>
      <c r="J1103" s="1316">
        <v>116879</v>
      </c>
      <c r="K1103" s="1316">
        <v>120232</v>
      </c>
      <c r="L1103" s="1316">
        <v>255505</v>
      </c>
      <c r="M1103" s="1316">
        <v>132995</v>
      </c>
      <c r="N1103" s="1316">
        <v>17247</v>
      </c>
      <c r="O1103" s="1316">
        <v>438298</v>
      </c>
      <c r="P1103" s="1316">
        <v>19814</v>
      </c>
      <c r="Q1103" s="1316">
        <v>565196</v>
      </c>
      <c r="R1103" s="1316">
        <v>52364</v>
      </c>
      <c r="S1103" s="1316">
        <v>8779</v>
      </c>
      <c r="T1103" s="1316">
        <v>439700</v>
      </c>
      <c r="U1103" s="1316">
        <v>396434</v>
      </c>
      <c r="V1103" s="1316">
        <v>25100</v>
      </c>
      <c r="W1103" s="1316">
        <v>249243</v>
      </c>
      <c r="X1103" s="1316">
        <v>118988</v>
      </c>
      <c r="Y1103" s="1316">
        <v>56985</v>
      </c>
      <c r="Z1103" s="1316">
        <v>101482</v>
      </c>
      <c r="AA1103" s="1316">
        <v>233788</v>
      </c>
      <c r="AB1103" s="1326">
        <v>30229</v>
      </c>
      <c r="AC1103" s="1316">
        <v>19463</v>
      </c>
      <c r="AD1103" s="1316">
        <v>0</v>
      </c>
      <c r="AE1103" s="1358">
        <v>232452</v>
      </c>
      <c r="AF1103" s="1290">
        <v>3246</v>
      </c>
      <c r="AG1103" s="1368">
        <v>2</v>
      </c>
      <c r="AH1103" s="1368">
        <v>50</v>
      </c>
      <c r="AI1103" s="1385"/>
      <c r="AJ1103" s="749"/>
      <c r="AK1103" s="1"/>
      <c r="AL1103" s="1"/>
    </row>
    <row r="1104" spans="1:38" s="761" customFormat="1" ht="18" customHeight="1">
      <c r="A1104" s="405">
        <v>40</v>
      </c>
      <c r="B1104" s="806">
        <v>2</v>
      </c>
      <c r="C1104" s="12">
        <v>51</v>
      </c>
      <c r="D1104" s="2632" t="s">
        <v>1349</v>
      </c>
      <c r="E1104" s="2633"/>
      <c r="F1104" s="2564" t="s">
        <v>583</v>
      </c>
      <c r="G1104" s="1096"/>
      <c r="H1104" s="1180" t="s">
        <v>903</v>
      </c>
      <c r="I1104" s="1281" t="s">
        <v>516</v>
      </c>
      <c r="J1104" s="1316">
        <v>0</v>
      </c>
      <c r="K1104" s="1316">
        <v>0</v>
      </c>
      <c r="L1104" s="1316">
        <v>0</v>
      </c>
      <c r="M1104" s="1316">
        <v>0</v>
      </c>
      <c r="N1104" s="1316">
        <v>0</v>
      </c>
      <c r="O1104" s="1316">
        <v>1835</v>
      </c>
      <c r="P1104" s="1316">
        <v>0</v>
      </c>
      <c r="Q1104" s="1316">
        <v>0</v>
      </c>
      <c r="R1104" s="1316">
        <v>0</v>
      </c>
      <c r="S1104" s="1316">
        <v>0</v>
      </c>
      <c r="T1104" s="1316">
        <v>0</v>
      </c>
      <c r="U1104" s="1316">
        <v>0</v>
      </c>
      <c r="V1104" s="1316">
        <v>0</v>
      </c>
      <c r="W1104" s="1316">
        <v>0</v>
      </c>
      <c r="X1104" s="1316">
        <v>0</v>
      </c>
      <c r="Y1104" s="1316">
        <v>0</v>
      </c>
      <c r="Z1104" s="1316">
        <v>0</v>
      </c>
      <c r="AA1104" s="1316">
        <v>42</v>
      </c>
      <c r="AB1104" s="1326">
        <v>0</v>
      </c>
      <c r="AC1104" s="1316">
        <v>0</v>
      </c>
      <c r="AD1104" s="1316">
        <v>0</v>
      </c>
      <c r="AE1104" s="1358">
        <v>0</v>
      </c>
      <c r="AF1104" s="1290">
        <v>0</v>
      </c>
      <c r="AG1104" s="1368">
        <v>2</v>
      </c>
      <c r="AH1104" s="1368">
        <v>51</v>
      </c>
      <c r="AI1104" s="1385"/>
      <c r="AJ1104" s="749"/>
      <c r="AK1104" s="1"/>
      <c r="AL1104" s="1"/>
    </row>
    <row r="1105" spans="1:39" s="761" customFormat="1" ht="18" customHeight="1">
      <c r="A1105" s="405">
        <v>40</v>
      </c>
      <c r="B1105" s="806">
        <v>2</v>
      </c>
      <c r="C1105" s="12">
        <v>52</v>
      </c>
      <c r="D1105" s="2634"/>
      <c r="E1105" s="2635"/>
      <c r="F1105" s="2565"/>
      <c r="G1105" s="1097"/>
      <c r="H1105" s="1181"/>
      <c r="I1105" s="1282"/>
      <c r="J1105" s="1316">
        <v>0</v>
      </c>
      <c r="K1105" s="1316">
        <v>0</v>
      </c>
      <c r="L1105" s="1316">
        <v>0</v>
      </c>
      <c r="M1105" s="1316">
        <v>0</v>
      </c>
      <c r="N1105" s="1316">
        <v>0</v>
      </c>
      <c r="O1105" s="1316">
        <v>0</v>
      </c>
      <c r="P1105" s="1316">
        <v>0</v>
      </c>
      <c r="Q1105" s="1316">
        <v>0</v>
      </c>
      <c r="R1105" s="1316">
        <v>0</v>
      </c>
      <c r="S1105" s="1316">
        <v>0</v>
      </c>
      <c r="T1105" s="1316">
        <v>0</v>
      </c>
      <c r="U1105" s="1316">
        <v>0</v>
      </c>
      <c r="V1105" s="1316">
        <v>0</v>
      </c>
      <c r="W1105" s="1316">
        <v>0</v>
      </c>
      <c r="X1105" s="1316">
        <v>0</v>
      </c>
      <c r="Y1105" s="1316">
        <v>0</v>
      </c>
      <c r="Z1105" s="1316">
        <v>0</v>
      </c>
      <c r="AA1105" s="1316">
        <v>0</v>
      </c>
      <c r="AB1105" s="1326">
        <v>0</v>
      </c>
      <c r="AC1105" s="1316">
        <v>0</v>
      </c>
      <c r="AD1105" s="1316">
        <v>0</v>
      </c>
      <c r="AE1105" s="1358">
        <v>0</v>
      </c>
      <c r="AF1105" s="1290">
        <v>0</v>
      </c>
      <c r="AG1105" s="1368">
        <v>2</v>
      </c>
      <c r="AH1105" s="1368">
        <v>52</v>
      </c>
      <c r="AI1105" s="1385"/>
      <c r="AJ1105" s="749"/>
      <c r="AK1105" s="1"/>
      <c r="AL1105" s="1"/>
    </row>
    <row r="1106" spans="1:39" s="761" customFormat="1" ht="18" customHeight="1">
      <c r="A1106" s="405">
        <v>40</v>
      </c>
      <c r="B1106" s="806">
        <v>2</v>
      </c>
      <c r="C1106" s="12">
        <v>53</v>
      </c>
      <c r="D1106" s="2636"/>
      <c r="E1106" s="2637"/>
      <c r="F1106" s="2565"/>
      <c r="G1106" s="1097"/>
      <c r="H1106" s="1180" t="s">
        <v>929</v>
      </c>
      <c r="I1106" s="1273" t="s">
        <v>926</v>
      </c>
      <c r="J1106" s="1316">
        <v>0</v>
      </c>
      <c r="K1106" s="1316">
        <v>615</v>
      </c>
      <c r="L1106" s="1316">
        <v>36</v>
      </c>
      <c r="M1106" s="1316">
        <v>0</v>
      </c>
      <c r="N1106" s="1316">
        <v>0</v>
      </c>
      <c r="O1106" s="1316">
        <v>84445</v>
      </c>
      <c r="P1106" s="1316">
        <v>0</v>
      </c>
      <c r="Q1106" s="1316">
        <v>251406</v>
      </c>
      <c r="R1106" s="1316">
        <v>587</v>
      </c>
      <c r="S1106" s="1316">
        <v>0</v>
      </c>
      <c r="T1106" s="1316">
        <v>0</v>
      </c>
      <c r="U1106" s="1316">
        <v>538</v>
      </c>
      <c r="V1106" s="1316">
        <v>957</v>
      </c>
      <c r="W1106" s="1316">
        <v>0</v>
      </c>
      <c r="X1106" s="1316">
        <v>0</v>
      </c>
      <c r="Y1106" s="1316">
        <v>12469</v>
      </c>
      <c r="Z1106" s="1316">
        <v>100</v>
      </c>
      <c r="AA1106" s="1316">
        <v>71374</v>
      </c>
      <c r="AB1106" s="1326">
        <v>41</v>
      </c>
      <c r="AC1106" s="1316">
        <v>8709</v>
      </c>
      <c r="AD1106" s="1316">
        <v>0</v>
      </c>
      <c r="AE1106" s="1358">
        <v>95009</v>
      </c>
      <c r="AF1106" s="1290">
        <v>67</v>
      </c>
      <c r="AG1106" s="1368">
        <v>2</v>
      </c>
      <c r="AH1106" s="1368">
        <v>53</v>
      </c>
      <c r="AI1106" s="1385"/>
      <c r="AJ1106" s="749"/>
      <c r="AK1106" s="1"/>
      <c r="AL1106" s="1"/>
    </row>
    <row r="1107" spans="1:39" s="761" customFormat="1" ht="18" customHeight="1">
      <c r="A1107" s="405">
        <v>40</v>
      </c>
      <c r="B1107" s="806">
        <v>2</v>
      </c>
      <c r="C1107" s="12">
        <v>54</v>
      </c>
      <c r="D1107" s="2636"/>
      <c r="E1107" s="2637"/>
      <c r="F1107" s="2565"/>
      <c r="G1107" s="1097"/>
      <c r="H1107" s="1182"/>
      <c r="I1107" s="1283"/>
      <c r="J1107" s="1316">
        <v>0</v>
      </c>
      <c r="K1107" s="1316">
        <v>0</v>
      </c>
      <c r="L1107" s="1316">
        <v>0</v>
      </c>
      <c r="M1107" s="1316">
        <v>0</v>
      </c>
      <c r="N1107" s="1316">
        <v>0</v>
      </c>
      <c r="O1107" s="1316">
        <v>0</v>
      </c>
      <c r="P1107" s="1316">
        <v>0</v>
      </c>
      <c r="Q1107" s="1316">
        <v>0</v>
      </c>
      <c r="R1107" s="1316">
        <v>0</v>
      </c>
      <c r="S1107" s="1316">
        <v>0</v>
      </c>
      <c r="T1107" s="1316">
        <v>0</v>
      </c>
      <c r="U1107" s="1316">
        <v>0</v>
      </c>
      <c r="V1107" s="1316">
        <v>0</v>
      </c>
      <c r="W1107" s="1316">
        <v>0</v>
      </c>
      <c r="X1107" s="1316">
        <v>0</v>
      </c>
      <c r="Y1107" s="1316">
        <v>0</v>
      </c>
      <c r="Z1107" s="1316">
        <v>0</v>
      </c>
      <c r="AA1107" s="1316">
        <v>0</v>
      </c>
      <c r="AB1107" s="1326">
        <v>0</v>
      </c>
      <c r="AC1107" s="1316">
        <v>0</v>
      </c>
      <c r="AD1107" s="1316">
        <v>0</v>
      </c>
      <c r="AE1107" s="1358">
        <v>0</v>
      </c>
      <c r="AF1107" s="1290">
        <v>0</v>
      </c>
      <c r="AG1107" s="1368">
        <v>2</v>
      </c>
      <c r="AH1107" s="1368">
        <v>54</v>
      </c>
      <c r="AI1107" s="1385"/>
      <c r="AJ1107" s="749"/>
      <c r="AK1107" s="1"/>
      <c r="AL1107" s="1"/>
    </row>
    <row r="1108" spans="1:39" s="761" customFormat="1" ht="18" customHeight="1">
      <c r="A1108" s="405">
        <v>40</v>
      </c>
      <c r="B1108" s="794">
        <v>2</v>
      </c>
      <c r="C1108" s="405">
        <v>55</v>
      </c>
      <c r="D1108" s="2636"/>
      <c r="E1108" s="2637"/>
      <c r="F1108" s="2565"/>
      <c r="G1108" s="1130"/>
      <c r="H1108" s="1183" t="s">
        <v>361</v>
      </c>
      <c r="I1108" s="1273" t="s">
        <v>980</v>
      </c>
      <c r="J1108" s="1316">
        <v>0</v>
      </c>
      <c r="K1108" s="1316">
        <v>0</v>
      </c>
      <c r="L1108" s="1316">
        <v>0</v>
      </c>
      <c r="M1108" s="1316">
        <v>0</v>
      </c>
      <c r="N1108" s="1316">
        <v>0</v>
      </c>
      <c r="O1108" s="1316">
        <v>0</v>
      </c>
      <c r="P1108" s="1316">
        <v>0</v>
      </c>
      <c r="Q1108" s="1316">
        <v>0</v>
      </c>
      <c r="R1108" s="1316">
        <v>0</v>
      </c>
      <c r="S1108" s="1316">
        <v>0</v>
      </c>
      <c r="T1108" s="1316">
        <v>0</v>
      </c>
      <c r="U1108" s="1316">
        <v>0</v>
      </c>
      <c r="V1108" s="1316">
        <v>0</v>
      </c>
      <c r="W1108" s="1316">
        <v>0</v>
      </c>
      <c r="X1108" s="1316">
        <v>0</v>
      </c>
      <c r="Y1108" s="1316">
        <v>0</v>
      </c>
      <c r="Z1108" s="1316">
        <v>0</v>
      </c>
      <c r="AA1108" s="1316">
        <v>0</v>
      </c>
      <c r="AB1108" s="1326">
        <v>0</v>
      </c>
      <c r="AC1108" s="1316">
        <v>0</v>
      </c>
      <c r="AD1108" s="1316">
        <v>0</v>
      </c>
      <c r="AE1108" s="1358">
        <v>0</v>
      </c>
      <c r="AF1108" s="1290">
        <v>0</v>
      </c>
      <c r="AG1108" s="1368">
        <v>2</v>
      </c>
      <c r="AH1108" s="1368">
        <v>55</v>
      </c>
      <c r="AI1108" s="1385"/>
      <c r="AJ1108" s="749"/>
      <c r="AK1108" s="1"/>
      <c r="AL1108" s="1"/>
    </row>
    <row r="1109" spans="1:39" s="761" customFormat="1" ht="18" customHeight="1">
      <c r="A1109" s="405">
        <v>40</v>
      </c>
      <c r="B1109" s="794">
        <v>2</v>
      </c>
      <c r="C1109" s="405">
        <v>56</v>
      </c>
      <c r="D1109" s="2636"/>
      <c r="E1109" s="2637"/>
      <c r="F1109" s="2566" t="s">
        <v>978</v>
      </c>
      <c r="G1109" s="2560"/>
      <c r="H1109" s="2567"/>
      <c r="I1109" s="1273" t="s">
        <v>262</v>
      </c>
      <c r="J1109" s="1316">
        <v>0</v>
      </c>
      <c r="K1109" s="1316">
        <v>0</v>
      </c>
      <c r="L1109" s="1316">
        <v>3939</v>
      </c>
      <c r="M1109" s="1316">
        <v>0</v>
      </c>
      <c r="N1109" s="1316">
        <v>0</v>
      </c>
      <c r="O1109" s="1316">
        <v>9168</v>
      </c>
      <c r="P1109" s="1316">
        <v>0</v>
      </c>
      <c r="Q1109" s="1316">
        <v>0</v>
      </c>
      <c r="R1109" s="1316">
        <v>0</v>
      </c>
      <c r="S1109" s="1316">
        <v>0</v>
      </c>
      <c r="T1109" s="1316">
        <v>0</v>
      </c>
      <c r="U1109" s="1316">
        <v>173631</v>
      </c>
      <c r="V1109" s="1316">
        <v>2585</v>
      </c>
      <c r="W1109" s="1316">
        <v>0</v>
      </c>
      <c r="X1109" s="1316">
        <v>0</v>
      </c>
      <c r="Y1109" s="1316">
        <v>18544</v>
      </c>
      <c r="Z1109" s="1316">
        <v>0</v>
      </c>
      <c r="AA1109" s="1316">
        <v>122151</v>
      </c>
      <c r="AB1109" s="1326">
        <v>2233</v>
      </c>
      <c r="AC1109" s="1316">
        <v>0</v>
      </c>
      <c r="AD1109" s="1316">
        <v>0</v>
      </c>
      <c r="AE1109" s="1358">
        <v>0</v>
      </c>
      <c r="AF1109" s="1290">
        <v>674</v>
      </c>
      <c r="AG1109" s="1368">
        <v>2</v>
      </c>
      <c r="AH1109" s="1368">
        <v>56</v>
      </c>
      <c r="AI1109" s="1385"/>
      <c r="AJ1109" s="749"/>
      <c r="AK1109" s="1"/>
      <c r="AL1109" s="1"/>
    </row>
    <row r="1110" spans="1:39" s="761" customFormat="1" ht="18" customHeight="1">
      <c r="A1110" s="405">
        <v>40</v>
      </c>
      <c r="B1110" s="794">
        <v>2</v>
      </c>
      <c r="C1110" s="405">
        <v>57</v>
      </c>
      <c r="D1110" s="2636"/>
      <c r="E1110" s="2637"/>
      <c r="F1110" s="2568"/>
      <c r="G1110" s="2569"/>
      <c r="H1110" s="2570"/>
      <c r="I1110" s="1273" t="s">
        <v>516</v>
      </c>
      <c r="J1110" s="1316">
        <v>0</v>
      </c>
      <c r="K1110" s="1316">
        <v>0</v>
      </c>
      <c r="L1110" s="1316">
        <v>0</v>
      </c>
      <c r="M1110" s="1316">
        <v>0</v>
      </c>
      <c r="N1110" s="1316">
        <v>0</v>
      </c>
      <c r="O1110" s="1316">
        <v>0</v>
      </c>
      <c r="P1110" s="1316">
        <v>0</v>
      </c>
      <c r="Q1110" s="1316">
        <v>0</v>
      </c>
      <c r="R1110" s="1316">
        <v>2689</v>
      </c>
      <c r="S1110" s="1316">
        <v>0</v>
      </c>
      <c r="T1110" s="1316">
        <v>0</v>
      </c>
      <c r="U1110" s="1316">
        <v>0</v>
      </c>
      <c r="V1110" s="1316">
        <v>0</v>
      </c>
      <c r="W1110" s="1316">
        <v>0</v>
      </c>
      <c r="X1110" s="1316">
        <v>0</v>
      </c>
      <c r="Y1110" s="1316">
        <v>0</v>
      </c>
      <c r="Z1110" s="1316">
        <v>0</v>
      </c>
      <c r="AA1110" s="1316">
        <v>5702</v>
      </c>
      <c r="AB1110" s="1326">
        <v>0</v>
      </c>
      <c r="AC1110" s="1316">
        <v>0</v>
      </c>
      <c r="AD1110" s="1316">
        <v>0</v>
      </c>
      <c r="AE1110" s="1358">
        <v>0</v>
      </c>
      <c r="AF1110" s="1290">
        <v>0</v>
      </c>
      <c r="AG1110" s="1368">
        <v>2</v>
      </c>
      <c r="AH1110" s="1368">
        <v>57</v>
      </c>
      <c r="AI1110" s="1385"/>
      <c r="AJ1110" s="749"/>
      <c r="AK1110" s="1"/>
      <c r="AL1110" s="1"/>
      <c r="AM1110" s="1"/>
    </row>
    <row r="1111" spans="1:39" s="761" customFormat="1" ht="18" customHeight="1">
      <c r="A1111" s="405">
        <v>40</v>
      </c>
      <c r="B1111" s="794">
        <v>2</v>
      </c>
      <c r="C1111" s="405">
        <v>58</v>
      </c>
      <c r="D1111" s="2636"/>
      <c r="E1111" s="2637"/>
      <c r="F1111" s="2571"/>
      <c r="G1111" s="2572"/>
      <c r="H1111" s="2573"/>
      <c r="I1111" s="1273" t="s">
        <v>926</v>
      </c>
      <c r="J1111" s="1316">
        <v>0</v>
      </c>
      <c r="K1111" s="1316">
        <v>0</v>
      </c>
      <c r="L1111" s="1316">
        <v>0</v>
      </c>
      <c r="M1111" s="1316">
        <v>0</v>
      </c>
      <c r="N1111" s="1316">
        <v>0</v>
      </c>
      <c r="O1111" s="1316">
        <v>0</v>
      </c>
      <c r="P1111" s="1316">
        <v>0</v>
      </c>
      <c r="Q1111" s="1316">
        <v>0</v>
      </c>
      <c r="R1111" s="1316">
        <v>367</v>
      </c>
      <c r="S1111" s="1316">
        <v>0</v>
      </c>
      <c r="T1111" s="1316">
        <v>0</v>
      </c>
      <c r="U1111" s="1316">
        <v>0</v>
      </c>
      <c r="V1111" s="1316">
        <v>0</v>
      </c>
      <c r="W1111" s="1316">
        <v>0</v>
      </c>
      <c r="X1111" s="1316">
        <v>0</v>
      </c>
      <c r="Y1111" s="1316">
        <v>0</v>
      </c>
      <c r="Z1111" s="1316">
        <v>0</v>
      </c>
      <c r="AA1111" s="1316">
        <v>0</v>
      </c>
      <c r="AB1111" s="1326">
        <v>0</v>
      </c>
      <c r="AC1111" s="1316">
        <v>0</v>
      </c>
      <c r="AD1111" s="1316">
        <v>0</v>
      </c>
      <c r="AE1111" s="1358">
        <v>0</v>
      </c>
      <c r="AF1111" s="1290">
        <v>0</v>
      </c>
      <c r="AG1111" s="1368">
        <v>2</v>
      </c>
      <c r="AH1111" s="1368">
        <v>58</v>
      </c>
      <c r="AI1111" s="1385"/>
      <c r="AJ1111" s="749"/>
      <c r="AK1111" s="1"/>
      <c r="AL1111" s="1"/>
      <c r="AM1111" s="1"/>
    </row>
    <row r="1112" spans="1:39" s="761" customFormat="1" ht="18" customHeight="1">
      <c r="A1112" s="405">
        <v>40</v>
      </c>
      <c r="B1112" s="794">
        <v>2</v>
      </c>
      <c r="C1112" s="405">
        <v>59</v>
      </c>
      <c r="D1112" s="2638"/>
      <c r="E1112" s="2639"/>
      <c r="F1112" s="2301" t="s">
        <v>339</v>
      </c>
      <c r="G1112" s="2302"/>
      <c r="H1112" s="2303"/>
      <c r="I1112" s="2304"/>
      <c r="J1112" s="1316">
        <v>0</v>
      </c>
      <c r="K1112" s="1316">
        <v>615</v>
      </c>
      <c r="L1112" s="1316">
        <v>3975</v>
      </c>
      <c r="M1112" s="1316">
        <v>0</v>
      </c>
      <c r="N1112" s="1316">
        <v>0</v>
      </c>
      <c r="O1112" s="1316">
        <v>95448</v>
      </c>
      <c r="P1112" s="1316">
        <v>0</v>
      </c>
      <c r="Q1112" s="1316">
        <v>251406</v>
      </c>
      <c r="R1112" s="1316">
        <v>3643</v>
      </c>
      <c r="S1112" s="1316">
        <v>0</v>
      </c>
      <c r="T1112" s="1316">
        <v>0</v>
      </c>
      <c r="U1112" s="1316">
        <v>174169</v>
      </c>
      <c r="V1112" s="1316">
        <v>3542</v>
      </c>
      <c r="W1112" s="1316">
        <v>0</v>
      </c>
      <c r="X1112" s="1316">
        <v>0</v>
      </c>
      <c r="Y1112" s="1316">
        <v>31013</v>
      </c>
      <c r="Z1112" s="1316">
        <v>100</v>
      </c>
      <c r="AA1112" s="1316">
        <v>199269</v>
      </c>
      <c r="AB1112" s="1326">
        <v>2274</v>
      </c>
      <c r="AC1112" s="1316">
        <v>8709</v>
      </c>
      <c r="AD1112" s="1316">
        <v>0</v>
      </c>
      <c r="AE1112" s="1358">
        <v>95009</v>
      </c>
      <c r="AF1112" s="1290">
        <v>741</v>
      </c>
      <c r="AG1112" s="1368">
        <v>2</v>
      </c>
      <c r="AH1112" s="1368">
        <v>59</v>
      </c>
      <c r="AI1112" s="1385"/>
      <c r="AJ1112" s="749"/>
      <c r="AK1112" s="1"/>
      <c r="AL1112" s="1"/>
      <c r="AM1112" s="1"/>
    </row>
    <row r="1113" spans="1:39" s="761" customFormat="1" ht="18" customHeight="1">
      <c r="A1113" s="405">
        <v>40</v>
      </c>
      <c r="B1113" s="794">
        <v>2</v>
      </c>
      <c r="C1113" s="405">
        <v>60</v>
      </c>
      <c r="D1113" s="2574" t="s">
        <v>1142</v>
      </c>
      <c r="E1113" s="2509"/>
      <c r="F1113" s="2285"/>
      <c r="G1113" s="1022"/>
      <c r="H1113" s="2305" t="s">
        <v>867</v>
      </c>
      <c r="I1113" s="2306"/>
      <c r="J1113" s="1316">
        <v>0</v>
      </c>
      <c r="K1113" s="1316">
        <v>0</v>
      </c>
      <c r="L1113" s="1316">
        <v>0</v>
      </c>
      <c r="M1113" s="1316">
        <v>0</v>
      </c>
      <c r="N1113" s="1316">
        <v>0</v>
      </c>
      <c r="O1113" s="1316">
        <v>0</v>
      </c>
      <c r="P1113" s="1316">
        <v>0</v>
      </c>
      <c r="Q1113" s="1316">
        <v>0</v>
      </c>
      <c r="R1113" s="1316">
        <v>0</v>
      </c>
      <c r="S1113" s="1316">
        <v>0</v>
      </c>
      <c r="T1113" s="1316">
        <v>0</v>
      </c>
      <c r="U1113" s="1316">
        <v>0</v>
      </c>
      <c r="V1113" s="1316">
        <v>0</v>
      </c>
      <c r="W1113" s="1316">
        <v>0</v>
      </c>
      <c r="X1113" s="1316">
        <v>0</v>
      </c>
      <c r="Y1113" s="1316">
        <v>0</v>
      </c>
      <c r="Z1113" s="1316">
        <v>0</v>
      </c>
      <c r="AA1113" s="1316">
        <v>0</v>
      </c>
      <c r="AB1113" s="1326">
        <v>0</v>
      </c>
      <c r="AC1113" s="1316">
        <v>0</v>
      </c>
      <c r="AD1113" s="1316">
        <v>0</v>
      </c>
      <c r="AE1113" s="1358">
        <v>0</v>
      </c>
      <c r="AF1113" s="1290">
        <v>0</v>
      </c>
      <c r="AG1113" s="1368">
        <v>2</v>
      </c>
      <c r="AH1113" s="1368">
        <v>60</v>
      </c>
      <c r="AI1113" s="1385"/>
      <c r="AJ1113" s="749"/>
      <c r="AK1113" s="1"/>
      <c r="AL1113" s="1"/>
      <c r="AM1113" s="1"/>
    </row>
    <row r="1114" spans="1:39" s="761" customFormat="1" ht="18" customHeight="1">
      <c r="A1114" s="405">
        <v>40</v>
      </c>
      <c r="B1114" s="794">
        <v>2</v>
      </c>
      <c r="C1114" s="405">
        <v>61</v>
      </c>
      <c r="D1114" s="2575"/>
      <c r="E1114" s="2076"/>
      <c r="F1114" s="2510"/>
      <c r="G1114" s="918"/>
      <c r="H1114" s="2305" t="s">
        <v>939</v>
      </c>
      <c r="I1114" s="2306"/>
      <c r="J1114" s="1316">
        <v>0</v>
      </c>
      <c r="K1114" s="1316">
        <v>0</v>
      </c>
      <c r="L1114" s="1316">
        <v>0</v>
      </c>
      <c r="M1114" s="1316">
        <v>0</v>
      </c>
      <c r="N1114" s="1316">
        <v>0</v>
      </c>
      <c r="O1114" s="1316">
        <v>0</v>
      </c>
      <c r="P1114" s="1316">
        <v>0</v>
      </c>
      <c r="Q1114" s="1316">
        <v>0</v>
      </c>
      <c r="R1114" s="1316">
        <v>0</v>
      </c>
      <c r="S1114" s="1316">
        <v>0</v>
      </c>
      <c r="T1114" s="1316">
        <v>0</v>
      </c>
      <c r="U1114" s="1316">
        <v>0</v>
      </c>
      <c r="V1114" s="1316">
        <v>0</v>
      </c>
      <c r="W1114" s="1316">
        <v>0</v>
      </c>
      <c r="X1114" s="1316">
        <v>0</v>
      </c>
      <c r="Y1114" s="1316">
        <v>0</v>
      </c>
      <c r="Z1114" s="1316">
        <v>0</v>
      </c>
      <c r="AA1114" s="1316">
        <v>0</v>
      </c>
      <c r="AB1114" s="1326">
        <v>0</v>
      </c>
      <c r="AC1114" s="1316">
        <v>0</v>
      </c>
      <c r="AD1114" s="1316">
        <v>0</v>
      </c>
      <c r="AE1114" s="1358">
        <v>0</v>
      </c>
      <c r="AF1114" s="1290">
        <v>0</v>
      </c>
      <c r="AG1114" s="1368">
        <v>2</v>
      </c>
      <c r="AH1114" s="1368">
        <v>61</v>
      </c>
      <c r="AI1114" s="1385"/>
      <c r="AJ1114" s="749"/>
      <c r="AK1114" s="1"/>
      <c r="AL1114" s="1"/>
      <c r="AM1114" s="1"/>
    </row>
    <row r="1115" spans="1:39" s="761" customFormat="1" ht="18" customHeight="1">
      <c r="A1115" s="405">
        <v>40</v>
      </c>
      <c r="B1115" s="794">
        <v>2</v>
      </c>
      <c r="C1115" s="405">
        <v>62</v>
      </c>
      <c r="D1115" s="2574" t="s">
        <v>720</v>
      </c>
      <c r="E1115" s="2509"/>
      <c r="F1115" s="2285"/>
      <c r="G1115" s="1022"/>
      <c r="H1115" s="2305" t="s">
        <v>867</v>
      </c>
      <c r="I1115" s="2306"/>
      <c r="J1115" s="1316">
        <v>0</v>
      </c>
      <c r="K1115" s="1316">
        <v>0</v>
      </c>
      <c r="L1115" s="1316">
        <v>0</v>
      </c>
      <c r="M1115" s="1316">
        <v>0</v>
      </c>
      <c r="N1115" s="1316">
        <v>0</v>
      </c>
      <c r="O1115" s="1316">
        <v>0</v>
      </c>
      <c r="P1115" s="1316">
        <v>0</v>
      </c>
      <c r="Q1115" s="1316">
        <v>0</v>
      </c>
      <c r="R1115" s="1316">
        <v>0</v>
      </c>
      <c r="S1115" s="1316">
        <v>0</v>
      </c>
      <c r="T1115" s="1316">
        <v>0</v>
      </c>
      <c r="U1115" s="1316">
        <v>0</v>
      </c>
      <c r="V1115" s="1316">
        <v>0</v>
      </c>
      <c r="W1115" s="1316">
        <v>0</v>
      </c>
      <c r="X1115" s="1316">
        <v>0</v>
      </c>
      <c r="Y1115" s="1316">
        <v>0</v>
      </c>
      <c r="Z1115" s="1316">
        <v>0</v>
      </c>
      <c r="AA1115" s="1316">
        <v>0</v>
      </c>
      <c r="AB1115" s="1326">
        <v>0</v>
      </c>
      <c r="AC1115" s="1316">
        <v>0</v>
      </c>
      <c r="AD1115" s="1316">
        <v>0</v>
      </c>
      <c r="AE1115" s="1358">
        <v>0</v>
      </c>
      <c r="AF1115" s="1290">
        <v>0</v>
      </c>
      <c r="AG1115" s="1368">
        <v>2</v>
      </c>
      <c r="AH1115" s="1368">
        <v>62</v>
      </c>
      <c r="AI1115" s="1385"/>
      <c r="AJ1115" s="749"/>
      <c r="AK1115" s="1"/>
      <c r="AL1115" s="1"/>
      <c r="AM1115" s="1"/>
    </row>
    <row r="1116" spans="1:39" s="761" customFormat="1" ht="18" customHeight="1">
      <c r="A1116" s="405">
        <v>40</v>
      </c>
      <c r="B1116" s="794">
        <v>2</v>
      </c>
      <c r="C1116" s="405">
        <v>63</v>
      </c>
      <c r="D1116" s="2575"/>
      <c r="E1116" s="2076"/>
      <c r="F1116" s="2510"/>
      <c r="G1116" s="918"/>
      <c r="H1116" s="2305" t="s">
        <v>1001</v>
      </c>
      <c r="I1116" s="2306"/>
      <c r="J1116" s="1316">
        <v>0</v>
      </c>
      <c r="K1116" s="1316">
        <v>0</v>
      </c>
      <c r="L1116" s="1316">
        <v>0</v>
      </c>
      <c r="M1116" s="1316">
        <v>0</v>
      </c>
      <c r="N1116" s="1316">
        <v>0</v>
      </c>
      <c r="O1116" s="1316">
        <v>0</v>
      </c>
      <c r="P1116" s="1316">
        <v>0</v>
      </c>
      <c r="Q1116" s="1316">
        <v>0</v>
      </c>
      <c r="R1116" s="1316">
        <v>0</v>
      </c>
      <c r="S1116" s="1316">
        <v>0</v>
      </c>
      <c r="T1116" s="1316">
        <v>0</v>
      </c>
      <c r="U1116" s="1316">
        <v>0</v>
      </c>
      <c r="V1116" s="1316">
        <v>0</v>
      </c>
      <c r="W1116" s="1316">
        <v>0</v>
      </c>
      <c r="X1116" s="1316">
        <v>0</v>
      </c>
      <c r="Y1116" s="1316">
        <v>0</v>
      </c>
      <c r="Z1116" s="1316">
        <v>0</v>
      </c>
      <c r="AA1116" s="1316">
        <v>0</v>
      </c>
      <c r="AB1116" s="1326">
        <v>0</v>
      </c>
      <c r="AC1116" s="1316">
        <v>0</v>
      </c>
      <c r="AD1116" s="1316">
        <v>0</v>
      </c>
      <c r="AE1116" s="1358">
        <v>0</v>
      </c>
      <c r="AF1116" s="1290">
        <v>0</v>
      </c>
      <c r="AG1116" s="1368">
        <v>2</v>
      </c>
      <c r="AH1116" s="1368">
        <v>63</v>
      </c>
      <c r="AI1116" s="1385"/>
      <c r="AJ1116" s="749"/>
      <c r="AK1116" s="1"/>
      <c r="AL1116" s="1"/>
      <c r="AM1116" s="1"/>
    </row>
    <row r="1117" spans="1:39" s="761" customFormat="1" ht="18" customHeight="1">
      <c r="A1117" s="405">
        <v>40</v>
      </c>
      <c r="B1117" s="806">
        <v>2</v>
      </c>
      <c r="C1117" s="12">
        <v>64</v>
      </c>
      <c r="D1117" s="2307" t="s">
        <v>42</v>
      </c>
      <c r="E1117" s="1837"/>
      <c r="F1117" s="1837"/>
      <c r="G1117" s="1837"/>
      <c r="H1117" s="1837"/>
      <c r="I1117" s="2308"/>
      <c r="J1117" s="1316">
        <v>0</v>
      </c>
      <c r="K1117" s="1316">
        <v>615</v>
      </c>
      <c r="L1117" s="1316">
        <v>3975</v>
      </c>
      <c r="M1117" s="1316">
        <v>0</v>
      </c>
      <c r="N1117" s="1316">
        <v>0</v>
      </c>
      <c r="O1117" s="1316">
        <v>95448</v>
      </c>
      <c r="P1117" s="1316">
        <v>0</v>
      </c>
      <c r="Q1117" s="1316">
        <v>251406</v>
      </c>
      <c r="R1117" s="1316">
        <v>3643</v>
      </c>
      <c r="S1117" s="1316">
        <v>0</v>
      </c>
      <c r="T1117" s="1316">
        <v>0</v>
      </c>
      <c r="U1117" s="1316">
        <v>174169</v>
      </c>
      <c r="V1117" s="1316">
        <v>3542</v>
      </c>
      <c r="W1117" s="1316">
        <v>0</v>
      </c>
      <c r="X1117" s="1316">
        <v>0</v>
      </c>
      <c r="Y1117" s="1316">
        <v>31013</v>
      </c>
      <c r="Z1117" s="1316">
        <v>100</v>
      </c>
      <c r="AA1117" s="1316">
        <v>199269</v>
      </c>
      <c r="AB1117" s="1326">
        <v>2274</v>
      </c>
      <c r="AC1117" s="1316">
        <v>8709</v>
      </c>
      <c r="AD1117" s="1316">
        <v>0</v>
      </c>
      <c r="AE1117" s="1358">
        <v>95009</v>
      </c>
      <c r="AF1117" s="1290">
        <v>741</v>
      </c>
      <c r="AG1117" s="1368">
        <v>2</v>
      </c>
      <c r="AH1117" s="1368">
        <v>64</v>
      </c>
      <c r="AI1117" s="1385"/>
      <c r="AJ1117" s="749"/>
      <c r="AK1117" s="1"/>
      <c r="AL1117" s="1"/>
      <c r="AM1117" s="1"/>
    </row>
    <row r="1118" spans="1:39" s="761" customFormat="1" ht="18" customHeight="1">
      <c r="A1118" s="405">
        <v>40</v>
      </c>
      <c r="B1118" s="794">
        <v>2</v>
      </c>
      <c r="C1118" s="405">
        <v>65</v>
      </c>
      <c r="D1118" s="915" t="s">
        <v>486</v>
      </c>
      <c r="E1118" s="2292" t="s">
        <v>1157</v>
      </c>
      <c r="F1118" s="2165"/>
      <c r="G1118" s="2165"/>
      <c r="H1118" s="2165"/>
      <c r="I1118" s="2293"/>
      <c r="J1118" s="1316">
        <v>0</v>
      </c>
      <c r="K1118" s="1316">
        <v>0</v>
      </c>
      <c r="L1118" s="1316">
        <v>0</v>
      </c>
      <c r="M1118" s="1316">
        <v>0</v>
      </c>
      <c r="N1118" s="1316">
        <v>0</v>
      </c>
      <c r="O1118" s="1316">
        <v>0</v>
      </c>
      <c r="P1118" s="1316">
        <v>0</v>
      </c>
      <c r="Q1118" s="1316">
        <v>0</v>
      </c>
      <c r="R1118" s="1316">
        <v>0</v>
      </c>
      <c r="S1118" s="1316">
        <v>0</v>
      </c>
      <c r="T1118" s="1316">
        <v>0</v>
      </c>
      <c r="U1118" s="1316">
        <v>113</v>
      </c>
      <c r="V1118" s="1316">
        <v>0</v>
      </c>
      <c r="W1118" s="1316">
        <v>0</v>
      </c>
      <c r="X1118" s="1316">
        <v>0</v>
      </c>
      <c r="Y1118" s="1316">
        <v>0</v>
      </c>
      <c r="Z1118" s="1316">
        <v>0</v>
      </c>
      <c r="AA1118" s="1316">
        <v>0</v>
      </c>
      <c r="AB1118" s="1326">
        <v>0</v>
      </c>
      <c r="AC1118" s="1316">
        <v>0</v>
      </c>
      <c r="AD1118" s="1316">
        <v>0</v>
      </c>
      <c r="AE1118" s="1358">
        <v>0</v>
      </c>
      <c r="AF1118" s="1290">
        <v>0</v>
      </c>
      <c r="AG1118" s="1368">
        <v>2</v>
      </c>
      <c r="AH1118" s="1368">
        <v>65</v>
      </c>
      <c r="AI1118" s="1385"/>
      <c r="AJ1118" s="749"/>
      <c r="AK1118" s="1"/>
      <c r="AL1118" s="1"/>
      <c r="AM1118" s="1"/>
    </row>
    <row r="1119" spans="1:39" s="761" customFormat="1" ht="18" customHeight="1">
      <c r="A1119" s="405">
        <v>40</v>
      </c>
      <c r="B1119" s="794">
        <v>2</v>
      </c>
      <c r="C1119" s="405">
        <v>66</v>
      </c>
      <c r="D1119" s="912"/>
      <c r="E1119" s="2292" t="s">
        <v>1158</v>
      </c>
      <c r="F1119" s="2165"/>
      <c r="G1119" s="2165"/>
      <c r="H1119" s="2165"/>
      <c r="I1119" s="2293"/>
      <c r="J1119" s="1316">
        <v>0</v>
      </c>
      <c r="K1119" s="1316">
        <v>0</v>
      </c>
      <c r="L1119" s="1316">
        <v>0</v>
      </c>
      <c r="M1119" s="1316">
        <v>0</v>
      </c>
      <c r="N1119" s="1316">
        <v>0</v>
      </c>
      <c r="O1119" s="1316">
        <v>0</v>
      </c>
      <c r="P1119" s="1316">
        <v>0</v>
      </c>
      <c r="Q1119" s="1316">
        <v>0</v>
      </c>
      <c r="R1119" s="1316">
        <v>0</v>
      </c>
      <c r="S1119" s="1316">
        <v>0</v>
      </c>
      <c r="T1119" s="1316">
        <v>0</v>
      </c>
      <c r="U1119" s="1316">
        <v>113</v>
      </c>
      <c r="V1119" s="1316">
        <v>0</v>
      </c>
      <c r="W1119" s="1316">
        <v>0</v>
      </c>
      <c r="X1119" s="1316">
        <v>0</v>
      </c>
      <c r="Y1119" s="1316">
        <v>0</v>
      </c>
      <c r="Z1119" s="1316">
        <v>0</v>
      </c>
      <c r="AA1119" s="1316">
        <v>0</v>
      </c>
      <c r="AB1119" s="1326">
        <v>0</v>
      </c>
      <c r="AC1119" s="1316">
        <v>0</v>
      </c>
      <c r="AD1119" s="1316">
        <v>0</v>
      </c>
      <c r="AE1119" s="1358">
        <v>0</v>
      </c>
      <c r="AF1119" s="1290">
        <v>0</v>
      </c>
      <c r="AG1119" s="1368">
        <v>2</v>
      </c>
      <c r="AH1119" s="1368">
        <v>66</v>
      </c>
      <c r="AI1119" s="1385"/>
      <c r="AJ1119" s="749"/>
      <c r="AK1119" s="1"/>
      <c r="AL1119" s="1"/>
      <c r="AM1119" s="1"/>
    </row>
    <row r="1120" spans="1:39" s="761" customFormat="1" ht="18" customHeight="1">
      <c r="A1120" s="405">
        <v>40</v>
      </c>
      <c r="B1120" s="794">
        <v>2</v>
      </c>
      <c r="C1120" s="405">
        <v>67</v>
      </c>
      <c r="D1120" s="912"/>
      <c r="E1120" s="2292" t="s">
        <v>219</v>
      </c>
      <c r="F1120" s="2165"/>
      <c r="G1120" s="2165"/>
      <c r="H1120" s="2165"/>
      <c r="I1120" s="2293"/>
      <c r="J1120" s="1316">
        <v>0</v>
      </c>
      <c r="K1120" s="1316">
        <v>0</v>
      </c>
      <c r="L1120" s="1316">
        <v>0</v>
      </c>
      <c r="M1120" s="1316">
        <v>0</v>
      </c>
      <c r="N1120" s="1316">
        <v>0</v>
      </c>
      <c r="O1120" s="1316">
        <v>0</v>
      </c>
      <c r="P1120" s="1316">
        <v>0</v>
      </c>
      <c r="Q1120" s="1316">
        <v>0</v>
      </c>
      <c r="R1120" s="1316">
        <v>0</v>
      </c>
      <c r="S1120" s="1316">
        <v>0</v>
      </c>
      <c r="T1120" s="1316">
        <v>0</v>
      </c>
      <c r="U1120" s="1316">
        <v>595</v>
      </c>
      <c r="V1120" s="1316">
        <v>0</v>
      </c>
      <c r="W1120" s="1316">
        <v>0</v>
      </c>
      <c r="X1120" s="1316">
        <v>0</v>
      </c>
      <c r="Y1120" s="1316">
        <v>0</v>
      </c>
      <c r="Z1120" s="1316">
        <v>0</v>
      </c>
      <c r="AA1120" s="1316">
        <v>0</v>
      </c>
      <c r="AB1120" s="1326">
        <v>0</v>
      </c>
      <c r="AC1120" s="1316">
        <v>0</v>
      </c>
      <c r="AD1120" s="1316">
        <v>0</v>
      </c>
      <c r="AE1120" s="1358">
        <v>0</v>
      </c>
      <c r="AF1120" s="1290">
        <v>0</v>
      </c>
      <c r="AG1120" s="1368">
        <v>2</v>
      </c>
      <c r="AH1120" s="1368">
        <v>67</v>
      </c>
      <c r="AI1120" s="1385"/>
      <c r="AJ1120" s="749"/>
      <c r="AK1120" s="1"/>
      <c r="AL1120" s="1"/>
      <c r="AM1120" s="1"/>
    </row>
    <row r="1121" spans="1:39" s="761" customFormat="1" ht="18" customHeight="1">
      <c r="A1121" s="405">
        <v>40</v>
      </c>
      <c r="B1121" s="794">
        <v>2</v>
      </c>
      <c r="C1121" s="405">
        <v>68</v>
      </c>
      <c r="D1121" s="916"/>
      <c r="E1121" s="2226" t="s">
        <v>554</v>
      </c>
      <c r="F1121" s="2309"/>
      <c r="G1121" s="2309"/>
      <c r="H1121" s="2309"/>
      <c r="I1121" s="2310"/>
      <c r="J1121" s="1316">
        <v>0</v>
      </c>
      <c r="K1121" s="1316">
        <v>0</v>
      </c>
      <c r="L1121" s="1316">
        <v>0</v>
      </c>
      <c r="M1121" s="1316">
        <v>0</v>
      </c>
      <c r="N1121" s="1316">
        <v>0</v>
      </c>
      <c r="O1121" s="1316">
        <v>0</v>
      </c>
      <c r="P1121" s="1316">
        <v>0</v>
      </c>
      <c r="Q1121" s="1316">
        <v>0</v>
      </c>
      <c r="R1121" s="1316">
        <v>0</v>
      </c>
      <c r="S1121" s="1316">
        <v>0</v>
      </c>
      <c r="T1121" s="1316">
        <v>0</v>
      </c>
      <c r="U1121" s="1316">
        <v>595</v>
      </c>
      <c r="V1121" s="1316">
        <v>0</v>
      </c>
      <c r="W1121" s="1316">
        <v>0</v>
      </c>
      <c r="X1121" s="1316">
        <v>0</v>
      </c>
      <c r="Y1121" s="1316">
        <v>0</v>
      </c>
      <c r="Z1121" s="1316">
        <v>0</v>
      </c>
      <c r="AA1121" s="1316">
        <v>0</v>
      </c>
      <c r="AB1121" s="1326">
        <v>0</v>
      </c>
      <c r="AC1121" s="1316">
        <v>0</v>
      </c>
      <c r="AD1121" s="1316">
        <v>0</v>
      </c>
      <c r="AE1121" s="1358">
        <v>0</v>
      </c>
      <c r="AF1121" s="1290">
        <v>0</v>
      </c>
      <c r="AG1121" s="1368">
        <v>2</v>
      </c>
      <c r="AH1121" s="1368">
        <v>68</v>
      </c>
      <c r="AI1121" s="1385"/>
      <c r="AJ1121" s="749"/>
      <c r="AK1121" s="1"/>
      <c r="AL1121" s="1"/>
      <c r="AM1121" s="1"/>
    </row>
    <row r="1122" spans="1:39" ht="20.100000000000001" customHeight="1">
      <c r="U1122" s="749">
        <v>0</v>
      </c>
      <c r="V1122" s="749">
        <v>0</v>
      </c>
      <c r="W1122" s="749">
        <v>0</v>
      </c>
      <c r="X1122" s="749">
        <v>0</v>
      </c>
      <c r="Z1122" s="749">
        <v>0</v>
      </c>
      <c r="AB1122" s="749">
        <v>0</v>
      </c>
      <c r="AC1122" s="749">
        <v>0</v>
      </c>
      <c r="AD1122" s="749">
        <v>0</v>
      </c>
      <c r="AE1122" s="749">
        <v>0</v>
      </c>
      <c r="AF1122" s="749">
        <v>0</v>
      </c>
    </row>
    <row r="1123" spans="1:39" ht="20.100000000000001" customHeight="1">
      <c r="U1123" s="749">
        <v>0</v>
      </c>
      <c r="V1123" s="749">
        <v>0</v>
      </c>
      <c r="W1123" s="749">
        <v>0</v>
      </c>
      <c r="X1123" s="749">
        <v>0</v>
      </c>
      <c r="Z1123" s="749">
        <v>0</v>
      </c>
      <c r="AB1123" s="749">
        <v>0</v>
      </c>
      <c r="AC1123" s="749">
        <v>0</v>
      </c>
      <c r="AD1123" s="749">
        <v>0</v>
      </c>
      <c r="AE1123" s="749">
        <v>0</v>
      </c>
      <c r="AF1123" s="749">
        <v>0</v>
      </c>
    </row>
    <row r="1124" spans="1:39" ht="20.100000000000001" customHeight="1">
      <c r="U1124" s="749">
        <v>0</v>
      </c>
      <c r="V1124" s="749">
        <v>0</v>
      </c>
      <c r="W1124" s="749">
        <v>0</v>
      </c>
      <c r="X1124" s="749">
        <v>0</v>
      </c>
      <c r="Z1124" s="749">
        <v>0</v>
      </c>
      <c r="AB1124" s="749">
        <v>0</v>
      </c>
      <c r="AC1124" s="749">
        <v>0</v>
      </c>
      <c r="AD1124" s="749">
        <v>0</v>
      </c>
      <c r="AE1124" s="749">
        <v>0</v>
      </c>
      <c r="AF1124" s="749">
        <v>0</v>
      </c>
    </row>
    <row r="1125" spans="1:39" ht="20.100000000000001" customHeight="1">
      <c r="Z1125" s="749">
        <v>0</v>
      </c>
      <c r="AB1125" s="749">
        <v>0</v>
      </c>
      <c r="AC1125" s="749">
        <v>0</v>
      </c>
      <c r="AD1125" s="749">
        <v>0</v>
      </c>
      <c r="AE1125" s="749">
        <v>0</v>
      </c>
      <c r="AF1125" s="749">
        <v>0</v>
      </c>
    </row>
    <row r="1141" spans="21:32" ht="20.100000000000001" customHeight="1">
      <c r="U1141" s="749">
        <v>0</v>
      </c>
      <c r="V1141" s="749">
        <v>0</v>
      </c>
      <c r="W1141" s="749">
        <v>0</v>
      </c>
    </row>
    <row r="1142" spans="21:32" ht="20.100000000000001" customHeight="1">
      <c r="U1142" s="749">
        <v>0</v>
      </c>
      <c r="V1142" s="749">
        <v>0</v>
      </c>
      <c r="W1142" s="749">
        <v>0</v>
      </c>
    </row>
    <row r="1143" spans="21:32" ht="20.100000000000001" customHeight="1">
      <c r="U1143" s="749">
        <v>0</v>
      </c>
      <c r="V1143" s="749">
        <v>0</v>
      </c>
      <c r="W1143" s="749">
        <v>0</v>
      </c>
    </row>
    <row r="1144" spans="21:32" ht="20.100000000000001" customHeight="1">
      <c r="U1144" s="749">
        <v>0</v>
      </c>
      <c r="V1144" s="749">
        <v>0</v>
      </c>
      <c r="W1144" s="749">
        <v>0</v>
      </c>
    </row>
    <row r="1145" spans="21:32" ht="20.100000000000001" customHeight="1">
      <c r="U1145" s="749">
        <v>0</v>
      </c>
      <c r="V1145" s="749">
        <v>0</v>
      </c>
      <c r="W1145" s="749">
        <v>0</v>
      </c>
    </row>
    <row r="1146" spans="21:32" ht="20.100000000000001" customHeight="1">
      <c r="U1146" s="749">
        <v>0</v>
      </c>
      <c r="V1146" s="749">
        <v>0</v>
      </c>
      <c r="W1146" s="749">
        <v>0</v>
      </c>
    </row>
    <row r="1147" spans="21:32" ht="20.100000000000001" customHeight="1">
      <c r="U1147" s="749">
        <v>0</v>
      </c>
      <c r="V1147" s="749">
        <v>0</v>
      </c>
      <c r="W1147" s="749">
        <v>0</v>
      </c>
      <c r="X1147" s="749">
        <v>0</v>
      </c>
      <c r="Z1147" s="749">
        <v>0</v>
      </c>
      <c r="AB1147" s="749">
        <v>0</v>
      </c>
      <c r="AC1147" s="749">
        <v>0</v>
      </c>
      <c r="AD1147" s="749">
        <v>0</v>
      </c>
      <c r="AE1147" s="749">
        <v>0</v>
      </c>
      <c r="AF1147" s="749">
        <v>0</v>
      </c>
    </row>
    <row r="1148" spans="21:32" ht="20.100000000000001" customHeight="1">
      <c r="U1148" s="749">
        <v>0</v>
      </c>
      <c r="V1148" s="749">
        <v>0</v>
      </c>
      <c r="W1148" s="749">
        <v>0</v>
      </c>
      <c r="X1148" s="749">
        <v>0</v>
      </c>
      <c r="Z1148" s="749">
        <v>0</v>
      </c>
      <c r="AB1148" s="749">
        <v>0</v>
      </c>
      <c r="AC1148" s="749">
        <v>0</v>
      </c>
      <c r="AD1148" s="749">
        <v>0</v>
      </c>
      <c r="AE1148" s="749">
        <v>0</v>
      </c>
      <c r="AF1148" s="749">
        <v>0</v>
      </c>
    </row>
    <row r="1149" spans="21:32" ht="20.100000000000001" customHeight="1">
      <c r="U1149" s="749">
        <v>0</v>
      </c>
      <c r="V1149" s="749">
        <v>0</v>
      </c>
      <c r="W1149" s="749">
        <v>0</v>
      </c>
      <c r="X1149" s="749">
        <v>0</v>
      </c>
      <c r="Z1149" s="749">
        <v>0</v>
      </c>
      <c r="AB1149" s="749">
        <v>0</v>
      </c>
      <c r="AC1149" s="749">
        <v>0</v>
      </c>
      <c r="AD1149" s="749">
        <v>0</v>
      </c>
      <c r="AE1149" s="749">
        <v>0</v>
      </c>
      <c r="AF1149" s="749">
        <v>0</v>
      </c>
    </row>
    <row r="1150" spans="21:32" ht="20.100000000000001" customHeight="1">
      <c r="U1150" s="749">
        <v>0</v>
      </c>
      <c r="V1150" s="749">
        <v>0</v>
      </c>
      <c r="W1150" s="749">
        <v>0</v>
      </c>
      <c r="X1150" s="749">
        <v>0</v>
      </c>
      <c r="Z1150" s="749">
        <v>0</v>
      </c>
      <c r="AB1150" s="749">
        <v>0</v>
      </c>
      <c r="AC1150" s="749">
        <v>0</v>
      </c>
      <c r="AD1150" s="749">
        <v>0</v>
      </c>
      <c r="AE1150" s="749">
        <v>0</v>
      </c>
      <c r="AF1150" s="749">
        <v>0</v>
      </c>
    </row>
    <row r="1151" spans="21:32" ht="20.100000000000001" customHeight="1">
      <c r="U1151" s="749">
        <v>0</v>
      </c>
      <c r="V1151" s="749">
        <v>2430</v>
      </c>
      <c r="W1151" s="749">
        <v>0</v>
      </c>
      <c r="X1151" s="749">
        <v>0</v>
      </c>
      <c r="Z1151" s="749">
        <v>0</v>
      </c>
      <c r="AB1151" s="749">
        <v>0</v>
      </c>
      <c r="AC1151" s="749">
        <v>0</v>
      </c>
      <c r="AD1151" s="749">
        <v>0</v>
      </c>
      <c r="AE1151" s="749">
        <v>0</v>
      </c>
      <c r="AF1151" s="749">
        <v>0</v>
      </c>
    </row>
    <row r="1152" spans="21:32" ht="20.100000000000001" customHeight="1">
      <c r="U1152" s="749">
        <v>0</v>
      </c>
      <c r="V1152" s="749">
        <v>0</v>
      </c>
      <c r="W1152" s="749">
        <v>0</v>
      </c>
      <c r="X1152" s="749">
        <v>2873</v>
      </c>
      <c r="Z1152" s="749">
        <v>0</v>
      </c>
      <c r="AB1152" s="749">
        <v>0</v>
      </c>
      <c r="AC1152" s="749">
        <v>1288</v>
      </c>
      <c r="AD1152" s="749">
        <v>0</v>
      </c>
      <c r="AE1152" s="749">
        <v>4291</v>
      </c>
      <c r="AF1152" s="749">
        <v>0</v>
      </c>
    </row>
    <row r="1153" spans="21:32" ht="20.100000000000001" customHeight="1">
      <c r="U1153" s="749">
        <v>0</v>
      </c>
      <c r="V1153" s="749">
        <v>0</v>
      </c>
      <c r="W1153" s="749">
        <v>0</v>
      </c>
      <c r="X1153" s="749">
        <v>2873</v>
      </c>
      <c r="Z1153" s="749">
        <v>0</v>
      </c>
      <c r="AB1153" s="749">
        <v>0</v>
      </c>
      <c r="AC1153" s="749">
        <v>1288</v>
      </c>
      <c r="AD1153" s="749">
        <v>0</v>
      </c>
      <c r="AE1153" s="749">
        <v>4291</v>
      </c>
      <c r="AF1153" s="749">
        <v>0</v>
      </c>
    </row>
    <row r="1154" spans="21:32" ht="20.100000000000001" customHeight="1">
      <c r="U1154" s="749">
        <v>0</v>
      </c>
      <c r="V1154" s="749">
        <v>0</v>
      </c>
      <c r="W1154" s="749">
        <v>0</v>
      </c>
      <c r="X1154" s="749">
        <v>2873</v>
      </c>
      <c r="Z1154" s="749">
        <v>0</v>
      </c>
      <c r="AB1154" s="749">
        <v>0</v>
      </c>
      <c r="AC1154" s="749">
        <v>1288</v>
      </c>
      <c r="AD1154" s="749">
        <v>0</v>
      </c>
      <c r="AE1154" s="749">
        <v>4291</v>
      </c>
      <c r="AF1154" s="749">
        <v>0</v>
      </c>
    </row>
    <row r="1155" spans="21:32" ht="20.100000000000001" customHeight="1">
      <c r="U1155" s="749">
        <v>0</v>
      </c>
      <c r="V1155" s="749">
        <v>0</v>
      </c>
      <c r="W1155" s="749">
        <v>0</v>
      </c>
      <c r="X1155" s="749">
        <v>2873</v>
      </c>
      <c r="Z1155" s="749">
        <v>0</v>
      </c>
      <c r="AB1155" s="749">
        <v>0</v>
      </c>
      <c r="AC1155" s="749">
        <v>1288</v>
      </c>
      <c r="AD1155" s="749">
        <v>0</v>
      </c>
      <c r="AE1155" s="749">
        <v>4291</v>
      </c>
      <c r="AF1155" s="749">
        <v>0</v>
      </c>
    </row>
    <row r="1156" spans="21:32" ht="20.100000000000001" customHeight="1">
      <c r="U1156" s="749">
        <v>0</v>
      </c>
      <c r="V1156" s="749">
        <v>0</v>
      </c>
      <c r="W1156" s="749">
        <v>0</v>
      </c>
      <c r="X1156" s="749">
        <v>0</v>
      </c>
      <c r="Z1156" s="749">
        <v>0</v>
      </c>
      <c r="AB1156" s="749">
        <v>0</v>
      </c>
      <c r="AC1156" s="749">
        <v>0</v>
      </c>
      <c r="AD1156" s="749">
        <v>0</v>
      </c>
      <c r="AE1156" s="749">
        <v>0</v>
      </c>
      <c r="AF1156" s="749">
        <v>0</v>
      </c>
    </row>
    <row r="1157" spans="21:32" ht="20.100000000000001" customHeight="1">
      <c r="U1157" s="749">
        <v>0</v>
      </c>
      <c r="V1157" s="749">
        <v>0</v>
      </c>
      <c r="W1157" s="749">
        <v>0</v>
      </c>
      <c r="X1157" s="749">
        <v>0</v>
      </c>
      <c r="Z1157" s="749">
        <v>0</v>
      </c>
      <c r="AB1157" s="749">
        <v>0</v>
      </c>
      <c r="AC1157" s="749">
        <v>0</v>
      </c>
      <c r="AD1157" s="749">
        <v>0</v>
      </c>
      <c r="AE1157" s="749">
        <v>0</v>
      </c>
      <c r="AF1157" s="749">
        <v>0</v>
      </c>
    </row>
    <row r="1158" spans="21:32" ht="20.100000000000001" customHeight="1">
      <c r="U1158" s="749">
        <v>0</v>
      </c>
      <c r="V1158" s="749">
        <v>0</v>
      </c>
      <c r="W1158" s="749">
        <v>0</v>
      </c>
      <c r="X1158" s="749">
        <v>0</v>
      </c>
      <c r="Z1158" s="749">
        <v>0</v>
      </c>
      <c r="AB1158" s="749">
        <v>0</v>
      </c>
      <c r="AC1158" s="749">
        <v>0</v>
      </c>
      <c r="AD1158" s="749">
        <v>0</v>
      </c>
      <c r="AE1158" s="749">
        <v>0</v>
      </c>
      <c r="AF1158" s="749">
        <v>0</v>
      </c>
    </row>
    <row r="1159" spans="21:32" ht="20.100000000000001" customHeight="1">
      <c r="U1159" s="749">
        <v>0</v>
      </c>
      <c r="V1159" s="749">
        <v>0</v>
      </c>
      <c r="W1159" s="749">
        <v>0</v>
      </c>
      <c r="X1159" s="749">
        <v>0</v>
      </c>
      <c r="Z1159" s="749">
        <v>0</v>
      </c>
      <c r="AB1159" s="749">
        <v>0</v>
      </c>
      <c r="AC1159" s="749">
        <v>0</v>
      </c>
      <c r="AD1159" s="749">
        <v>0</v>
      </c>
      <c r="AE1159" s="749">
        <v>0</v>
      </c>
      <c r="AF1159" s="749">
        <v>0</v>
      </c>
    </row>
    <row r="1160" spans="21:32" ht="20.100000000000001" customHeight="1">
      <c r="U1160" s="749">
        <v>3493</v>
      </c>
      <c r="V1160" s="749">
        <v>23526</v>
      </c>
      <c r="W1160" s="749">
        <v>188303</v>
      </c>
      <c r="X1160" s="749">
        <v>124506</v>
      </c>
      <c r="Z1160" s="749">
        <v>114993</v>
      </c>
      <c r="AB1160" s="749">
        <v>39900</v>
      </c>
      <c r="AC1160" s="749">
        <v>11349</v>
      </c>
      <c r="AD1160" s="749">
        <v>560</v>
      </c>
      <c r="AE1160" s="749">
        <v>110448</v>
      </c>
      <c r="AF1160" s="749">
        <v>3266</v>
      </c>
    </row>
    <row r="1161" spans="21:32" ht="20.100000000000001" customHeight="1">
      <c r="U1161" s="749">
        <v>3493</v>
      </c>
      <c r="V1161" s="749">
        <v>27067</v>
      </c>
      <c r="W1161" s="749">
        <v>312633</v>
      </c>
      <c r="X1161" s="749">
        <v>124506</v>
      </c>
      <c r="Z1161" s="749">
        <v>114993</v>
      </c>
      <c r="AB1161" s="749">
        <v>52311</v>
      </c>
      <c r="AC1161" s="749">
        <v>11169</v>
      </c>
      <c r="AD1161" s="749">
        <v>0</v>
      </c>
      <c r="AE1161" s="749">
        <v>220339</v>
      </c>
      <c r="AF1161" s="749">
        <v>3566</v>
      </c>
    </row>
    <row r="1162" spans="21:32" ht="20.100000000000001" customHeight="1">
      <c r="U1162" s="749">
        <v>0</v>
      </c>
      <c r="V1162" s="749">
        <v>0</v>
      </c>
      <c r="W1162" s="749">
        <v>0</v>
      </c>
      <c r="X1162" s="749">
        <v>0</v>
      </c>
      <c r="Z1162" s="749">
        <v>0</v>
      </c>
      <c r="AB1162" s="749">
        <v>0</v>
      </c>
      <c r="AC1162" s="749">
        <v>0</v>
      </c>
      <c r="AD1162" s="749">
        <v>0</v>
      </c>
      <c r="AE1162" s="749">
        <v>0</v>
      </c>
      <c r="AF1162" s="749">
        <v>0</v>
      </c>
    </row>
    <row r="1163" spans="21:32" ht="20.100000000000001" customHeight="1">
      <c r="U1163" s="749">
        <v>0</v>
      </c>
      <c r="V1163" s="749">
        <v>0</v>
      </c>
      <c r="W1163" s="749">
        <v>0</v>
      </c>
      <c r="X1163" s="749">
        <v>0</v>
      </c>
      <c r="Z1163" s="749">
        <v>0</v>
      </c>
      <c r="AB1163" s="749">
        <v>0</v>
      </c>
      <c r="AC1163" s="749">
        <v>0</v>
      </c>
      <c r="AD1163" s="749">
        <v>0</v>
      </c>
      <c r="AE1163" s="749">
        <v>0</v>
      </c>
      <c r="AF1163" s="749">
        <v>0</v>
      </c>
    </row>
    <row r="1164" spans="21:32" ht="20.100000000000001" customHeight="1">
      <c r="U1164" s="749">
        <v>0</v>
      </c>
      <c r="V1164" s="749">
        <v>1111</v>
      </c>
      <c r="W1164" s="749">
        <v>91630</v>
      </c>
      <c r="X1164" s="749">
        <v>0</v>
      </c>
      <c r="Z1164" s="749">
        <v>0</v>
      </c>
      <c r="AB1164" s="749">
        <v>349</v>
      </c>
      <c r="AC1164" s="749">
        <v>0</v>
      </c>
      <c r="AD1164" s="749">
        <v>0</v>
      </c>
      <c r="AE1164" s="749">
        <v>109891</v>
      </c>
      <c r="AF1164" s="749">
        <v>168</v>
      </c>
    </row>
    <row r="1165" spans="21:32" ht="20.100000000000001" customHeight="1">
      <c r="U1165" s="749">
        <v>0</v>
      </c>
      <c r="V1165" s="749">
        <v>0</v>
      </c>
      <c r="W1165" s="749">
        <v>0</v>
      </c>
      <c r="X1165" s="749">
        <v>0</v>
      </c>
      <c r="Z1165" s="749">
        <v>0</v>
      </c>
      <c r="AB1165" s="749">
        <v>0</v>
      </c>
      <c r="AC1165" s="749">
        <v>0</v>
      </c>
      <c r="AD1165" s="749">
        <v>0</v>
      </c>
      <c r="AE1165" s="749">
        <v>0</v>
      </c>
      <c r="AF1165" s="749">
        <v>0</v>
      </c>
    </row>
    <row r="1166" spans="21:32" ht="20.100000000000001" customHeight="1">
      <c r="U1166" s="749">
        <v>0</v>
      </c>
      <c r="V1166" s="749">
        <v>0</v>
      </c>
      <c r="W1166" s="749">
        <v>0</v>
      </c>
      <c r="X1166" s="749">
        <v>0</v>
      </c>
      <c r="Z1166" s="749">
        <v>0</v>
      </c>
      <c r="AB1166" s="749">
        <v>0</v>
      </c>
      <c r="AC1166" s="749">
        <v>0</v>
      </c>
      <c r="AD1166" s="749">
        <v>0</v>
      </c>
      <c r="AE1166" s="749">
        <v>0</v>
      </c>
      <c r="AF1166" s="749">
        <v>0</v>
      </c>
    </row>
    <row r="1167" spans="21:32" ht="20.100000000000001" customHeight="1">
      <c r="U1167" s="749">
        <v>0</v>
      </c>
      <c r="V1167" s="749">
        <v>2430</v>
      </c>
      <c r="W1167" s="749">
        <v>32700</v>
      </c>
      <c r="X1167" s="749">
        <v>0</v>
      </c>
      <c r="Z1167" s="749">
        <v>0</v>
      </c>
      <c r="AB1167" s="749">
        <v>12062</v>
      </c>
      <c r="AC1167" s="749">
        <v>0</v>
      </c>
      <c r="AD1167" s="749">
        <v>0</v>
      </c>
      <c r="AE1167" s="749">
        <v>0</v>
      </c>
      <c r="AF1167" s="749">
        <v>572</v>
      </c>
    </row>
    <row r="1168" spans="21:32" ht="20.100000000000001" customHeight="1">
      <c r="U1168" s="749">
        <v>0</v>
      </c>
      <c r="V1168" s="749">
        <v>0</v>
      </c>
      <c r="W1168" s="749">
        <v>0</v>
      </c>
      <c r="X1168" s="749">
        <v>0</v>
      </c>
      <c r="Z1168" s="749">
        <v>0</v>
      </c>
      <c r="AB1168" s="749">
        <v>0</v>
      </c>
      <c r="AC1168" s="749">
        <v>0</v>
      </c>
      <c r="AD1168" s="749">
        <v>0</v>
      </c>
      <c r="AE1168" s="749">
        <v>0</v>
      </c>
      <c r="AF1168" s="749">
        <v>0</v>
      </c>
    </row>
    <row r="1169" spans="21:32" ht="20.100000000000001" customHeight="1">
      <c r="U1169" s="749">
        <v>0</v>
      </c>
      <c r="V1169" s="749">
        <v>0</v>
      </c>
      <c r="W1169" s="749">
        <v>0</v>
      </c>
      <c r="X1169" s="749">
        <v>0</v>
      </c>
      <c r="Z1169" s="749">
        <v>0</v>
      </c>
      <c r="AB1169" s="749">
        <v>0</v>
      </c>
      <c r="AC1169" s="749">
        <v>0</v>
      </c>
      <c r="AD1169" s="749">
        <v>0</v>
      </c>
      <c r="AE1169" s="749">
        <v>0</v>
      </c>
      <c r="AF1169" s="749">
        <v>0</v>
      </c>
    </row>
    <row r="1170" spans="21:32" ht="20.100000000000001" customHeight="1">
      <c r="U1170" s="749">
        <v>0</v>
      </c>
      <c r="V1170" s="749">
        <v>3541</v>
      </c>
      <c r="W1170" s="749">
        <v>124330</v>
      </c>
      <c r="X1170" s="749">
        <v>0</v>
      </c>
      <c r="Z1170" s="749">
        <v>0</v>
      </c>
      <c r="AB1170" s="749">
        <v>12411</v>
      </c>
      <c r="AC1170" s="749">
        <v>0</v>
      </c>
      <c r="AD1170" s="749">
        <v>0</v>
      </c>
      <c r="AE1170" s="749">
        <v>109891</v>
      </c>
      <c r="AF1170" s="749">
        <v>740</v>
      </c>
    </row>
    <row r="1171" spans="21:32" ht="20.100000000000001" customHeight="1">
      <c r="U1171" s="749">
        <v>0</v>
      </c>
      <c r="V1171" s="749">
        <v>0</v>
      </c>
      <c r="W1171" s="749">
        <v>0</v>
      </c>
      <c r="X1171" s="749">
        <v>0</v>
      </c>
      <c r="Z1171" s="749">
        <v>0</v>
      </c>
      <c r="AB1171" s="749">
        <v>0</v>
      </c>
      <c r="AC1171" s="749">
        <v>0</v>
      </c>
      <c r="AD1171" s="749">
        <v>0</v>
      </c>
      <c r="AE1171" s="749">
        <v>0</v>
      </c>
      <c r="AF1171" s="749">
        <v>0</v>
      </c>
    </row>
    <row r="1172" spans="21:32" ht="20.100000000000001" customHeight="1">
      <c r="U1172" s="749">
        <v>0</v>
      </c>
      <c r="V1172" s="749">
        <v>0</v>
      </c>
      <c r="W1172" s="749">
        <v>0</v>
      </c>
      <c r="X1172" s="749">
        <v>0</v>
      </c>
      <c r="Z1172" s="749">
        <v>0</v>
      </c>
      <c r="AB1172" s="749">
        <v>0</v>
      </c>
      <c r="AC1172" s="749">
        <v>0</v>
      </c>
      <c r="AD1172" s="749">
        <v>0</v>
      </c>
      <c r="AE1172" s="749">
        <v>0</v>
      </c>
      <c r="AF1172" s="749">
        <v>0</v>
      </c>
    </row>
    <row r="1173" spans="21:32" ht="20.100000000000001" customHeight="1">
      <c r="U1173" s="749">
        <v>0</v>
      </c>
      <c r="V1173" s="749">
        <v>0</v>
      </c>
      <c r="W1173" s="749">
        <v>0</v>
      </c>
      <c r="X1173" s="749">
        <v>0</v>
      </c>
      <c r="Z1173" s="749">
        <v>0</v>
      </c>
      <c r="AB1173" s="749">
        <v>0</v>
      </c>
      <c r="AC1173" s="749">
        <v>0</v>
      </c>
      <c r="AD1173" s="749">
        <v>0</v>
      </c>
      <c r="AE1173" s="749">
        <v>0</v>
      </c>
      <c r="AF1173" s="749">
        <v>0</v>
      </c>
    </row>
    <row r="1174" spans="21:32" ht="20.100000000000001" customHeight="1">
      <c r="U1174" s="749">
        <v>0</v>
      </c>
      <c r="V1174" s="749">
        <v>0</v>
      </c>
      <c r="W1174" s="749">
        <v>0</v>
      </c>
      <c r="X1174" s="749">
        <v>0</v>
      </c>
      <c r="Z1174" s="749">
        <v>0</v>
      </c>
      <c r="AB1174" s="749">
        <v>0</v>
      </c>
      <c r="AC1174" s="749">
        <v>0</v>
      </c>
      <c r="AD1174" s="749">
        <v>0</v>
      </c>
      <c r="AE1174" s="749">
        <v>0</v>
      </c>
      <c r="AF1174" s="749">
        <v>0</v>
      </c>
    </row>
    <row r="1175" spans="21:32" ht="20.100000000000001" customHeight="1">
      <c r="U1175" s="749">
        <v>0</v>
      </c>
      <c r="V1175" s="749">
        <v>3541</v>
      </c>
      <c r="W1175" s="749">
        <v>124330</v>
      </c>
      <c r="X1175" s="749">
        <v>0</v>
      </c>
      <c r="Z1175" s="749">
        <v>0</v>
      </c>
      <c r="AB1175" s="749">
        <v>12411</v>
      </c>
      <c r="AC1175" s="749">
        <v>0</v>
      </c>
      <c r="AD1175" s="749">
        <v>0</v>
      </c>
      <c r="AE1175" s="749">
        <v>109891</v>
      </c>
      <c r="AF1175" s="749">
        <v>740</v>
      </c>
    </row>
    <row r="1176" spans="21:32" ht="20.100000000000001" customHeight="1">
      <c r="U1176" s="749">
        <v>0</v>
      </c>
      <c r="V1176" s="749">
        <v>0</v>
      </c>
      <c r="W1176" s="749">
        <v>0</v>
      </c>
      <c r="X1176" s="749">
        <v>0</v>
      </c>
      <c r="Z1176" s="749">
        <v>0</v>
      </c>
      <c r="AB1176" s="749">
        <v>0</v>
      </c>
      <c r="AC1176" s="749">
        <v>0</v>
      </c>
      <c r="AD1176" s="749">
        <v>0</v>
      </c>
      <c r="AE1176" s="749">
        <v>0</v>
      </c>
      <c r="AF1176" s="749">
        <v>0</v>
      </c>
    </row>
    <row r="1177" spans="21:32" ht="20.100000000000001" customHeight="1">
      <c r="U1177" s="749">
        <v>0</v>
      </c>
      <c r="V1177" s="749">
        <v>0</v>
      </c>
      <c r="W1177" s="749">
        <v>0</v>
      </c>
      <c r="X1177" s="749">
        <v>0</v>
      </c>
      <c r="Z1177" s="749">
        <v>0</v>
      </c>
      <c r="AB1177" s="749">
        <v>0</v>
      </c>
      <c r="AC1177" s="749">
        <v>0</v>
      </c>
      <c r="AD1177" s="749">
        <v>0</v>
      </c>
      <c r="AE1177" s="749">
        <v>0</v>
      </c>
      <c r="AF1177" s="749">
        <v>0</v>
      </c>
    </row>
    <row r="1178" spans="21:32" ht="20.100000000000001" customHeight="1">
      <c r="U1178" s="749">
        <v>0</v>
      </c>
      <c r="V1178" s="749">
        <v>0</v>
      </c>
      <c r="W1178" s="749">
        <v>0</v>
      </c>
      <c r="X1178" s="749">
        <v>0</v>
      </c>
      <c r="Z1178" s="749">
        <v>0</v>
      </c>
      <c r="AB1178" s="749">
        <v>0</v>
      </c>
      <c r="AC1178" s="749">
        <v>0</v>
      </c>
      <c r="AD1178" s="749">
        <v>0</v>
      </c>
      <c r="AE1178" s="749">
        <v>0</v>
      </c>
      <c r="AF1178" s="749">
        <v>0</v>
      </c>
    </row>
    <row r="1179" spans="21:32" ht="20.100000000000001" customHeight="1">
      <c r="U1179" s="749">
        <v>0</v>
      </c>
      <c r="V1179" s="749">
        <v>0</v>
      </c>
      <c r="W1179" s="749">
        <v>0</v>
      </c>
      <c r="X1179" s="749">
        <v>0</v>
      </c>
      <c r="Z1179" s="749">
        <v>0</v>
      </c>
      <c r="AB1179" s="749">
        <v>0</v>
      </c>
      <c r="AC1179" s="749">
        <v>0</v>
      </c>
      <c r="AD1179" s="749">
        <v>0</v>
      </c>
      <c r="AE1179" s="749">
        <v>0</v>
      </c>
      <c r="AF1179" s="749">
        <v>0</v>
      </c>
    </row>
  </sheetData>
  <mergeCells count="778">
    <mergeCell ref="D1104:E1112"/>
    <mergeCell ref="D847:D871"/>
    <mergeCell ref="E856:E867"/>
    <mergeCell ref="D872:D896"/>
    <mergeCell ref="E881:E892"/>
    <mergeCell ref="D897:D921"/>
    <mergeCell ref="E906:E917"/>
    <mergeCell ref="D989:D995"/>
    <mergeCell ref="D1000:D1031"/>
    <mergeCell ref="E1000:E1037"/>
    <mergeCell ref="E1100:E1101"/>
    <mergeCell ref="F1100:H1101"/>
    <mergeCell ref="D1102:D1103"/>
    <mergeCell ref="F1102:H1103"/>
    <mergeCell ref="F1104:F1108"/>
    <mergeCell ref="F1109:H1111"/>
    <mergeCell ref="D1113:F1114"/>
    <mergeCell ref="D1115:F1116"/>
    <mergeCell ref="D174:F180"/>
    <mergeCell ref="D246:E256"/>
    <mergeCell ref="D257:E263"/>
    <mergeCell ref="D264:E279"/>
    <mergeCell ref="D280:E310"/>
    <mergeCell ref="F286:F294"/>
    <mergeCell ref="F295:F306"/>
    <mergeCell ref="D400:E408"/>
    <mergeCell ref="D414:F420"/>
    <mergeCell ref="D475:D482"/>
    <mergeCell ref="D526:E533"/>
    <mergeCell ref="D535:E548"/>
    <mergeCell ref="D797:D821"/>
    <mergeCell ref="E806:E817"/>
    <mergeCell ref="D822:D846"/>
    <mergeCell ref="E831:E842"/>
    <mergeCell ref="E1090:E1091"/>
    <mergeCell ref="F1090:H1091"/>
    <mergeCell ref="E1092:E1093"/>
    <mergeCell ref="F1092:H1093"/>
    <mergeCell ref="E1094:H1095"/>
    <mergeCell ref="E1096:E1097"/>
    <mergeCell ref="F1096:H1097"/>
    <mergeCell ref="E1098:E1099"/>
    <mergeCell ref="F1098:H1099"/>
    <mergeCell ref="E1080:E1081"/>
    <mergeCell ref="F1080:H1081"/>
    <mergeCell ref="E1082:E1083"/>
    <mergeCell ref="F1082:H1083"/>
    <mergeCell ref="E1084:E1085"/>
    <mergeCell ref="F1084:H1085"/>
    <mergeCell ref="E1086:E1087"/>
    <mergeCell ref="F1086:H1087"/>
    <mergeCell ref="E1088:E1089"/>
    <mergeCell ref="F1088:H1089"/>
    <mergeCell ref="E1070:E1071"/>
    <mergeCell ref="F1070:H1071"/>
    <mergeCell ref="E1072:E1073"/>
    <mergeCell ref="F1072:H1073"/>
    <mergeCell ref="E1074:E1075"/>
    <mergeCell ref="F1074:H1075"/>
    <mergeCell ref="E1076:E1077"/>
    <mergeCell ref="F1076:H1077"/>
    <mergeCell ref="E1078:E1079"/>
    <mergeCell ref="F1078:H1079"/>
    <mergeCell ref="E1060:E1061"/>
    <mergeCell ref="F1060:H1061"/>
    <mergeCell ref="E1062:E1063"/>
    <mergeCell ref="F1062:H1063"/>
    <mergeCell ref="E1064:E1065"/>
    <mergeCell ref="F1064:H1065"/>
    <mergeCell ref="E1066:E1067"/>
    <mergeCell ref="F1066:H1067"/>
    <mergeCell ref="E1068:E1069"/>
    <mergeCell ref="F1068:H1069"/>
    <mergeCell ref="E1050:E1051"/>
    <mergeCell ref="F1050:H1051"/>
    <mergeCell ref="E1052:E1053"/>
    <mergeCell ref="F1052:H1053"/>
    <mergeCell ref="E1054:E1055"/>
    <mergeCell ref="F1054:H1055"/>
    <mergeCell ref="E1056:E1057"/>
    <mergeCell ref="F1056:H1057"/>
    <mergeCell ref="E1058:E1059"/>
    <mergeCell ref="F1058:H1059"/>
    <mergeCell ref="D1042:D1043"/>
    <mergeCell ref="E1042:E1043"/>
    <mergeCell ref="F1042:H1043"/>
    <mergeCell ref="D1044:D1045"/>
    <mergeCell ref="E1044:H1045"/>
    <mergeCell ref="E1046:E1047"/>
    <mergeCell ref="F1046:H1047"/>
    <mergeCell ref="E1048:E1049"/>
    <mergeCell ref="F1048:H1049"/>
    <mergeCell ref="D1048:D1101"/>
    <mergeCell ref="F1032:F1033"/>
    <mergeCell ref="H1032:H1033"/>
    <mergeCell ref="F1034:F1035"/>
    <mergeCell ref="H1034:H1035"/>
    <mergeCell ref="F1036:F1037"/>
    <mergeCell ref="H1036:H1037"/>
    <mergeCell ref="F1038:F1039"/>
    <mergeCell ref="H1038:H1039"/>
    <mergeCell ref="E1040:E1041"/>
    <mergeCell ref="F1040:F1041"/>
    <mergeCell ref="H1040:H1041"/>
    <mergeCell ref="F1022:F1023"/>
    <mergeCell ref="H1022:H1023"/>
    <mergeCell ref="F1024:F1025"/>
    <mergeCell ref="H1024:H1025"/>
    <mergeCell ref="F1026:F1027"/>
    <mergeCell ref="H1026:H1027"/>
    <mergeCell ref="F1028:F1029"/>
    <mergeCell ref="H1028:H1029"/>
    <mergeCell ref="F1030:F1031"/>
    <mergeCell ref="H1030:H1031"/>
    <mergeCell ref="F1012:F1013"/>
    <mergeCell ref="H1012:H1013"/>
    <mergeCell ref="F1014:F1015"/>
    <mergeCell ref="H1014:H1015"/>
    <mergeCell ref="F1016:F1017"/>
    <mergeCell ref="H1016:H1017"/>
    <mergeCell ref="F1018:F1019"/>
    <mergeCell ref="H1018:H1019"/>
    <mergeCell ref="F1020:F1021"/>
    <mergeCell ref="H1020:H1021"/>
    <mergeCell ref="H1002:H1003"/>
    <mergeCell ref="F1004:F1005"/>
    <mergeCell ref="H1004:H1005"/>
    <mergeCell ref="F1006:F1007"/>
    <mergeCell ref="H1006:H1007"/>
    <mergeCell ref="F1008:F1009"/>
    <mergeCell ref="H1008:H1009"/>
    <mergeCell ref="F1010:F1011"/>
    <mergeCell ref="H1010:H1011"/>
    <mergeCell ref="E894:F896"/>
    <mergeCell ref="E897:F899"/>
    <mergeCell ref="E900:F902"/>
    <mergeCell ref="E903:F905"/>
    <mergeCell ref="F906:F908"/>
    <mergeCell ref="F909:F911"/>
    <mergeCell ref="F912:F914"/>
    <mergeCell ref="F915:F917"/>
    <mergeCell ref="E919:F921"/>
    <mergeCell ref="F856:F858"/>
    <mergeCell ref="F859:F861"/>
    <mergeCell ref="F862:F864"/>
    <mergeCell ref="F865:F867"/>
    <mergeCell ref="E869:F871"/>
    <mergeCell ref="E872:F874"/>
    <mergeCell ref="E875:F877"/>
    <mergeCell ref="E878:F880"/>
    <mergeCell ref="F881:F883"/>
    <mergeCell ref="E828:F830"/>
    <mergeCell ref="F831:F833"/>
    <mergeCell ref="F834:F836"/>
    <mergeCell ref="F837:F839"/>
    <mergeCell ref="F840:F842"/>
    <mergeCell ref="E844:F846"/>
    <mergeCell ref="E847:F849"/>
    <mergeCell ref="E850:F852"/>
    <mergeCell ref="E853:F855"/>
    <mergeCell ref="E800:F802"/>
    <mergeCell ref="E803:F805"/>
    <mergeCell ref="F806:F808"/>
    <mergeCell ref="F809:F811"/>
    <mergeCell ref="F812:F814"/>
    <mergeCell ref="F815:F817"/>
    <mergeCell ref="E819:F821"/>
    <mergeCell ref="E822:F824"/>
    <mergeCell ref="E825:F827"/>
    <mergeCell ref="F401:F402"/>
    <mergeCell ref="F404:F405"/>
    <mergeCell ref="D409:E411"/>
    <mergeCell ref="F410:F411"/>
    <mergeCell ref="D518:F519"/>
    <mergeCell ref="D520:F521"/>
    <mergeCell ref="D522:D523"/>
    <mergeCell ref="E522:F523"/>
    <mergeCell ref="D524:D525"/>
    <mergeCell ref="E524:F525"/>
    <mergeCell ref="E1118:I1118"/>
    <mergeCell ref="E1119:I1119"/>
    <mergeCell ref="E1120:I1120"/>
    <mergeCell ref="E1121:I1121"/>
    <mergeCell ref="D5:D6"/>
    <mergeCell ref="E5:F6"/>
    <mergeCell ref="D64:F66"/>
    <mergeCell ref="D67:F69"/>
    <mergeCell ref="D71:E73"/>
    <mergeCell ref="D74:E76"/>
    <mergeCell ref="D141:E146"/>
    <mergeCell ref="D227:D232"/>
    <mergeCell ref="D234:F235"/>
    <mergeCell ref="D241:F242"/>
    <mergeCell ref="D243:F244"/>
    <mergeCell ref="F254:F255"/>
    <mergeCell ref="F258:F263"/>
    <mergeCell ref="F264:F266"/>
    <mergeCell ref="F267:F269"/>
    <mergeCell ref="F271:F273"/>
    <mergeCell ref="F274:F276"/>
    <mergeCell ref="F277:F279"/>
    <mergeCell ref="F280:F282"/>
    <mergeCell ref="F283:F285"/>
    <mergeCell ref="E985:I985"/>
    <mergeCell ref="E986:I986"/>
    <mergeCell ref="E987:I987"/>
    <mergeCell ref="F1112:I1112"/>
    <mergeCell ref="H1113:I1113"/>
    <mergeCell ref="H1114:I1114"/>
    <mergeCell ref="H1115:I1115"/>
    <mergeCell ref="H1116:I1116"/>
    <mergeCell ref="D1117:I1117"/>
    <mergeCell ref="E988:E989"/>
    <mergeCell ref="F988:H989"/>
    <mergeCell ref="F990:F991"/>
    <mergeCell ref="H990:H991"/>
    <mergeCell ref="F992:F993"/>
    <mergeCell ref="H992:H993"/>
    <mergeCell ref="F994:F995"/>
    <mergeCell ref="H994:H995"/>
    <mergeCell ref="E996:E997"/>
    <mergeCell ref="F996:H997"/>
    <mergeCell ref="F998:F999"/>
    <mergeCell ref="H998:H999"/>
    <mergeCell ref="F1000:F1001"/>
    <mergeCell ref="H1000:H1001"/>
    <mergeCell ref="F1002:F1003"/>
    <mergeCell ref="F976:I976"/>
    <mergeCell ref="F977:I977"/>
    <mergeCell ref="E978:H978"/>
    <mergeCell ref="E979:H979"/>
    <mergeCell ref="E980:I980"/>
    <mergeCell ref="E981:I981"/>
    <mergeCell ref="E982:I982"/>
    <mergeCell ref="E983:I983"/>
    <mergeCell ref="E984:I984"/>
    <mergeCell ref="F965:I965"/>
    <mergeCell ref="F966:I966"/>
    <mergeCell ref="E967:H967"/>
    <mergeCell ref="E968:H968"/>
    <mergeCell ref="F971:I971"/>
    <mergeCell ref="F972:I972"/>
    <mergeCell ref="F973:I973"/>
    <mergeCell ref="F974:I974"/>
    <mergeCell ref="F975:I975"/>
    <mergeCell ref="E965:E966"/>
    <mergeCell ref="F948:I948"/>
    <mergeCell ref="F949:I949"/>
    <mergeCell ref="F950:I950"/>
    <mergeCell ref="F951:I951"/>
    <mergeCell ref="F952:I952"/>
    <mergeCell ref="E957:I957"/>
    <mergeCell ref="E958:I958"/>
    <mergeCell ref="E960:I960"/>
    <mergeCell ref="D962:I962"/>
    <mergeCell ref="F929:I929"/>
    <mergeCell ref="E933:I933"/>
    <mergeCell ref="E934:I934"/>
    <mergeCell ref="E935:I935"/>
    <mergeCell ref="E936:I936"/>
    <mergeCell ref="F937:I937"/>
    <mergeCell ref="F938:I938"/>
    <mergeCell ref="F939:I939"/>
    <mergeCell ref="F947:I947"/>
    <mergeCell ref="G920:H920"/>
    <mergeCell ref="G921:H921"/>
    <mergeCell ref="E922:I922"/>
    <mergeCell ref="F923:I923"/>
    <mergeCell ref="F924:I924"/>
    <mergeCell ref="F925:I925"/>
    <mergeCell ref="F926:I926"/>
    <mergeCell ref="F927:I927"/>
    <mergeCell ref="F928:I928"/>
    <mergeCell ref="G912:H912"/>
    <mergeCell ref="G913:H913"/>
    <mergeCell ref="G914:H914"/>
    <mergeCell ref="G915:H915"/>
    <mergeCell ref="G916:H916"/>
    <mergeCell ref="G917:H917"/>
    <mergeCell ref="E918:F918"/>
    <mergeCell ref="G918:H918"/>
    <mergeCell ref="G919:H919"/>
    <mergeCell ref="G903:H903"/>
    <mergeCell ref="G904:H904"/>
    <mergeCell ref="G905:H905"/>
    <mergeCell ref="G906:H906"/>
    <mergeCell ref="G907:H907"/>
    <mergeCell ref="G908:H908"/>
    <mergeCell ref="G909:H909"/>
    <mergeCell ref="G910:H910"/>
    <mergeCell ref="G911:H911"/>
    <mergeCell ref="G894:H894"/>
    <mergeCell ref="G895:H895"/>
    <mergeCell ref="G896:H896"/>
    <mergeCell ref="G897:H897"/>
    <mergeCell ref="G898:H898"/>
    <mergeCell ref="G899:H899"/>
    <mergeCell ref="G900:H900"/>
    <mergeCell ref="G901:H901"/>
    <mergeCell ref="G902:H902"/>
    <mergeCell ref="G885:H885"/>
    <mergeCell ref="G886:H886"/>
    <mergeCell ref="G887:H887"/>
    <mergeCell ref="G888:H888"/>
    <mergeCell ref="G889:H889"/>
    <mergeCell ref="G890:H890"/>
    <mergeCell ref="G891:H891"/>
    <mergeCell ref="G892:H892"/>
    <mergeCell ref="E893:F893"/>
    <mergeCell ref="G893:H893"/>
    <mergeCell ref="F884:F886"/>
    <mergeCell ref="F887:F889"/>
    <mergeCell ref="F890:F892"/>
    <mergeCell ref="G876:H876"/>
    <mergeCell ref="G877:H877"/>
    <mergeCell ref="G878:H878"/>
    <mergeCell ref="G879:H879"/>
    <mergeCell ref="G880:H880"/>
    <mergeCell ref="G881:H881"/>
    <mergeCell ref="G882:H882"/>
    <mergeCell ref="G883:H883"/>
    <mergeCell ref="G884:H884"/>
    <mergeCell ref="E868:F868"/>
    <mergeCell ref="G868:H868"/>
    <mergeCell ref="G869:H869"/>
    <mergeCell ref="G870:H870"/>
    <mergeCell ref="G871:H871"/>
    <mergeCell ref="G872:H872"/>
    <mergeCell ref="G873:H873"/>
    <mergeCell ref="G874:H874"/>
    <mergeCell ref="G875:H875"/>
    <mergeCell ref="G859:H859"/>
    <mergeCell ref="G860:H860"/>
    <mergeCell ref="G861:H861"/>
    <mergeCell ref="G862:H862"/>
    <mergeCell ref="G863:H863"/>
    <mergeCell ref="G864:H864"/>
    <mergeCell ref="G865:H865"/>
    <mergeCell ref="G866:H866"/>
    <mergeCell ref="G867:H867"/>
    <mergeCell ref="G850:H850"/>
    <mergeCell ref="G851:H851"/>
    <mergeCell ref="G852:H852"/>
    <mergeCell ref="G853:H853"/>
    <mergeCell ref="G854:H854"/>
    <mergeCell ref="G855:H855"/>
    <mergeCell ref="G856:H856"/>
    <mergeCell ref="G857:H857"/>
    <mergeCell ref="G858:H858"/>
    <mergeCell ref="G842:H842"/>
    <mergeCell ref="E843:F843"/>
    <mergeCell ref="G843:H843"/>
    <mergeCell ref="G844:H844"/>
    <mergeCell ref="G845:H845"/>
    <mergeCell ref="G846:H846"/>
    <mergeCell ref="G847:H847"/>
    <mergeCell ref="G848:H848"/>
    <mergeCell ref="G849:H849"/>
    <mergeCell ref="G833:H833"/>
    <mergeCell ref="G834:H834"/>
    <mergeCell ref="G835:H835"/>
    <mergeCell ref="G836:H836"/>
    <mergeCell ref="G837:H837"/>
    <mergeCell ref="G838:H838"/>
    <mergeCell ref="G839:H839"/>
    <mergeCell ref="G840:H840"/>
    <mergeCell ref="G841:H841"/>
    <mergeCell ref="G824:H824"/>
    <mergeCell ref="G825:H825"/>
    <mergeCell ref="G826:H826"/>
    <mergeCell ref="G827:H827"/>
    <mergeCell ref="G828:H828"/>
    <mergeCell ref="G829:H829"/>
    <mergeCell ref="G830:H830"/>
    <mergeCell ref="G831:H831"/>
    <mergeCell ref="G832:H832"/>
    <mergeCell ref="G816:H816"/>
    <mergeCell ref="G817:H817"/>
    <mergeCell ref="E818:F818"/>
    <mergeCell ref="G818:H818"/>
    <mergeCell ref="G819:H819"/>
    <mergeCell ref="G820:H820"/>
    <mergeCell ref="G821:H821"/>
    <mergeCell ref="G822:H822"/>
    <mergeCell ref="G823:H823"/>
    <mergeCell ref="G807:H807"/>
    <mergeCell ref="G808:H808"/>
    <mergeCell ref="G809:H809"/>
    <mergeCell ref="G810:H810"/>
    <mergeCell ref="G811:H811"/>
    <mergeCell ref="G812:H812"/>
    <mergeCell ref="G813:H813"/>
    <mergeCell ref="G814:H814"/>
    <mergeCell ref="G815:H815"/>
    <mergeCell ref="G798:H798"/>
    <mergeCell ref="G799:H799"/>
    <mergeCell ref="G800:H800"/>
    <mergeCell ref="G801:H801"/>
    <mergeCell ref="G802:H802"/>
    <mergeCell ref="G803:H803"/>
    <mergeCell ref="G804:H804"/>
    <mergeCell ref="G805:H805"/>
    <mergeCell ref="G806:H806"/>
    <mergeCell ref="F550:H550"/>
    <mergeCell ref="F551:H551"/>
    <mergeCell ref="F552:H552"/>
    <mergeCell ref="E742:H742"/>
    <mergeCell ref="E754:H754"/>
    <mergeCell ref="E766:H766"/>
    <mergeCell ref="E778:H778"/>
    <mergeCell ref="E790:H790"/>
    <mergeCell ref="G797:H797"/>
    <mergeCell ref="D550:E552"/>
    <mergeCell ref="D566:F567"/>
    <mergeCell ref="D582:F583"/>
    <mergeCell ref="D597:F598"/>
    <mergeCell ref="D612:F613"/>
    <mergeCell ref="D627:F628"/>
    <mergeCell ref="D642:F643"/>
    <mergeCell ref="D657:F658"/>
    <mergeCell ref="D672:F673"/>
    <mergeCell ref="D687:F688"/>
    <mergeCell ref="D702:F703"/>
    <mergeCell ref="D717:F718"/>
    <mergeCell ref="D732:F733"/>
    <mergeCell ref="D794:E796"/>
    <mergeCell ref="E797:F799"/>
    <mergeCell ref="F466:H466"/>
    <mergeCell ref="F471:H471"/>
    <mergeCell ref="E484:H484"/>
    <mergeCell ref="D516:I516"/>
    <mergeCell ref="H533:I533"/>
    <mergeCell ref="D534:I534"/>
    <mergeCell ref="F535:I535"/>
    <mergeCell ref="F542:I542"/>
    <mergeCell ref="D549:E549"/>
    <mergeCell ref="F549:H549"/>
    <mergeCell ref="F528:F531"/>
    <mergeCell ref="F532:F533"/>
    <mergeCell ref="F536:F541"/>
    <mergeCell ref="F543:F548"/>
    <mergeCell ref="H416:I416"/>
    <mergeCell ref="H417:I417"/>
    <mergeCell ref="H418:I418"/>
    <mergeCell ref="H419:I419"/>
    <mergeCell ref="H420:I420"/>
    <mergeCell ref="F435:H435"/>
    <mergeCell ref="F437:H437"/>
    <mergeCell ref="F438:H438"/>
    <mergeCell ref="H456:I456"/>
    <mergeCell ref="H408:I408"/>
    <mergeCell ref="F409:I409"/>
    <mergeCell ref="H410:I410"/>
    <mergeCell ref="H411:I411"/>
    <mergeCell ref="D412:E412"/>
    <mergeCell ref="F412:I412"/>
    <mergeCell ref="D413:I413"/>
    <mergeCell ref="H414:I414"/>
    <mergeCell ref="H415:I415"/>
    <mergeCell ref="H399:I399"/>
    <mergeCell ref="H400:I400"/>
    <mergeCell ref="H401:I401"/>
    <mergeCell ref="H402:I402"/>
    <mergeCell ref="H403:I403"/>
    <mergeCell ref="H404:I404"/>
    <mergeCell ref="H405:I405"/>
    <mergeCell ref="H406:I406"/>
    <mergeCell ref="H407:I407"/>
    <mergeCell ref="E388:H388"/>
    <mergeCell ref="E389:H389"/>
    <mergeCell ref="H392:I392"/>
    <mergeCell ref="H393:I393"/>
    <mergeCell ref="H394:I394"/>
    <mergeCell ref="H395:I395"/>
    <mergeCell ref="H396:I396"/>
    <mergeCell ref="H397:I397"/>
    <mergeCell ref="H398:I398"/>
    <mergeCell ref="D392:F394"/>
    <mergeCell ref="D395:F399"/>
    <mergeCell ref="H375:I375"/>
    <mergeCell ref="H376:I376"/>
    <mergeCell ref="H377:I377"/>
    <mergeCell ref="H378:I378"/>
    <mergeCell ref="E383:I383"/>
    <mergeCell ref="E384:I384"/>
    <mergeCell ref="E385:I385"/>
    <mergeCell ref="E386:I386"/>
    <mergeCell ref="E387:I387"/>
    <mergeCell ref="H366:I366"/>
    <mergeCell ref="E367:I367"/>
    <mergeCell ref="F368:I368"/>
    <mergeCell ref="H369:I369"/>
    <mergeCell ref="H370:I370"/>
    <mergeCell ref="H371:I371"/>
    <mergeCell ref="H372:I372"/>
    <mergeCell ref="H373:I373"/>
    <mergeCell ref="F374:I374"/>
    <mergeCell ref="F357:I357"/>
    <mergeCell ref="E358:I358"/>
    <mergeCell ref="F359:I359"/>
    <mergeCell ref="F360:I360"/>
    <mergeCell ref="E361:I361"/>
    <mergeCell ref="E362:I362"/>
    <mergeCell ref="H363:I363"/>
    <mergeCell ref="H364:I364"/>
    <mergeCell ref="H365:I365"/>
    <mergeCell ref="F348:I348"/>
    <mergeCell ref="F349:I349"/>
    <mergeCell ref="F350:I350"/>
    <mergeCell ref="F351:I351"/>
    <mergeCell ref="F352:I352"/>
    <mergeCell ref="F353:I353"/>
    <mergeCell ref="F354:I354"/>
    <mergeCell ref="F355:I355"/>
    <mergeCell ref="F356:I356"/>
    <mergeCell ref="F339:I339"/>
    <mergeCell ref="F340:I340"/>
    <mergeCell ref="F341:I341"/>
    <mergeCell ref="F342:I342"/>
    <mergeCell ref="F343:I343"/>
    <mergeCell ref="F344:I344"/>
    <mergeCell ref="F345:I345"/>
    <mergeCell ref="F346:I346"/>
    <mergeCell ref="E347:I347"/>
    <mergeCell ref="E330:I330"/>
    <mergeCell ref="F331:I331"/>
    <mergeCell ref="F332:I332"/>
    <mergeCell ref="F333:I333"/>
    <mergeCell ref="F334:I334"/>
    <mergeCell ref="F335:I335"/>
    <mergeCell ref="E336:I336"/>
    <mergeCell ref="E337:I337"/>
    <mergeCell ref="E338:I338"/>
    <mergeCell ref="H321:I321"/>
    <mergeCell ref="H322:I322"/>
    <mergeCell ref="H323:I323"/>
    <mergeCell ref="H324:I324"/>
    <mergeCell ref="F325:I325"/>
    <mergeCell ref="F326:I326"/>
    <mergeCell ref="E327:I327"/>
    <mergeCell ref="E328:I328"/>
    <mergeCell ref="E329:I329"/>
    <mergeCell ref="G312:H312"/>
    <mergeCell ref="G313:H313"/>
    <mergeCell ref="G314:H314"/>
    <mergeCell ref="G315:H315"/>
    <mergeCell ref="G316:H316"/>
    <mergeCell ref="E317:I317"/>
    <mergeCell ref="F318:I318"/>
    <mergeCell ref="H319:I319"/>
    <mergeCell ref="H320:I320"/>
    <mergeCell ref="D311:F313"/>
    <mergeCell ref="D314:F316"/>
    <mergeCell ref="G282:H282"/>
    <mergeCell ref="G283:H283"/>
    <mergeCell ref="G284:H284"/>
    <mergeCell ref="G285:H285"/>
    <mergeCell ref="F307:G307"/>
    <mergeCell ref="G308:H308"/>
    <mergeCell ref="G309:H309"/>
    <mergeCell ref="G310:H310"/>
    <mergeCell ref="G311:H311"/>
    <mergeCell ref="G286:G288"/>
    <mergeCell ref="G289:G291"/>
    <mergeCell ref="G292:G294"/>
    <mergeCell ref="G295:G297"/>
    <mergeCell ref="G298:G300"/>
    <mergeCell ref="G301:G303"/>
    <mergeCell ref="G304:G306"/>
    <mergeCell ref="F308:F310"/>
    <mergeCell ref="G273:H273"/>
    <mergeCell ref="G274:H274"/>
    <mergeCell ref="G275:H275"/>
    <mergeCell ref="G276:H276"/>
    <mergeCell ref="G277:H277"/>
    <mergeCell ref="G278:H278"/>
    <mergeCell ref="G279:H279"/>
    <mergeCell ref="G280:H280"/>
    <mergeCell ref="G281:H281"/>
    <mergeCell ref="G264:H264"/>
    <mergeCell ref="G265:H265"/>
    <mergeCell ref="G266:H266"/>
    <mergeCell ref="G267:H267"/>
    <mergeCell ref="G268:H268"/>
    <mergeCell ref="G269:H269"/>
    <mergeCell ref="G270:H270"/>
    <mergeCell ref="G271:H271"/>
    <mergeCell ref="G272:H272"/>
    <mergeCell ref="E236:H236"/>
    <mergeCell ref="E237:H237"/>
    <mergeCell ref="E238:H238"/>
    <mergeCell ref="E239:H239"/>
    <mergeCell ref="D240:H240"/>
    <mergeCell ref="D245:E245"/>
    <mergeCell ref="F245:H245"/>
    <mergeCell ref="F256:H256"/>
    <mergeCell ref="F257:H257"/>
    <mergeCell ref="E222:H222"/>
    <mergeCell ref="E223:H223"/>
    <mergeCell ref="E224:H224"/>
    <mergeCell ref="E225:H225"/>
    <mergeCell ref="E226:H226"/>
    <mergeCell ref="E230:H230"/>
    <mergeCell ref="E231:H231"/>
    <mergeCell ref="E232:H232"/>
    <mergeCell ref="E233:H233"/>
    <mergeCell ref="F205:H205"/>
    <mergeCell ref="E206:H206"/>
    <mergeCell ref="E207:H207"/>
    <mergeCell ref="E209:H209"/>
    <mergeCell ref="E210:H210"/>
    <mergeCell ref="E211:H211"/>
    <mergeCell ref="E212:H212"/>
    <mergeCell ref="E213:H213"/>
    <mergeCell ref="E217:H217"/>
    <mergeCell ref="E196:H196"/>
    <mergeCell ref="E197:H197"/>
    <mergeCell ref="E198:H198"/>
    <mergeCell ref="E199:H199"/>
    <mergeCell ref="E200:H200"/>
    <mergeCell ref="F201:H201"/>
    <mergeCell ref="F202:H202"/>
    <mergeCell ref="F203:H203"/>
    <mergeCell ref="F204:H204"/>
    <mergeCell ref="F187:H187"/>
    <mergeCell ref="E188:H188"/>
    <mergeCell ref="F189:H189"/>
    <mergeCell ref="F190:H190"/>
    <mergeCell ref="F191:H191"/>
    <mergeCell ref="E192:H192"/>
    <mergeCell ref="E193:H193"/>
    <mergeCell ref="E194:H194"/>
    <mergeCell ref="E195:H195"/>
    <mergeCell ref="H179:I179"/>
    <mergeCell ref="H180:I180"/>
    <mergeCell ref="D181:F181"/>
    <mergeCell ref="H181:I181"/>
    <mergeCell ref="F182:H182"/>
    <mergeCell ref="F183:H183"/>
    <mergeCell ref="F184:H184"/>
    <mergeCell ref="F185:H185"/>
    <mergeCell ref="F186:H186"/>
    <mergeCell ref="D172:E172"/>
    <mergeCell ref="F172:I172"/>
    <mergeCell ref="D173:E173"/>
    <mergeCell ref="F173:I173"/>
    <mergeCell ref="H174:I174"/>
    <mergeCell ref="H175:I175"/>
    <mergeCell ref="H176:I176"/>
    <mergeCell ref="H177:I177"/>
    <mergeCell ref="H178:I178"/>
    <mergeCell ref="D167:E167"/>
    <mergeCell ref="F167:I167"/>
    <mergeCell ref="D168:E168"/>
    <mergeCell ref="F168:I168"/>
    <mergeCell ref="D169:E169"/>
    <mergeCell ref="F169:I169"/>
    <mergeCell ref="D170:E170"/>
    <mergeCell ref="F170:I170"/>
    <mergeCell ref="D171:E171"/>
    <mergeCell ref="F171:I171"/>
    <mergeCell ref="D148:I148"/>
    <mergeCell ref="D149:I149"/>
    <mergeCell ref="D150:I150"/>
    <mergeCell ref="D151:I151"/>
    <mergeCell ref="D152:E152"/>
    <mergeCell ref="F152:I152"/>
    <mergeCell ref="E153:H153"/>
    <mergeCell ref="D154:I154"/>
    <mergeCell ref="D160:I160"/>
    <mergeCell ref="D139:I139"/>
    <mergeCell ref="D140:I140"/>
    <mergeCell ref="F141:I141"/>
    <mergeCell ref="F142:I142"/>
    <mergeCell ref="F143:I143"/>
    <mergeCell ref="F144:I144"/>
    <mergeCell ref="F145:I145"/>
    <mergeCell ref="F146:I146"/>
    <mergeCell ref="D147:I147"/>
    <mergeCell ref="F126:H126"/>
    <mergeCell ref="F127:H127"/>
    <mergeCell ref="E128:H128"/>
    <mergeCell ref="F129:H129"/>
    <mergeCell ref="F130:H130"/>
    <mergeCell ref="E133:H133"/>
    <mergeCell ref="E134:H134"/>
    <mergeCell ref="E135:H135"/>
    <mergeCell ref="D138:I138"/>
    <mergeCell ref="F115:H115"/>
    <mergeCell ref="F116:H116"/>
    <mergeCell ref="F117:H117"/>
    <mergeCell ref="F118:H118"/>
    <mergeCell ref="F119:H119"/>
    <mergeCell ref="F120:H120"/>
    <mergeCell ref="F121:H121"/>
    <mergeCell ref="E124:H124"/>
    <mergeCell ref="F125:H125"/>
    <mergeCell ref="F103:H103"/>
    <mergeCell ref="F104:H104"/>
    <mergeCell ref="F105:H105"/>
    <mergeCell ref="F109:H109"/>
    <mergeCell ref="F110:H110"/>
    <mergeCell ref="F111:H111"/>
    <mergeCell ref="F112:H112"/>
    <mergeCell ref="F113:H113"/>
    <mergeCell ref="F114:H114"/>
    <mergeCell ref="F93:H93"/>
    <mergeCell ref="F94:H94"/>
    <mergeCell ref="F95:H95"/>
    <mergeCell ref="F96:H96"/>
    <mergeCell ref="F97:H97"/>
    <mergeCell ref="F98:H98"/>
    <mergeCell ref="F99:H99"/>
    <mergeCell ref="F100:H100"/>
    <mergeCell ref="F102:H102"/>
    <mergeCell ref="F74:H74"/>
    <mergeCell ref="F75:H75"/>
    <mergeCell ref="F76:H76"/>
    <mergeCell ref="F78:H78"/>
    <mergeCell ref="F79:H79"/>
    <mergeCell ref="F87:H87"/>
    <mergeCell ref="F88:H88"/>
    <mergeCell ref="F91:H91"/>
    <mergeCell ref="F92:H92"/>
    <mergeCell ref="D57:H57"/>
    <mergeCell ref="E58:H58"/>
    <mergeCell ref="E61:H61"/>
    <mergeCell ref="E62:H62"/>
    <mergeCell ref="E63:H63"/>
    <mergeCell ref="E70:H70"/>
    <mergeCell ref="F71:H71"/>
    <mergeCell ref="F72:H72"/>
    <mergeCell ref="F73:H73"/>
    <mergeCell ref="E44:H44"/>
    <mergeCell ref="F45:H45"/>
    <mergeCell ref="F46:H46"/>
    <mergeCell ref="F47:H47"/>
    <mergeCell ref="F48:H48"/>
    <mergeCell ref="F49:H49"/>
    <mergeCell ref="F50:H50"/>
    <mergeCell ref="F51:H51"/>
    <mergeCell ref="E52:H52"/>
    <mergeCell ref="E34:F34"/>
    <mergeCell ref="E35:F35"/>
    <mergeCell ref="E36:F36"/>
    <mergeCell ref="E37:F37"/>
    <mergeCell ref="E38:H38"/>
    <mergeCell ref="F39:H39"/>
    <mergeCell ref="E40:H40"/>
    <mergeCell ref="F41:H41"/>
    <mergeCell ref="E42:F42"/>
    <mergeCell ref="E23:H23"/>
    <mergeCell ref="E24:H24"/>
    <mergeCell ref="F25:H25"/>
    <mergeCell ref="F26:H26"/>
    <mergeCell ref="F27:H27"/>
    <mergeCell ref="F28:H28"/>
    <mergeCell ref="E29:H29"/>
    <mergeCell ref="E30:H30"/>
    <mergeCell ref="E31:F31"/>
    <mergeCell ref="E13:H13"/>
    <mergeCell ref="E15:H15"/>
    <mergeCell ref="F16:H16"/>
    <mergeCell ref="F17:H17"/>
    <mergeCell ref="F18:H18"/>
    <mergeCell ref="F19:H19"/>
    <mergeCell ref="E20:H20"/>
    <mergeCell ref="F21:H21"/>
    <mergeCell ref="F22:H22"/>
    <mergeCell ref="H1:J1"/>
    <mergeCell ref="D2:H2"/>
    <mergeCell ref="S3:T3"/>
    <mergeCell ref="E7:H7"/>
    <mergeCell ref="E8:H8"/>
    <mergeCell ref="E9:H9"/>
    <mergeCell ref="F10:H10"/>
    <mergeCell ref="F11:H11"/>
    <mergeCell ref="F12:H12"/>
  </mergeCells>
  <phoneticPr fontId="24"/>
  <pageMargins left="0.59055118110236227" right="0.59055118110236227" top="0.59055118110236227" bottom="0.39370078740157483" header="0.19685039370078741" footer="0.19685039370078741"/>
  <pageSetup paperSize="9" scale="10" fitToWidth="0"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466"/>
  <sheetViews>
    <sheetView view="pageBreakPreview" topLeftCell="A22" zoomScaleSheetLayoutView="100" workbookViewId="0">
      <selection activeCell="AJ6" sqref="AJ6"/>
    </sheetView>
  </sheetViews>
  <sheetFormatPr defaultRowHeight="14.1" customHeight="1"/>
  <cols>
    <col min="1" max="8" width="9.140625" style="1398" customWidth="1"/>
    <col min="9" max="11" width="9.140625" style="1399" customWidth="1"/>
    <col min="12" max="12" width="9.140625" style="1398" customWidth="1"/>
    <col min="13" max="15" width="9.140625" style="1399" customWidth="1"/>
    <col min="16" max="16" width="9.140625" style="1398" customWidth="1"/>
    <col min="17" max="27" width="9.140625" style="1399" customWidth="1"/>
    <col min="28" max="28" width="9.140625" style="1398" customWidth="1"/>
    <col min="29" max="31" width="9.140625" style="1399" customWidth="1"/>
    <col min="32" max="32" width="9.140625" style="1398" customWidth="1"/>
    <col min="33" max="16384" width="9.140625" style="1398"/>
  </cols>
  <sheetData>
    <row r="1" spans="1:35" s="1400" customFormat="1" ht="14.1" customHeight="1">
      <c r="A1" s="2640" t="s">
        <v>442</v>
      </c>
      <c r="B1" s="2640"/>
      <c r="C1" s="2640"/>
      <c r="E1" s="2640" t="s">
        <v>1216</v>
      </c>
      <c r="F1" s="2640"/>
      <c r="G1" s="2640"/>
      <c r="I1" s="2640" t="s">
        <v>1221</v>
      </c>
      <c r="J1" s="2640"/>
      <c r="K1" s="2640"/>
      <c r="M1" s="2640" t="s">
        <v>1223</v>
      </c>
      <c r="N1" s="2640"/>
      <c r="O1" s="2640"/>
      <c r="Q1" s="2640" t="s">
        <v>124</v>
      </c>
      <c r="R1" s="2640"/>
      <c r="S1" s="2640"/>
      <c r="T1" s="1402"/>
      <c r="U1" s="2640" t="s">
        <v>124</v>
      </c>
      <c r="V1" s="2640"/>
      <c r="W1" s="2640"/>
      <c r="X1" s="1401"/>
      <c r="Y1" s="2640" t="s">
        <v>1311</v>
      </c>
      <c r="Z1" s="2640"/>
      <c r="AA1" s="2640"/>
      <c r="AC1" s="2640" t="s">
        <v>1007</v>
      </c>
      <c r="AD1" s="2640"/>
      <c r="AE1" s="2640"/>
      <c r="AG1" s="2640" t="s">
        <v>1007</v>
      </c>
      <c r="AH1" s="2640"/>
      <c r="AI1" s="2640"/>
    </row>
    <row r="2" spans="1:35" s="1400" customFormat="1" ht="14.1" customHeight="1">
      <c r="A2" s="1402" t="s">
        <v>1145</v>
      </c>
      <c r="B2" s="1402" t="s">
        <v>539</v>
      </c>
      <c r="C2" s="1402" t="s">
        <v>1335</v>
      </c>
      <c r="E2" s="1402" t="s">
        <v>1145</v>
      </c>
      <c r="F2" s="1402" t="s">
        <v>539</v>
      </c>
      <c r="G2" s="1402" t="s">
        <v>1335</v>
      </c>
      <c r="I2" s="1402" t="s">
        <v>1145</v>
      </c>
      <c r="J2" s="1402" t="s">
        <v>539</v>
      </c>
      <c r="K2" s="1402" t="s">
        <v>1335</v>
      </c>
      <c r="M2" s="1402" t="s">
        <v>1145</v>
      </c>
      <c r="N2" s="1402" t="s">
        <v>539</v>
      </c>
      <c r="O2" s="1402" t="s">
        <v>1335</v>
      </c>
      <c r="Q2" s="1402" t="s">
        <v>1145</v>
      </c>
      <c r="R2" s="1402" t="s">
        <v>539</v>
      </c>
      <c r="S2" s="1402" t="s">
        <v>1335</v>
      </c>
      <c r="T2" s="1402"/>
      <c r="U2" s="1402" t="s">
        <v>1145</v>
      </c>
      <c r="V2" s="1402" t="s">
        <v>539</v>
      </c>
      <c r="W2" s="1402" t="s">
        <v>1335</v>
      </c>
      <c r="X2" s="1402"/>
      <c r="Y2" s="1402" t="s">
        <v>1145</v>
      </c>
      <c r="Z2" s="1402" t="s">
        <v>539</v>
      </c>
      <c r="AA2" s="1402" t="s">
        <v>1335</v>
      </c>
      <c r="AC2" s="1402" t="s">
        <v>1145</v>
      </c>
      <c r="AD2" s="1402" t="s">
        <v>539</v>
      </c>
      <c r="AE2" s="1402" t="s">
        <v>1335</v>
      </c>
      <c r="AG2" s="1402" t="s">
        <v>1145</v>
      </c>
      <c r="AH2" s="1402" t="s">
        <v>539</v>
      </c>
      <c r="AI2" s="1402" t="s">
        <v>1335</v>
      </c>
    </row>
    <row r="3" spans="1:35" s="1400" customFormat="1" ht="14.1" customHeight="1">
      <c r="A3" s="1402">
        <v>1</v>
      </c>
      <c r="B3" s="1402">
        <v>1</v>
      </c>
      <c r="C3" s="1402">
        <v>5</v>
      </c>
      <c r="E3" s="1402">
        <v>1</v>
      </c>
      <c r="F3" s="1402">
        <v>1</v>
      </c>
      <c r="G3" s="1402">
        <v>70</v>
      </c>
      <c r="I3" s="1402">
        <v>1</v>
      </c>
      <c r="J3" s="1402">
        <v>1</v>
      </c>
      <c r="K3" s="1402">
        <v>174</v>
      </c>
      <c r="M3" s="1402">
        <v>1</v>
      </c>
      <c r="N3" s="1402">
        <v>1</v>
      </c>
      <c r="O3" s="1402">
        <v>255</v>
      </c>
      <c r="Q3" s="1402">
        <v>1</v>
      </c>
      <c r="R3" s="1402">
        <v>1</v>
      </c>
      <c r="S3" s="1402">
        <v>359</v>
      </c>
      <c r="T3" s="1402"/>
      <c r="U3" s="1402">
        <v>2</v>
      </c>
      <c r="V3" s="1402">
        <v>1</v>
      </c>
      <c r="W3" s="1402">
        <v>421</v>
      </c>
      <c r="X3" s="1402"/>
      <c r="Y3" s="1404">
        <v>1</v>
      </c>
      <c r="Z3" s="1405">
        <v>1</v>
      </c>
      <c r="AA3" s="1402">
        <v>487</v>
      </c>
      <c r="AC3" s="1402">
        <v>1</v>
      </c>
      <c r="AD3" s="1402">
        <v>1</v>
      </c>
      <c r="AE3" s="1402">
        <v>792</v>
      </c>
      <c r="AG3" s="1402">
        <v>2</v>
      </c>
      <c r="AH3" s="1402">
        <v>1</v>
      </c>
      <c r="AI3" s="1402">
        <v>854</v>
      </c>
    </row>
    <row r="4" spans="1:35" s="1400" customFormat="1" ht="14.1" customHeight="1">
      <c r="A4" s="1402">
        <v>1</v>
      </c>
      <c r="B4" s="1402">
        <v>2</v>
      </c>
      <c r="C4" s="1402">
        <v>6</v>
      </c>
      <c r="E4" s="1402">
        <v>1</v>
      </c>
      <c r="F4" s="1402">
        <v>2</v>
      </c>
      <c r="G4" s="1402">
        <v>71</v>
      </c>
      <c r="I4" s="1402">
        <v>1</v>
      </c>
      <c r="J4" s="1402">
        <v>2</v>
      </c>
      <c r="K4" s="1402">
        <v>175</v>
      </c>
      <c r="M4" s="1402">
        <v>1</v>
      </c>
      <c r="N4" s="1402">
        <v>2</v>
      </c>
      <c r="O4" s="1402">
        <v>256</v>
      </c>
      <c r="Q4" s="1402">
        <v>1</v>
      </c>
      <c r="R4" s="1402">
        <v>2</v>
      </c>
      <c r="S4" s="1402">
        <v>360</v>
      </c>
      <c r="T4" s="1402"/>
      <c r="U4" s="1402">
        <v>2</v>
      </c>
      <c r="V4" s="1402">
        <v>2</v>
      </c>
      <c r="W4" s="1402">
        <v>422</v>
      </c>
      <c r="X4" s="1402"/>
      <c r="Y4" s="1404">
        <v>1</v>
      </c>
      <c r="Z4" s="1405">
        <v>2</v>
      </c>
      <c r="AA4" s="1402">
        <v>488</v>
      </c>
      <c r="AC4" s="1402">
        <v>1</v>
      </c>
      <c r="AD4" s="1402">
        <v>2</v>
      </c>
      <c r="AE4" s="1402">
        <v>793</v>
      </c>
      <c r="AG4" s="1402">
        <v>2</v>
      </c>
      <c r="AH4" s="1402">
        <v>2</v>
      </c>
      <c r="AI4" s="1402">
        <v>855</v>
      </c>
    </row>
    <row r="5" spans="1:35" s="1400" customFormat="1" ht="14.1" customHeight="1">
      <c r="A5" s="1402">
        <v>1</v>
      </c>
      <c r="B5" s="1402">
        <v>3</v>
      </c>
      <c r="C5" s="1402">
        <v>7</v>
      </c>
      <c r="E5" s="1402">
        <v>1</v>
      </c>
      <c r="F5" s="1402">
        <v>3</v>
      </c>
      <c r="G5" s="1402">
        <v>72</v>
      </c>
      <c r="I5" s="1402">
        <v>1</v>
      </c>
      <c r="J5" s="1402">
        <v>3</v>
      </c>
      <c r="K5" s="1402">
        <v>176</v>
      </c>
      <c r="M5" s="1402">
        <v>1</v>
      </c>
      <c r="N5" s="1402">
        <v>3</v>
      </c>
      <c r="O5" s="1402">
        <v>257</v>
      </c>
      <c r="Q5" s="1402">
        <v>1</v>
      </c>
      <c r="R5" s="1402">
        <v>3</v>
      </c>
      <c r="S5" s="1402">
        <v>361</v>
      </c>
      <c r="T5" s="1402"/>
      <c r="U5" s="1402">
        <v>2</v>
      </c>
      <c r="V5" s="1402">
        <v>3</v>
      </c>
      <c r="W5" s="1402">
        <v>423</v>
      </c>
      <c r="X5" s="1402"/>
      <c r="Y5" s="1404">
        <v>1</v>
      </c>
      <c r="Z5" s="1405">
        <v>3</v>
      </c>
      <c r="AA5" s="1402">
        <v>489</v>
      </c>
      <c r="AC5" s="1402">
        <v>1</v>
      </c>
      <c r="AD5" s="1402">
        <v>3</v>
      </c>
      <c r="AE5" s="1402">
        <v>794</v>
      </c>
      <c r="AG5" s="1402">
        <v>2</v>
      </c>
      <c r="AH5" s="1402">
        <v>3</v>
      </c>
      <c r="AI5" s="1402">
        <v>856</v>
      </c>
    </row>
    <row r="6" spans="1:35" s="1400" customFormat="1" ht="14.1" customHeight="1">
      <c r="A6" s="1402">
        <v>1</v>
      </c>
      <c r="B6" s="1402">
        <v>4</v>
      </c>
      <c r="C6" s="1402">
        <v>8</v>
      </c>
      <c r="E6" s="1402">
        <v>1</v>
      </c>
      <c r="F6" s="1402">
        <v>4</v>
      </c>
      <c r="G6" s="1402">
        <v>73</v>
      </c>
      <c r="I6" s="1402">
        <v>1</v>
      </c>
      <c r="J6" s="1402">
        <v>4</v>
      </c>
      <c r="K6" s="1402">
        <v>177</v>
      </c>
      <c r="M6" s="1402">
        <v>1</v>
      </c>
      <c r="N6" s="1402">
        <v>4</v>
      </c>
      <c r="O6" s="1402">
        <v>258</v>
      </c>
      <c r="Q6" s="1402">
        <v>1</v>
      </c>
      <c r="R6" s="1402">
        <v>4</v>
      </c>
      <c r="S6" s="1402">
        <v>362</v>
      </c>
      <c r="T6" s="1402"/>
      <c r="U6" s="1402">
        <v>2</v>
      </c>
      <c r="V6" s="1402">
        <v>4</v>
      </c>
      <c r="W6" s="1402">
        <v>424</v>
      </c>
      <c r="X6" s="1402"/>
      <c r="Y6" s="1404">
        <v>1</v>
      </c>
      <c r="Z6" s="1405">
        <v>4</v>
      </c>
      <c r="AA6" s="1402">
        <v>490</v>
      </c>
      <c r="AC6" s="1402">
        <v>1</v>
      </c>
      <c r="AD6" s="1402">
        <v>4</v>
      </c>
      <c r="AE6" s="1402">
        <v>795</v>
      </c>
      <c r="AG6" s="1402">
        <v>2</v>
      </c>
      <c r="AH6" s="1402">
        <v>4</v>
      </c>
      <c r="AI6" s="1402">
        <v>857</v>
      </c>
    </row>
    <row r="7" spans="1:35" s="1400" customFormat="1" ht="14.1" customHeight="1">
      <c r="A7" s="1402">
        <v>1</v>
      </c>
      <c r="B7" s="1402">
        <v>5</v>
      </c>
      <c r="C7" s="1402">
        <v>9</v>
      </c>
      <c r="E7" s="1402">
        <v>1</v>
      </c>
      <c r="F7" s="1402">
        <v>5</v>
      </c>
      <c r="G7" s="1402">
        <v>74</v>
      </c>
      <c r="I7" s="1402">
        <v>1</v>
      </c>
      <c r="J7" s="1402">
        <v>5</v>
      </c>
      <c r="K7" s="1402">
        <v>178</v>
      </c>
      <c r="M7" s="1402">
        <v>1</v>
      </c>
      <c r="N7" s="1402">
        <v>5</v>
      </c>
      <c r="O7" s="1402">
        <v>259</v>
      </c>
      <c r="Q7" s="1402">
        <v>1</v>
      </c>
      <c r="R7" s="1402">
        <v>5</v>
      </c>
      <c r="S7" s="1402">
        <v>363</v>
      </c>
      <c r="T7" s="1402"/>
      <c r="U7" s="1402">
        <v>2</v>
      </c>
      <c r="V7" s="1402">
        <v>5</v>
      </c>
      <c r="W7" s="1402">
        <v>425</v>
      </c>
      <c r="X7" s="1402"/>
      <c r="Y7" s="1404">
        <v>1</v>
      </c>
      <c r="Z7" s="1405">
        <v>5</v>
      </c>
      <c r="AA7" s="1402">
        <v>491</v>
      </c>
      <c r="AC7" s="1402">
        <v>1</v>
      </c>
      <c r="AD7" s="1402">
        <v>5</v>
      </c>
      <c r="AE7" s="1402">
        <v>796</v>
      </c>
      <c r="AG7" s="1402">
        <v>2</v>
      </c>
      <c r="AH7" s="1402">
        <v>5</v>
      </c>
      <c r="AI7" s="1402">
        <v>858</v>
      </c>
    </row>
    <row r="8" spans="1:35" s="1400" customFormat="1" ht="14.1" customHeight="1">
      <c r="A8" s="1402">
        <v>1</v>
      </c>
      <c r="B8" s="1402">
        <v>6</v>
      </c>
      <c r="C8" s="1402">
        <v>10</v>
      </c>
      <c r="E8" s="1402">
        <v>1</v>
      </c>
      <c r="F8" s="1402">
        <v>6</v>
      </c>
      <c r="G8" s="1402">
        <v>75</v>
      </c>
      <c r="I8" s="1402">
        <v>1</v>
      </c>
      <c r="J8" s="1402">
        <v>6</v>
      </c>
      <c r="K8" s="1402">
        <v>179</v>
      </c>
      <c r="M8" s="1402">
        <v>1</v>
      </c>
      <c r="N8" s="1402">
        <v>6</v>
      </c>
      <c r="O8" s="1402">
        <v>260</v>
      </c>
      <c r="Q8" s="1402">
        <v>1</v>
      </c>
      <c r="R8" s="1402">
        <v>6</v>
      </c>
      <c r="S8" s="1402">
        <v>364</v>
      </c>
      <c r="T8" s="1402"/>
      <c r="U8" s="1402">
        <v>2</v>
      </c>
      <c r="V8" s="1402">
        <v>6</v>
      </c>
      <c r="W8" s="1402">
        <v>426</v>
      </c>
      <c r="X8" s="1402"/>
      <c r="Y8" s="1404">
        <v>1</v>
      </c>
      <c r="Z8" s="1405">
        <v>6</v>
      </c>
      <c r="AA8" s="1402">
        <v>492</v>
      </c>
      <c r="AC8" s="1402">
        <v>1</v>
      </c>
      <c r="AD8" s="1402">
        <v>6</v>
      </c>
      <c r="AE8" s="1402">
        <v>797</v>
      </c>
      <c r="AG8" s="1402">
        <v>2</v>
      </c>
      <c r="AH8" s="1402">
        <v>6</v>
      </c>
      <c r="AI8" s="1402">
        <v>859</v>
      </c>
    </row>
    <row r="9" spans="1:35" s="1400" customFormat="1" ht="14.1" customHeight="1">
      <c r="A9" s="1402">
        <v>1</v>
      </c>
      <c r="B9" s="1402">
        <v>7</v>
      </c>
      <c r="C9" s="1402">
        <v>11</v>
      </c>
      <c r="E9" s="1402">
        <v>1</v>
      </c>
      <c r="F9" s="1402">
        <v>7</v>
      </c>
      <c r="G9" s="1402">
        <v>76</v>
      </c>
      <c r="I9" s="1402">
        <v>1</v>
      </c>
      <c r="J9" s="1402">
        <v>7</v>
      </c>
      <c r="K9" s="1402">
        <v>180</v>
      </c>
      <c r="M9" s="1402">
        <v>1</v>
      </c>
      <c r="N9" s="1402">
        <v>7</v>
      </c>
      <c r="O9" s="1402">
        <v>261</v>
      </c>
      <c r="Q9" s="1402">
        <v>1</v>
      </c>
      <c r="R9" s="1402">
        <v>7</v>
      </c>
      <c r="S9" s="1402">
        <v>365</v>
      </c>
      <c r="T9" s="1402"/>
      <c r="U9" s="1402">
        <v>2</v>
      </c>
      <c r="V9" s="1402">
        <v>7</v>
      </c>
      <c r="W9" s="1402">
        <v>427</v>
      </c>
      <c r="X9" s="1402"/>
      <c r="Y9" s="1404">
        <v>1</v>
      </c>
      <c r="Z9" s="1405">
        <v>7</v>
      </c>
      <c r="AA9" s="1402">
        <v>493</v>
      </c>
      <c r="AC9" s="1402">
        <v>1</v>
      </c>
      <c r="AD9" s="1402">
        <v>7</v>
      </c>
      <c r="AE9" s="1402">
        <v>798</v>
      </c>
      <c r="AG9" s="1402">
        <v>2</v>
      </c>
      <c r="AH9" s="1402">
        <v>7</v>
      </c>
      <c r="AI9" s="1402">
        <v>860</v>
      </c>
    </row>
    <row r="10" spans="1:35" s="1400" customFormat="1" ht="14.1" customHeight="1">
      <c r="A10" s="1402">
        <v>1</v>
      </c>
      <c r="B10" s="1402">
        <v>8</v>
      </c>
      <c r="C10" s="1402">
        <v>12</v>
      </c>
      <c r="E10" s="1402">
        <v>1</v>
      </c>
      <c r="F10" s="1402">
        <v>8</v>
      </c>
      <c r="G10" s="1402">
        <v>77</v>
      </c>
      <c r="I10" s="1402">
        <v>1</v>
      </c>
      <c r="J10" s="1402">
        <v>8</v>
      </c>
      <c r="K10" s="1402">
        <v>181</v>
      </c>
      <c r="M10" s="1402">
        <v>1</v>
      </c>
      <c r="N10" s="1402">
        <v>8</v>
      </c>
      <c r="O10" s="1402">
        <v>262</v>
      </c>
      <c r="Q10" s="1402">
        <v>1</v>
      </c>
      <c r="R10" s="1402">
        <v>8</v>
      </c>
      <c r="S10" s="1402">
        <v>366</v>
      </c>
      <c r="T10" s="1402"/>
      <c r="U10" s="1402">
        <v>2</v>
      </c>
      <c r="V10" s="1402">
        <v>8</v>
      </c>
      <c r="W10" s="1402">
        <v>428</v>
      </c>
      <c r="X10" s="1402"/>
      <c r="Y10" s="1404">
        <v>1</v>
      </c>
      <c r="Z10" s="1405">
        <v>8</v>
      </c>
      <c r="AA10" s="1402">
        <v>494</v>
      </c>
      <c r="AC10" s="1402">
        <v>1</v>
      </c>
      <c r="AD10" s="1402">
        <v>8</v>
      </c>
      <c r="AE10" s="1402">
        <v>799</v>
      </c>
      <c r="AG10" s="1402">
        <v>2</v>
      </c>
      <c r="AH10" s="1402">
        <v>8</v>
      </c>
      <c r="AI10" s="1402">
        <v>861</v>
      </c>
    </row>
    <row r="11" spans="1:35" s="1400" customFormat="1" ht="14.1" customHeight="1">
      <c r="A11" s="1402">
        <v>1</v>
      </c>
      <c r="B11" s="1402">
        <v>9</v>
      </c>
      <c r="C11" s="1402">
        <v>13</v>
      </c>
      <c r="E11" s="1402">
        <v>1</v>
      </c>
      <c r="F11" s="1402">
        <v>9</v>
      </c>
      <c r="G11" s="1402">
        <v>78</v>
      </c>
      <c r="I11" s="1402">
        <v>1</v>
      </c>
      <c r="J11" s="1402">
        <v>9</v>
      </c>
      <c r="K11" s="1402">
        <v>182</v>
      </c>
      <c r="M11" s="1402">
        <v>1</v>
      </c>
      <c r="N11" s="1402">
        <v>9</v>
      </c>
      <c r="O11" s="1402">
        <v>263</v>
      </c>
      <c r="Q11" s="1402">
        <v>1</v>
      </c>
      <c r="R11" s="1402">
        <v>9</v>
      </c>
      <c r="S11" s="1402">
        <v>367</v>
      </c>
      <c r="T11" s="1402"/>
      <c r="U11" s="1402">
        <v>2</v>
      </c>
      <c r="V11" s="1402">
        <v>9</v>
      </c>
      <c r="W11" s="1402">
        <v>429</v>
      </c>
      <c r="X11" s="1402"/>
      <c r="Y11" s="1404">
        <v>1</v>
      </c>
      <c r="Z11" s="1405">
        <v>9</v>
      </c>
      <c r="AA11" s="1402">
        <v>495</v>
      </c>
      <c r="AC11" s="1402">
        <v>1</v>
      </c>
      <c r="AD11" s="1402">
        <v>9</v>
      </c>
      <c r="AE11" s="1402">
        <v>800</v>
      </c>
      <c r="AG11" s="1402">
        <v>2</v>
      </c>
      <c r="AH11" s="1402">
        <v>9</v>
      </c>
      <c r="AI11" s="1402">
        <v>862</v>
      </c>
    </row>
    <row r="12" spans="1:35" s="1400" customFormat="1" ht="14.1" customHeight="1">
      <c r="A12" s="1402">
        <v>1</v>
      </c>
      <c r="B12" s="1402">
        <v>10</v>
      </c>
      <c r="C12" s="1402">
        <v>14</v>
      </c>
      <c r="E12" s="1402">
        <v>1</v>
      </c>
      <c r="F12" s="1402">
        <v>10</v>
      </c>
      <c r="G12" s="1402">
        <v>79</v>
      </c>
      <c r="I12" s="1402">
        <v>1</v>
      </c>
      <c r="J12" s="1402">
        <v>10</v>
      </c>
      <c r="K12" s="1402">
        <v>183</v>
      </c>
      <c r="M12" s="1402">
        <v>1</v>
      </c>
      <c r="N12" s="1402">
        <v>10</v>
      </c>
      <c r="O12" s="1402">
        <v>264</v>
      </c>
      <c r="Q12" s="1402">
        <v>1</v>
      </c>
      <c r="R12" s="1402">
        <v>10</v>
      </c>
      <c r="S12" s="1402">
        <v>368</v>
      </c>
      <c r="T12" s="1402"/>
      <c r="U12" s="1402">
        <v>2</v>
      </c>
      <c r="V12" s="1402">
        <v>10</v>
      </c>
      <c r="W12" s="1402">
        <v>430</v>
      </c>
      <c r="X12" s="1402"/>
      <c r="Y12" s="1404">
        <v>1</v>
      </c>
      <c r="Z12" s="1405">
        <v>10</v>
      </c>
      <c r="AA12" s="1402">
        <v>496</v>
      </c>
      <c r="AC12" s="1402">
        <v>1</v>
      </c>
      <c r="AD12" s="1402">
        <v>10</v>
      </c>
      <c r="AE12" s="1402">
        <v>801</v>
      </c>
      <c r="AG12" s="1402">
        <v>2</v>
      </c>
      <c r="AH12" s="1402">
        <v>10</v>
      </c>
      <c r="AI12" s="1402">
        <v>863</v>
      </c>
    </row>
    <row r="13" spans="1:35" s="1400" customFormat="1" ht="14.1" customHeight="1">
      <c r="A13" s="1402">
        <v>1</v>
      </c>
      <c r="B13" s="1402">
        <v>11</v>
      </c>
      <c r="C13" s="1402">
        <v>15</v>
      </c>
      <c r="E13" s="1402">
        <v>1</v>
      </c>
      <c r="F13" s="1402">
        <v>11</v>
      </c>
      <c r="G13" s="1402">
        <v>80</v>
      </c>
      <c r="I13" s="1402">
        <v>1</v>
      </c>
      <c r="J13" s="1402">
        <v>11</v>
      </c>
      <c r="K13" s="1402">
        <v>184</v>
      </c>
      <c r="M13" s="1402">
        <v>1</v>
      </c>
      <c r="N13" s="1402">
        <v>11</v>
      </c>
      <c r="O13" s="1402">
        <v>265</v>
      </c>
      <c r="Q13" s="1402">
        <v>1</v>
      </c>
      <c r="R13" s="1402">
        <v>11</v>
      </c>
      <c r="S13" s="1402">
        <v>369</v>
      </c>
      <c r="T13" s="1402"/>
      <c r="U13" s="1402">
        <v>2</v>
      </c>
      <c r="V13" s="1402">
        <v>11</v>
      </c>
      <c r="W13" s="1402">
        <v>431</v>
      </c>
      <c r="X13" s="1402"/>
      <c r="Y13" s="1404">
        <v>1</v>
      </c>
      <c r="Z13" s="1405">
        <v>11</v>
      </c>
      <c r="AA13" s="1402">
        <v>497</v>
      </c>
      <c r="AC13" s="1402">
        <v>1</v>
      </c>
      <c r="AD13" s="1402">
        <v>11</v>
      </c>
      <c r="AE13" s="1402">
        <v>802</v>
      </c>
      <c r="AG13" s="1402">
        <v>2</v>
      </c>
      <c r="AH13" s="1402">
        <v>11</v>
      </c>
      <c r="AI13" s="1402">
        <v>864</v>
      </c>
    </row>
    <row r="14" spans="1:35" s="1400" customFormat="1" ht="14.1" customHeight="1">
      <c r="A14" s="1402">
        <v>1</v>
      </c>
      <c r="B14" s="1402">
        <v>12</v>
      </c>
      <c r="C14" s="1402">
        <v>16</v>
      </c>
      <c r="E14" s="1402">
        <v>1</v>
      </c>
      <c r="F14" s="1402">
        <v>12</v>
      </c>
      <c r="G14" s="1402">
        <v>81</v>
      </c>
      <c r="I14" s="1402">
        <v>1</v>
      </c>
      <c r="J14" s="1402">
        <v>12</v>
      </c>
      <c r="K14" s="1402">
        <v>185</v>
      </c>
      <c r="M14" s="1402">
        <v>1</v>
      </c>
      <c r="N14" s="1402">
        <v>12</v>
      </c>
      <c r="O14" s="1402">
        <v>266</v>
      </c>
      <c r="Q14" s="1402">
        <v>1</v>
      </c>
      <c r="R14" s="1402">
        <v>12</v>
      </c>
      <c r="S14" s="1402">
        <v>370</v>
      </c>
      <c r="T14" s="1402"/>
      <c r="U14" s="1402">
        <v>2</v>
      </c>
      <c r="V14" s="1402">
        <v>12</v>
      </c>
      <c r="W14" s="1402">
        <v>432</v>
      </c>
      <c r="X14" s="1402"/>
      <c r="Y14" s="1404">
        <v>1</v>
      </c>
      <c r="Z14" s="1405">
        <v>12</v>
      </c>
      <c r="AA14" s="1402">
        <v>498</v>
      </c>
      <c r="AC14" s="1402">
        <v>1</v>
      </c>
      <c r="AD14" s="1402">
        <v>12</v>
      </c>
      <c r="AE14" s="1402">
        <v>803</v>
      </c>
      <c r="AG14" s="1402">
        <v>2</v>
      </c>
      <c r="AH14" s="1402">
        <v>12</v>
      </c>
      <c r="AI14" s="1402">
        <v>865</v>
      </c>
    </row>
    <row r="15" spans="1:35" s="1400" customFormat="1" ht="14.1" customHeight="1">
      <c r="A15" s="1402">
        <v>1</v>
      </c>
      <c r="B15" s="1402">
        <v>13</v>
      </c>
      <c r="C15" s="1402">
        <v>17</v>
      </c>
      <c r="E15" s="1402">
        <v>1</v>
      </c>
      <c r="F15" s="1402">
        <v>13</v>
      </c>
      <c r="G15" s="1402">
        <v>82</v>
      </c>
      <c r="I15" s="1402">
        <v>1</v>
      </c>
      <c r="J15" s="1402">
        <v>13</v>
      </c>
      <c r="K15" s="1402">
        <v>186</v>
      </c>
      <c r="M15" s="1402">
        <v>1</v>
      </c>
      <c r="N15" s="1402">
        <v>13</v>
      </c>
      <c r="O15" s="1402">
        <v>267</v>
      </c>
      <c r="Q15" s="1402">
        <v>1</v>
      </c>
      <c r="R15" s="1402">
        <v>13</v>
      </c>
      <c r="S15" s="1402">
        <v>371</v>
      </c>
      <c r="T15" s="1402"/>
      <c r="U15" s="1402">
        <v>2</v>
      </c>
      <c r="V15" s="1402">
        <v>13</v>
      </c>
      <c r="W15" s="1402">
        <v>433</v>
      </c>
      <c r="X15" s="1402"/>
      <c r="Y15" s="1404">
        <v>1</v>
      </c>
      <c r="Z15" s="1405">
        <v>13</v>
      </c>
      <c r="AA15" s="1402">
        <v>499</v>
      </c>
      <c r="AC15" s="1402">
        <v>1</v>
      </c>
      <c r="AD15" s="1402">
        <v>13</v>
      </c>
      <c r="AE15" s="1402">
        <v>804</v>
      </c>
      <c r="AG15" s="1402">
        <v>2</v>
      </c>
      <c r="AH15" s="1402">
        <v>13</v>
      </c>
      <c r="AI15" s="1402">
        <v>866</v>
      </c>
    </row>
    <row r="16" spans="1:35" s="1400" customFormat="1" ht="14.1" customHeight="1">
      <c r="A16" s="1402">
        <v>1</v>
      </c>
      <c r="B16" s="1402">
        <v>14</v>
      </c>
      <c r="C16" s="1402">
        <v>18</v>
      </c>
      <c r="E16" s="1402">
        <v>1</v>
      </c>
      <c r="F16" s="1402">
        <v>14</v>
      </c>
      <c r="G16" s="1402">
        <v>83</v>
      </c>
      <c r="I16" s="1402">
        <v>1</v>
      </c>
      <c r="J16" s="1402">
        <v>14</v>
      </c>
      <c r="K16" s="1402">
        <v>187</v>
      </c>
      <c r="M16" s="1402">
        <v>1</v>
      </c>
      <c r="N16" s="1402">
        <v>14</v>
      </c>
      <c r="O16" s="1402">
        <v>268</v>
      </c>
      <c r="Q16" s="1402">
        <v>1</v>
      </c>
      <c r="R16" s="1402">
        <v>14</v>
      </c>
      <c r="S16" s="1402">
        <v>372</v>
      </c>
      <c r="T16" s="1402"/>
      <c r="U16" s="1402">
        <v>2</v>
      </c>
      <c r="V16" s="1402">
        <v>14</v>
      </c>
      <c r="W16" s="1402">
        <v>434</v>
      </c>
      <c r="X16" s="1402"/>
      <c r="Y16" s="1404">
        <v>1</v>
      </c>
      <c r="Z16" s="1405">
        <v>14</v>
      </c>
      <c r="AA16" s="1402">
        <v>500</v>
      </c>
      <c r="AC16" s="1402">
        <v>1</v>
      </c>
      <c r="AD16" s="1402">
        <v>14</v>
      </c>
      <c r="AE16" s="1402">
        <v>805</v>
      </c>
      <c r="AG16" s="1402">
        <v>2</v>
      </c>
      <c r="AH16" s="1402">
        <v>14</v>
      </c>
      <c r="AI16" s="1402">
        <v>867</v>
      </c>
    </row>
    <row r="17" spans="1:35" s="1400" customFormat="1" ht="14.1" customHeight="1">
      <c r="A17" s="1402">
        <v>1</v>
      </c>
      <c r="B17" s="1402">
        <v>15</v>
      </c>
      <c r="C17" s="1402">
        <v>19</v>
      </c>
      <c r="E17" s="1402">
        <v>1</v>
      </c>
      <c r="F17" s="1402">
        <v>15</v>
      </c>
      <c r="G17" s="1402">
        <v>84</v>
      </c>
      <c r="I17" s="1402">
        <v>1</v>
      </c>
      <c r="J17" s="1402">
        <v>15</v>
      </c>
      <c r="K17" s="1402">
        <v>188</v>
      </c>
      <c r="M17" s="1402">
        <v>1</v>
      </c>
      <c r="N17" s="1402">
        <v>15</v>
      </c>
      <c r="O17" s="1402">
        <v>269</v>
      </c>
      <c r="Q17" s="1402">
        <v>1</v>
      </c>
      <c r="R17" s="1402">
        <v>15</v>
      </c>
      <c r="S17" s="1402">
        <v>373</v>
      </c>
      <c r="T17" s="1402"/>
      <c r="U17" s="1402">
        <v>2</v>
      </c>
      <c r="V17" s="1402">
        <v>15</v>
      </c>
      <c r="W17" s="1402">
        <v>435</v>
      </c>
      <c r="X17" s="1402"/>
      <c r="Y17" s="1404">
        <v>1</v>
      </c>
      <c r="Z17" s="1405">
        <v>15</v>
      </c>
      <c r="AA17" s="1402">
        <v>501</v>
      </c>
      <c r="AC17" s="1402">
        <v>1</v>
      </c>
      <c r="AD17" s="1402">
        <v>15</v>
      </c>
      <c r="AE17" s="1402">
        <v>806</v>
      </c>
      <c r="AG17" s="1402">
        <v>2</v>
      </c>
      <c r="AH17" s="1402">
        <v>15</v>
      </c>
      <c r="AI17" s="1402">
        <v>868</v>
      </c>
    </row>
    <row r="18" spans="1:35" s="1400" customFormat="1" ht="14.1" customHeight="1">
      <c r="A18" s="1402">
        <v>1</v>
      </c>
      <c r="B18" s="1402">
        <v>16</v>
      </c>
      <c r="C18" s="1402">
        <v>20</v>
      </c>
      <c r="E18" s="1402">
        <v>1</v>
      </c>
      <c r="F18" s="1402">
        <v>16</v>
      </c>
      <c r="G18" s="1402">
        <v>85</v>
      </c>
      <c r="I18" s="1402">
        <v>1</v>
      </c>
      <c r="J18" s="1402">
        <v>16</v>
      </c>
      <c r="K18" s="1402">
        <v>189</v>
      </c>
      <c r="M18" s="1402">
        <v>1</v>
      </c>
      <c r="N18" s="1402">
        <v>16</v>
      </c>
      <c r="O18" s="1402">
        <v>270</v>
      </c>
      <c r="Q18" s="1402">
        <v>1</v>
      </c>
      <c r="R18" s="1402">
        <v>16</v>
      </c>
      <c r="S18" s="1402">
        <v>374</v>
      </c>
      <c r="T18" s="1402"/>
      <c r="U18" s="1402">
        <v>2</v>
      </c>
      <c r="V18" s="1402">
        <v>16</v>
      </c>
      <c r="W18" s="1402">
        <v>436</v>
      </c>
      <c r="X18" s="1402"/>
      <c r="Y18" s="1404">
        <v>1</v>
      </c>
      <c r="Z18" s="1405">
        <v>16</v>
      </c>
      <c r="AA18" s="1402">
        <v>502</v>
      </c>
      <c r="AC18" s="1402">
        <v>1</v>
      </c>
      <c r="AD18" s="1402">
        <v>16</v>
      </c>
      <c r="AE18" s="1402">
        <v>807</v>
      </c>
      <c r="AG18" s="1402">
        <v>2</v>
      </c>
      <c r="AH18" s="1402">
        <v>16</v>
      </c>
      <c r="AI18" s="1402">
        <v>869</v>
      </c>
    </row>
    <row r="19" spans="1:35" s="1400" customFormat="1" ht="14.1" customHeight="1">
      <c r="A19" s="1402">
        <v>1</v>
      </c>
      <c r="B19" s="1402">
        <v>17</v>
      </c>
      <c r="C19" s="1402">
        <v>21</v>
      </c>
      <c r="E19" s="1402">
        <v>1</v>
      </c>
      <c r="F19" s="1402">
        <v>17</v>
      </c>
      <c r="G19" s="1402">
        <v>86</v>
      </c>
      <c r="I19" s="1402">
        <v>1</v>
      </c>
      <c r="J19" s="1402">
        <v>17</v>
      </c>
      <c r="K19" s="1402">
        <v>190</v>
      </c>
      <c r="M19" s="1402">
        <v>1</v>
      </c>
      <c r="N19" s="1402">
        <v>17</v>
      </c>
      <c r="O19" s="1402">
        <v>271</v>
      </c>
      <c r="Q19" s="1402">
        <v>1</v>
      </c>
      <c r="R19" s="1402">
        <v>17</v>
      </c>
      <c r="S19" s="1402">
        <v>375</v>
      </c>
      <c r="T19" s="1402"/>
      <c r="U19" s="1402">
        <v>2</v>
      </c>
      <c r="V19" s="1402">
        <v>17</v>
      </c>
      <c r="W19" s="1402">
        <v>437</v>
      </c>
      <c r="X19" s="1402"/>
      <c r="Y19" s="1402">
        <v>2</v>
      </c>
      <c r="Z19" s="1402">
        <v>1</v>
      </c>
      <c r="AA19" s="1402">
        <v>503</v>
      </c>
      <c r="AC19" s="1402">
        <v>1</v>
      </c>
      <c r="AD19" s="1402">
        <v>17</v>
      </c>
      <c r="AE19" s="1402">
        <v>808</v>
      </c>
      <c r="AG19" s="1402">
        <v>2</v>
      </c>
      <c r="AH19" s="1402">
        <v>17</v>
      </c>
      <c r="AI19" s="1402">
        <v>870</v>
      </c>
    </row>
    <row r="20" spans="1:35" s="1400" customFormat="1" ht="14.1" customHeight="1">
      <c r="A20" s="1402">
        <v>1</v>
      </c>
      <c r="B20" s="1402">
        <v>18</v>
      </c>
      <c r="C20" s="1402">
        <v>22</v>
      </c>
      <c r="E20" s="1402">
        <v>1</v>
      </c>
      <c r="F20" s="1402">
        <v>18</v>
      </c>
      <c r="G20" s="1402">
        <v>87</v>
      </c>
      <c r="I20" s="1402">
        <v>1</v>
      </c>
      <c r="J20" s="1402">
        <v>18</v>
      </c>
      <c r="K20" s="1402">
        <v>191</v>
      </c>
      <c r="M20" s="1402">
        <v>1</v>
      </c>
      <c r="N20" s="1402">
        <v>18</v>
      </c>
      <c r="O20" s="1402">
        <v>272</v>
      </c>
      <c r="Q20" s="1402">
        <v>1</v>
      </c>
      <c r="R20" s="1402">
        <v>18</v>
      </c>
      <c r="S20" s="1402">
        <v>376</v>
      </c>
      <c r="T20" s="1402"/>
      <c r="U20" s="1402">
        <v>2</v>
      </c>
      <c r="V20" s="1402">
        <v>18</v>
      </c>
      <c r="W20" s="1402">
        <v>438</v>
      </c>
      <c r="X20" s="1402"/>
      <c r="Y20" s="1402">
        <v>2</v>
      </c>
      <c r="Z20" s="1402">
        <v>2</v>
      </c>
      <c r="AA20" s="1402">
        <v>504</v>
      </c>
      <c r="AC20" s="1402">
        <v>1</v>
      </c>
      <c r="AD20" s="1402">
        <v>18</v>
      </c>
      <c r="AE20" s="1402">
        <v>809</v>
      </c>
      <c r="AG20" s="1402">
        <v>2</v>
      </c>
      <c r="AH20" s="1402">
        <v>18</v>
      </c>
      <c r="AI20" s="1402">
        <v>871</v>
      </c>
    </row>
    <row r="21" spans="1:35" s="1400" customFormat="1" ht="14.1" customHeight="1">
      <c r="A21" s="1402">
        <v>1</v>
      </c>
      <c r="B21" s="1402">
        <v>19</v>
      </c>
      <c r="C21" s="1402">
        <v>23</v>
      </c>
      <c r="E21" s="1402">
        <v>1</v>
      </c>
      <c r="F21" s="1402">
        <v>19</v>
      </c>
      <c r="G21" s="1402">
        <v>88</v>
      </c>
      <c r="I21" s="1402">
        <v>1</v>
      </c>
      <c r="J21" s="1402">
        <v>19</v>
      </c>
      <c r="K21" s="1402">
        <v>192</v>
      </c>
      <c r="M21" s="1402">
        <v>1</v>
      </c>
      <c r="N21" s="1402">
        <v>19</v>
      </c>
      <c r="O21" s="1402">
        <v>273</v>
      </c>
      <c r="Q21" s="1402">
        <v>1</v>
      </c>
      <c r="R21" s="1402">
        <v>19</v>
      </c>
      <c r="S21" s="1402">
        <v>377</v>
      </c>
      <c r="T21" s="1402"/>
      <c r="U21" s="1402">
        <v>2</v>
      </c>
      <c r="V21" s="1402">
        <v>19</v>
      </c>
      <c r="W21" s="1402">
        <v>439</v>
      </c>
      <c r="X21" s="1402"/>
      <c r="Y21" s="1402">
        <v>2</v>
      </c>
      <c r="Z21" s="1402">
        <v>3</v>
      </c>
      <c r="AA21" s="1402">
        <v>505</v>
      </c>
      <c r="AC21" s="1402">
        <v>1</v>
      </c>
      <c r="AD21" s="1402">
        <v>19</v>
      </c>
      <c r="AE21" s="1402">
        <v>810</v>
      </c>
      <c r="AG21" s="1402">
        <v>2</v>
      </c>
      <c r="AH21" s="1402">
        <v>19</v>
      </c>
      <c r="AI21" s="1402">
        <v>872</v>
      </c>
    </row>
    <row r="22" spans="1:35" s="1400" customFormat="1" ht="14.1" customHeight="1">
      <c r="A22" s="1402">
        <v>1</v>
      </c>
      <c r="B22" s="1402">
        <v>20</v>
      </c>
      <c r="C22" s="1402">
        <v>24</v>
      </c>
      <c r="E22" s="1402">
        <v>1</v>
      </c>
      <c r="F22" s="1402">
        <v>20</v>
      </c>
      <c r="G22" s="1402">
        <v>89</v>
      </c>
      <c r="I22" s="1402">
        <v>1</v>
      </c>
      <c r="J22" s="1402">
        <v>20</v>
      </c>
      <c r="K22" s="1402">
        <v>193</v>
      </c>
      <c r="M22" s="1402">
        <v>1</v>
      </c>
      <c r="N22" s="1402">
        <v>20</v>
      </c>
      <c r="O22" s="1402">
        <v>274</v>
      </c>
      <c r="Q22" s="1402">
        <v>1</v>
      </c>
      <c r="R22" s="1402">
        <v>20</v>
      </c>
      <c r="S22" s="1402">
        <v>378</v>
      </c>
      <c r="T22" s="1402"/>
      <c r="U22" s="1402">
        <v>2</v>
      </c>
      <c r="V22" s="1402">
        <v>20</v>
      </c>
      <c r="W22" s="1402">
        <v>440</v>
      </c>
      <c r="X22" s="1402"/>
      <c r="Y22" s="1402">
        <v>2</v>
      </c>
      <c r="Z22" s="1402">
        <v>4</v>
      </c>
      <c r="AA22" s="1402">
        <v>506</v>
      </c>
      <c r="AC22" s="1402">
        <v>1</v>
      </c>
      <c r="AD22" s="1402">
        <v>20</v>
      </c>
      <c r="AE22" s="1402">
        <v>811</v>
      </c>
      <c r="AG22" s="1402">
        <v>2</v>
      </c>
      <c r="AH22" s="1402">
        <v>20</v>
      </c>
      <c r="AI22" s="1402">
        <v>873</v>
      </c>
    </row>
    <row r="23" spans="1:35" s="1400" customFormat="1" ht="14.1" customHeight="1">
      <c r="A23" s="1402">
        <v>1</v>
      </c>
      <c r="B23" s="1402">
        <v>21</v>
      </c>
      <c r="C23" s="1402">
        <v>25</v>
      </c>
      <c r="E23" s="1402">
        <v>1</v>
      </c>
      <c r="F23" s="1402">
        <v>21</v>
      </c>
      <c r="G23" s="1402">
        <v>90</v>
      </c>
      <c r="I23" s="1402">
        <v>1</v>
      </c>
      <c r="J23" s="1402">
        <v>21</v>
      </c>
      <c r="K23" s="1402">
        <v>194</v>
      </c>
      <c r="M23" s="1402">
        <v>1</v>
      </c>
      <c r="N23" s="1402">
        <v>21</v>
      </c>
      <c r="O23" s="1402">
        <v>275</v>
      </c>
      <c r="Q23" s="1402">
        <v>1</v>
      </c>
      <c r="R23" s="1402">
        <v>21</v>
      </c>
      <c r="S23" s="1402">
        <v>379</v>
      </c>
      <c r="T23" s="1402"/>
      <c r="U23" s="1402">
        <v>2</v>
      </c>
      <c r="V23" s="1402">
        <v>21</v>
      </c>
      <c r="W23" s="1402">
        <v>441</v>
      </c>
      <c r="X23" s="1402"/>
      <c r="Y23" s="1402">
        <v>2</v>
      </c>
      <c r="Z23" s="1402">
        <v>5</v>
      </c>
      <c r="AA23" s="1402">
        <v>507</v>
      </c>
      <c r="AC23" s="1402">
        <v>1</v>
      </c>
      <c r="AD23" s="1402">
        <v>21</v>
      </c>
      <c r="AE23" s="1402">
        <v>812</v>
      </c>
      <c r="AG23" s="1402">
        <v>2</v>
      </c>
      <c r="AH23" s="1402">
        <v>21</v>
      </c>
      <c r="AI23" s="1402">
        <v>874</v>
      </c>
    </row>
    <row r="24" spans="1:35" s="1400" customFormat="1" ht="14.1" customHeight="1">
      <c r="A24" s="1402">
        <v>1</v>
      </c>
      <c r="B24" s="1402">
        <v>22</v>
      </c>
      <c r="C24" s="1402">
        <v>26</v>
      </c>
      <c r="E24" s="1402">
        <v>1</v>
      </c>
      <c r="F24" s="1402">
        <v>22</v>
      </c>
      <c r="G24" s="1402">
        <v>91</v>
      </c>
      <c r="I24" s="1402">
        <v>1</v>
      </c>
      <c r="J24" s="1402">
        <v>22</v>
      </c>
      <c r="K24" s="1402">
        <v>195</v>
      </c>
      <c r="M24" s="1402">
        <v>1</v>
      </c>
      <c r="N24" s="1402">
        <v>22</v>
      </c>
      <c r="O24" s="1402">
        <v>276</v>
      </c>
      <c r="Q24" s="1402">
        <v>1</v>
      </c>
      <c r="R24" s="1402">
        <v>22</v>
      </c>
      <c r="S24" s="1402">
        <v>380</v>
      </c>
      <c r="T24" s="1402"/>
      <c r="U24" s="1402">
        <v>2</v>
      </c>
      <c r="V24" s="1402">
        <v>22</v>
      </c>
      <c r="W24" s="1402">
        <v>442</v>
      </c>
      <c r="X24" s="1402"/>
      <c r="Y24" s="1402">
        <v>2</v>
      </c>
      <c r="Z24" s="1402">
        <v>6</v>
      </c>
      <c r="AA24" s="1402">
        <v>508</v>
      </c>
      <c r="AC24" s="1402">
        <v>1</v>
      </c>
      <c r="AD24" s="1402">
        <v>22</v>
      </c>
      <c r="AE24" s="1402">
        <v>813</v>
      </c>
      <c r="AG24" s="1402">
        <v>2</v>
      </c>
      <c r="AH24" s="1402">
        <v>22</v>
      </c>
      <c r="AI24" s="1402">
        <v>875</v>
      </c>
    </row>
    <row r="25" spans="1:35" s="1400" customFormat="1" ht="14.1" customHeight="1">
      <c r="A25" s="1402">
        <v>1</v>
      </c>
      <c r="B25" s="1402">
        <v>23</v>
      </c>
      <c r="C25" s="1402">
        <v>27</v>
      </c>
      <c r="E25" s="1402">
        <v>1</v>
      </c>
      <c r="F25" s="1402">
        <v>23</v>
      </c>
      <c r="G25" s="1402">
        <v>92</v>
      </c>
      <c r="I25" s="1402">
        <v>1</v>
      </c>
      <c r="J25" s="1402">
        <v>23</v>
      </c>
      <c r="K25" s="1402">
        <v>196</v>
      </c>
      <c r="M25" s="1402">
        <v>1</v>
      </c>
      <c r="N25" s="1402">
        <v>23</v>
      </c>
      <c r="O25" s="1402">
        <v>277</v>
      </c>
      <c r="Q25" s="1402">
        <v>1</v>
      </c>
      <c r="R25" s="1402">
        <v>23</v>
      </c>
      <c r="S25" s="1402">
        <v>381</v>
      </c>
      <c r="T25" s="1402"/>
      <c r="U25" s="1402">
        <v>2</v>
      </c>
      <c r="V25" s="1402">
        <v>23</v>
      </c>
      <c r="W25" s="1402">
        <v>443</v>
      </c>
      <c r="X25" s="1402"/>
      <c r="Y25" s="1402">
        <v>2</v>
      </c>
      <c r="Z25" s="1402">
        <v>7</v>
      </c>
      <c r="AA25" s="1402">
        <v>509</v>
      </c>
      <c r="AC25" s="1402">
        <v>1</v>
      </c>
      <c r="AD25" s="1402">
        <v>23</v>
      </c>
      <c r="AE25" s="1402">
        <v>814</v>
      </c>
      <c r="AG25" s="1402">
        <v>2</v>
      </c>
      <c r="AH25" s="1402">
        <v>23</v>
      </c>
      <c r="AI25" s="1402">
        <v>876</v>
      </c>
    </row>
    <row r="26" spans="1:35" s="1400" customFormat="1" ht="14.1" customHeight="1">
      <c r="A26" s="1402">
        <v>1</v>
      </c>
      <c r="B26" s="1402">
        <v>24</v>
      </c>
      <c r="C26" s="1402">
        <v>28</v>
      </c>
      <c r="E26" s="1402">
        <v>1</v>
      </c>
      <c r="F26" s="1402">
        <v>24</v>
      </c>
      <c r="G26" s="1402">
        <v>93</v>
      </c>
      <c r="I26" s="1402">
        <v>1</v>
      </c>
      <c r="J26" s="1402">
        <v>24</v>
      </c>
      <c r="K26" s="1402">
        <v>197</v>
      </c>
      <c r="M26" s="1402">
        <v>1</v>
      </c>
      <c r="N26" s="1402">
        <v>24</v>
      </c>
      <c r="O26" s="1402">
        <v>278</v>
      </c>
      <c r="Q26" s="1402">
        <v>1</v>
      </c>
      <c r="R26" s="1402">
        <v>24</v>
      </c>
      <c r="S26" s="1402">
        <v>382</v>
      </c>
      <c r="T26" s="1402"/>
      <c r="U26" s="1402">
        <v>2</v>
      </c>
      <c r="V26" s="1402">
        <v>24</v>
      </c>
      <c r="W26" s="1402">
        <v>444</v>
      </c>
      <c r="X26" s="1402"/>
      <c r="Y26" s="1402">
        <v>2</v>
      </c>
      <c r="Z26" s="1402">
        <v>8</v>
      </c>
      <c r="AA26" s="1402">
        <v>510</v>
      </c>
      <c r="AC26" s="1402">
        <v>1</v>
      </c>
      <c r="AD26" s="1402">
        <v>24</v>
      </c>
      <c r="AE26" s="1402">
        <v>815</v>
      </c>
      <c r="AG26" s="1402">
        <v>2</v>
      </c>
      <c r="AH26" s="1402">
        <v>24</v>
      </c>
      <c r="AI26" s="1402">
        <v>877</v>
      </c>
    </row>
    <row r="27" spans="1:35" s="1400" customFormat="1" ht="14.1" customHeight="1">
      <c r="A27" s="1402">
        <v>1</v>
      </c>
      <c r="B27" s="1402">
        <v>25</v>
      </c>
      <c r="C27" s="1402">
        <v>29</v>
      </c>
      <c r="E27" s="1402">
        <v>1</v>
      </c>
      <c r="F27" s="1402">
        <v>25</v>
      </c>
      <c r="G27" s="1402">
        <v>94</v>
      </c>
      <c r="I27" s="1402">
        <v>1</v>
      </c>
      <c r="J27" s="1402">
        <v>25</v>
      </c>
      <c r="K27" s="1402">
        <v>198</v>
      </c>
      <c r="M27" s="1402">
        <v>1</v>
      </c>
      <c r="N27" s="1402">
        <v>25</v>
      </c>
      <c r="O27" s="1402">
        <v>279</v>
      </c>
      <c r="Q27" s="1402">
        <v>1</v>
      </c>
      <c r="R27" s="1402">
        <v>25</v>
      </c>
      <c r="S27" s="1402">
        <v>383</v>
      </c>
      <c r="T27" s="1402"/>
      <c r="U27" s="1402">
        <v>2</v>
      </c>
      <c r="V27" s="1402">
        <v>25</v>
      </c>
      <c r="W27" s="1402">
        <v>445</v>
      </c>
      <c r="X27" s="1402"/>
      <c r="Y27" s="1402">
        <v>2</v>
      </c>
      <c r="Z27" s="1402">
        <v>9</v>
      </c>
      <c r="AA27" s="1402">
        <v>511</v>
      </c>
      <c r="AC27" s="1402">
        <v>1</v>
      </c>
      <c r="AD27" s="1402">
        <v>25</v>
      </c>
      <c r="AE27" s="1402">
        <v>816</v>
      </c>
      <c r="AG27" s="1402">
        <v>2</v>
      </c>
      <c r="AH27" s="1402">
        <v>25</v>
      </c>
      <c r="AI27" s="1402">
        <v>878</v>
      </c>
    </row>
    <row r="28" spans="1:35" s="1400" customFormat="1" ht="14.1" customHeight="1">
      <c r="A28" s="1402">
        <v>1</v>
      </c>
      <c r="B28" s="1402">
        <v>26</v>
      </c>
      <c r="C28" s="1402">
        <v>30</v>
      </c>
      <c r="E28" s="1402">
        <v>1</v>
      </c>
      <c r="F28" s="1402">
        <v>26</v>
      </c>
      <c r="G28" s="1402">
        <v>95</v>
      </c>
      <c r="I28" s="1402">
        <v>1</v>
      </c>
      <c r="J28" s="1402">
        <v>26</v>
      </c>
      <c r="K28" s="1402">
        <v>199</v>
      </c>
      <c r="M28" s="1402">
        <v>1</v>
      </c>
      <c r="N28" s="1402">
        <v>26</v>
      </c>
      <c r="O28" s="1402">
        <v>280</v>
      </c>
      <c r="Q28" s="1402">
        <v>1</v>
      </c>
      <c r="R28" s="1402">
        <v>26</v>
      </c>
      <c r="S28" s="1402">
        <v>384</v>
      </c>
      <c r="T28" s="1402"/>
      <c r="U28" s="1402">
        <v>2</v>
      </c>
      <c r="V28" s="1402">
        <v>26</v>
      </c>
      <c r="W28" s="1402">
        <v>446</v>
      </c>
      <c r="X28" s="1402"/>
      <c r="Y28" s="1402">
        <v>2</v>
      </c>
      <c r="Z28" s="1402">
        <v>10</v>
      </c>
      <c r="AA28" s="1402">
        <v>512</v>
      </c>
      <c r="AC28" s="1402">
        <v>1</v>
      </c>
      <c r="AD28" s="1402">
        <v>26</v>
      </c>
      <c r="AE28" s="1402">
        <v>817</v>
      </c>
      <c r="AG28" s="1402">
        <v>2</v>
      </c>
      <c r="AH28" s="1402">
        <v>26</v>
      </c>
      <c r="AI28" s="1402">
        <v>879</v>
      </c>
    </row>
    <row r="29" spans="1:35" s="1400" customFormat="1" ht="14.1" customHeight="1">
      <c r="A29" s="1402">
        <v>1</v>
      </c>
      <c r="B29" s="1402">
        <v>27</v>
      </c>
      <c r="C29" s="1402">
        <v>31</v>
      </c>
      <c r="E29" s="1402">
        <v>1</v>
      </c>
      <c r="F29" s="1402">
        <v>27</v>
      </c>
      <c r="G29" s="1402">
        <v>96</v>
      </c>
      <c r="I29" s="1402">
        <v>1</v>
      </c>
      <c r="J29" s="1402">
        <v>27</v>
      </c>
      <c r="K29" s="1402">
        <v>200</v>
      </c>
      <c r="M29" s="1402">
        <v>1</v>
      </c>
      <c r="N29" s="1402">
        <v>27</v>
      </c>
      <c r="O29" s="1402">
        <v>281</v>
      </c>
      <c r="Q29" s="1402">
        <v>1</v>
      </c>
      <c r="R29" s="1402">
        <v>27</v>
      </c>
      <c r="S29" s="1402">
        <v>385</v>
      </c>
      <c r="T29" s="1402"/>
      <c r="U29" s="1402">
        <v>2</v>
      </c>
      <c r="V29" s="1402">
        <v>27</v>
      </c>
      <c r="W29" s="1402">
        <v>447</v>
      </c>
      <c r="X29" s="1402"/>
      <c r="Y29" s="1402">
        <v>2</v>
      </c>
      <c r="Z29" s="1402">
        <v>11</v>
      </c>
      <c r="AA29" s="1402">
        <v>513</v>
      </c>
      <c r="AC29" s="1402">
        <v>1</v>
      </c>
      <c r="AD29" s="1402">
        <v>27</v>
      </c>
      <c r="AE29" s="1402">
        <v>818</v>
      </c>
      <c r="AG29" s="1402">
        <v>2</v>
      </c>
      <c r="AH29" s="1402">
        <v>27</v>
      </c>
      <c r="AI29" s="1402">
        <v>880</v>
      </c>
    </row>
    <row r="30" spans="1:35" s="1400" customFormat="1" ht="14.1" customHeight="1">
      <c r="A30" s="1402">
        <v>1</v>
      </c>
      <c r="B30" s="1402">
        <v>28</v>
      </c>
      <c r="C30" s="1402">
        <v>32</v>
      </c>
      <c r="E30" s="1402">
        <v>1</v>
      </c>
      <c r="F30" s="1402">
        <v>28</v>
      </c>
      <c r="G30" s="1402">
        <v>97</v>
      </c>
      <c r="I30" s="1402">
        <v>1</v>
      </c>
      <c r="J30" s="1402">
        <v>28</v>
      </c>
      <c r="K30" s="1402">
        <v>201</v>
      </c>
      <c r="M30" s="1402">
        <v>1</v>
      </c>
      <c r="N30" s="1402">
        <v>28</v>
      </c>
      <c r="O30" s="1402">
        <v>282</v>
      </c>
      <c r="Q30" s="1402">
        <v>1</v>
      </c>
      <c r="R30" s="1402">
        <v>28</v>
      </c>
      <c r="S30" s="1402">
        <v>386</v>
      </c>
      <c r="T30" s="1402"/>
      <c r="U30" s="1402">
        <v>2</v>
      </c>
      <c r="V30" s="1402">
        <v>28</v>
      </c>
      <c r="W30" s="1402">
        <v>448</v>
      </c>
      <c r="X30" s="1402"/>
      <c r="Y30" s="1402">
        <v>2</v>
      </c>
      <c r="Z30" s="1402">
        <v>12</v>
      </c>
      <c r="AA30" s="1402">
        <v>514</v>
      </c>
      <c r="AC30" s="1402">
        <v>1</v>
      </c>
      <c r="AD30" s="1402">
        <v>28</v>
      </c>
      <c r="AE30" s="1402">
        <v>819</v>
      </c>
      <c r="AG30" s="1402">
        <v>2</v>
      </c>
      <c r="AH30" s="1402">
        <v>28</v>
      </c>
      <c r="AI30" s="1402">
        <v>881</v>
      </c>
    </row>
    <row r="31" spans="1:35" s="1400" customFormat="1" ht="14.1" customHeight="1">
      <c r="A31" s="1402">
        <v>1</v>
      </c>
      <c r="B31" s="1402">
        <v>29</v>
      </c>
      <c r="C31" s="1402">
        <v>33</v>
      </c>
      <c r="E31" s="1402">
        <v>1</v>
      </c>
      <c r="F31" s="1402">
        <v>29</v>
      </c>
      <c r="G31" s="1402">
        <v>98</v>
      </c>
      <c r="I31" s="1402">
        <v>1</v>
      </c>
      <c r="J31" s="1402">
        <v>29</v>
      </c>
      <c r="K31" s="1402">
        <v>202</v>
      </c>
      <c r="M31" s="1402">
        <v>1</v>
      </c>
      <c r="N31" s="1402">
        <v>29</v>
      </c>
      <c r="O31" s="1402">
        <v>283</v>
      </c>
      <c r="Q31" s="1402">
        <v>1</v>
      </c>
      <c r="R31" s="1402">
        <v>29</v>
      </c>
      <c r="S31" s="1402">
        <v>387</v>
      </c>
      <c r="T31" s="1402"/>
      <c r="U31" s="1402">
        <v>2</v>
      </c>
      <c r="V31" s="1402">
        <v>29</v>
      </c>
      <c r="W31" s="1402">
        <v>449</v>
      </c>
      <c r="X31" s="1402"/>
      <c r="Y31" s="1402">
        <v>2</v>
      </c>
      <c r="Z31" s="1402">
        <v>13</v>
      </c>
      <c r="AA31" s="1402">
        <v>515</v>
      </c>
      <c r="AC31" s="1402">
        <v>1</v>
      </c>
      <c r="AD31" s="1402">
        <v>29</v>
      </c>
      <c r="AE31" s="1402">
        <v>820</v>
      </c>
      <c r="AG31" s="1402">
        <v>2</v>
      </c>
      <c r="AH31" s="1402">
        <v>29</v>
      </c>
      <c r="AI31" s="1402">
        <v>882</v>
      </c>
    </row>
    <row r="32" spans="1:35" s="1400" customFormat="1" ht="14.1" customHeight="1">
      <c r="A32" s="1402">
        <v>1</v>
      </c>
      <c r="B32" s="1402">
        <v>30</v>
      </c>
      <c r="C32" s="1402">
        <v>34</v>
      </c>
      <c r="E32" s="1402">
        <v>1</v>
      </c>
      <c r="F32" s="1402">
        <v>30</v>
      </c>
      <c r="G32" s="1402">
        <v>99</v>
      </c>
      <c r="I32" s="1402">
        <v>1</v>
      </c>
      <c r="J32" s="1402">
        <v>30</v>
      </c>
      <c r="K32" s="1402">
        <v>203</v>
      </c>
      <c r="M32" s="1402">
        <v>1</v>
      </c>
      <c r="N32" s="1402">
        <v>30</v>
      </c>
      <c r="O32" s="1402">
        <v>284</v>
      </c>
      <c r="Q32" s="1402">
        <v>1</v>
      </c>
      <c r="R32" s="1402">
        <v>30</v>
      </c>
      <c r="S32" s="1402">
        <v>388</v>
      </c>
      <c r="T32" s="1402"/>
      <c r="U32" s="1402">
        <v>2</v>
      </c>
      <c r="V32" s="1402">
        <v>30</v>
      </c>
      <c r="W32" s="1402">
        <v>450</v>
      </c>
      <c r="X32" s="1402"/>
      <c r="Y32" s="1402">
        <v>2</v>
      </c>
      <c r="Z32" s="1402">
        <v>14</v>
      </c>
      <c r="AA32" s="1402">
        <v>516</v>
      </c>
      <c r="AC32" s="1402">
        <v>1</v>
      </c>
      <c r="AD32" s="1402">
        <v>30</v>
      </c>
      <c r="AE32" s="1402">
        <v>821</v>
      </c>
      <c r="AG32" s="1402">
        <v>2</v>
      </c>
      <c r="AH32" s="1402">
        <v>30</v>
      </c>
      <c r="AI32" s="1402">
        <v>883</v>
      </c>
    </row>
    <row r="33" spans="1:35" s="1400" customFormat="1" ht="14.1" customHeight="1">
      <c r="A33" s="1402">
        <v>1</v>
      </c>
      <c r="B33" s="1402">
        <v>31</v>
      </c>
      <c r="C33" s="1402">
        <v>35</v>
      </c>
      <c r="E33" s="1402">
        <v>1</v>
      </c>
      <c r="F33" s="1402">
        <v>31</v>
      </c>
      <c r="G33" s="1402">
        <v>100</v>
      </c>
      <c r="I33" s="1402">
        <v>1</v>
      </c>
      <c r="J33" s="1402">
        <v>31</v>
      </c>
      <c r="K33" s="1402">
        <v>204</v>
      </c>
      <c r="M33" s="1402">
        <v>1</v>
      </c>
      <c r="N33" s="1402">
        <v>31</v>
      </c>
      <c r="O33" s="1402">
        <v>285</v>
      </c>
      <c r="Q33" s="1402">
        <v>1</v>
      </c>
      <c r="R33" s="1402">
        <v>31</v>
      </c>
      <c r="S33" s="1402">
        <v>389</v>
      </c>
      <c r="T33" s="1402"/>
      <c r="U33" s="1402">
        <v>2</v>
      </c>
      <c r="V33" s="1402">
        <v>31</v>
      </c>
      <c r="W33" s="1402">
        <v>451</v>
      </c>
      <c r="X33" s="1402"/>
      <c r="Y33" s="1402">
        <v>2</v>
      </c>
      <c r="Z33" s="1402">
        <v>15</v>
      </c>
      <c r="AA33" s="1402">
        <v>517</v>
      </c>
      <c r="AC33" s="1402">
        <v>1</v>
      </c>
      <c r="AD33" s="1402">
        <v>31</v>
      </c>
      <c r="AE33" s="1402">
        <v>822</v>
      </c>
      <c r="AG33" s="1402">
        <v>2</v>
      </c>
      <c r="AH33" s="1402">
        <v>31</v>
      </c>
      <c r="AI33" s="1402">
        <v>884</v>
      </c>
    </row>
    <row r="34" spans="1:35" s="1400" customFormat="1" ht="14.1" customHeight="1">
      <c r="A34" s="1402">
        <v>1</v>
      </c>
      <c r="B34" s="1402">
        <v>32</v>
      </c>
      <c r="C34" s="1402">
        <v>36</v>
      </c>
      <c r="E34" s="1402">
        <v>1</v>
      </c>
      <c r="F34" s="1402">
        <v>32</v>
      </c>
      <c r="G34" s="1402">
        <v>101</v>
      </c>
      <c r="I34" s="1402">
        <v>1</v>
      </c>
      <c r="J34" s="1402">
        <v>32</v>
      </c>
      <c r="K34" s="1402">
        <v>205</v>
      </c>
      <c r="M34" s="1402">
        <v>1</v>
      </c>
      <c r="N34" s="1402">
        <v>32</v>
      </c>
      <c r="O34" s="1402">
        <v>286</v>
      </c>
      <c r="Q34" s="1402">
        <v>1</v>
      </c>
      <c r="R34" s="1402">
        <v>32</v>
      </c>
      <c r="S34" s="1402">
        <v>390</v>
      </c>
      <c r="T34" s="1402"/>
      <c r="U34" s="1402">
        <v>2</v>
      </c>
      <c r="V34" s="1402">
        <v>32</v>
      </c>
      <c r="W34" s="1402">
        <v>452</v>
      </c>
      <c r="X34" s="1402"/>
      <c r="Y34" s="1402">
        <v>3</v>
      </c>
      <c r="Z34" s="1402">
        <v>1</v>
      </c>
      <c r="AA34" s="1402">
        <v>518</v>
      </c>
      <c r="AC34" s="1402">
        <v>1</v>
      </c>
      <c r="AD34" s="1402">
        <v>32</v>
      </c>
      <c r="AE34" s="1402">
        <v>823</v>
      </c>
      <c r="AG34" s="1402">
        <v>2</v>
      </c>
      <c r="AH34" s="1402">
        <v>32</v>
      </c>
      <c r="AI34" s="1402">
        <v>885</v>
      </c>
    </row>
    <row r="35" spans="1:35" s="1400" customFormat="1" ht="14.1" customHeight="1">
      <c r="A35" s="1402">
        <v>1</v>
      </c>
      <c r="B35" s="1402">
        <v>33</v>
      </c>
      <c r="C35" s="1402">
        <v>37</v>
      </c>
      <c r="E35" s="1402">
        <v>1</v>
      </c>
      <c r="F35" s="1402">
        <v>33</v>
      </c>
      <c r="G35" s="1402">
        <v>102</v>
      </c>
      <c r="I35" s="1402">
        <v>1</v>
      </c>
      <c r="J35" s="1402">
        <v>33</v>
      </c>
      <c r="K35" s="1402">
        <v>206</v>
      </c>
      <c r="M35" s="1402">
        <v>1</v>
      </c>
      <c r="N35" s="1402">
        <v>33</v>
      </c>
      <c r="O35" s="1402">
        <v>287</v>
      </c>
      <c r="Q35" s="1402">
        <v>1</v>
      </c>
      <c r="R35" s="1402">
        <v>33</v>
      </c>
      <c r="S35" s="1402">
        <v>391</v>
      </c>
      <c r="T35" s="1402"/>
      <c r="U35" s="1402">
        <v>2</v>
      </c>
      <c r="V35" s="1402">
        <v>33</v>
      </c>
      <c r="W35" s="1402">
        <v>453</v>
      </c>
      <c r="X35" s="1402"/>
      <c r="Y35" s="1402">
        <v>3</v>
      </c>
      <c r="Z35" s="1402">
        <v>2</v>
      </c>
      <c r="AA35" s="1402">
        <v>519</v>
      </c>
      <c r="AC35" s="1402">
        <v>1</v>
      </c>
      <c r="AD35" s="1402">
        <v>33</v>
      </c>
      <c r="AE35" s="1402">
        <v>824</v>
      </c>
      <c r="AG35" s="1402">
        <v>2</v>
      </c>
      <c r="AH35" s="1402">
        <v>33</v>
      </c>
      <c r="AI35" s="1402">
        <v>886</v>
      </c>
    </row>
    <row r="36" spans="1:35" s="1400" customFormat="1" ht="14.1" customHeight="1">
      <c r="A36" s="1402">
        <v>1</v>
      </c>
      <c r="B36" s="1402">
        <v>34</v>
      </c>
      <c r="C36" s="1402">
        <v>38</v>
      </c>
      <c r="E36" s="1402">
        <v>1</v>
      </c>
      <c r="F36" s="1402">
        <v>34</v>
      </c>
      <c r="G36" s="1402">
        <v>103</v>
      </c>
      <c r="I36" s="1402">
        <v>1</v>
      </c>
      <c r="J36" s="1402">
        <v>34</v>
      </c>
      <c r="K36" s="1402">
        <v>207</v>
      </c>
      <c r="M36" s="1402">
        <v>1</v>
      </c>
      <c r="N36" s="1402">
        <v>34</v>
      </c>
      <c r="O36" s="1402">
        <v>288</v>
      </c>
      <c r="Q36" s="1402">
        <v>1</v>
      </c>
      <c r="R36" s="1402">
        <v>34</v>
      </c>
      <c r="S36" s="1402">
        <v>392</v>
      </c>
      <c r="T36" s="1402"/>
      <c r="U36" s="1402">
        <v>3</v>
      </c>
      <c r="V36" s="1402">
        <v>34</v>
      </c>
      <c r="W36" s="1402">
        <v>454</v>
      </c>
      <c r="X36" s="1402"/>
      <c r="Y36" s="1402">
        <v>3</v>
      </c>
      <c r="Z36" s="1402">
        <v>3</v>
      </c>
      <c r="AA36" s="1402">
        <v>520</v>
      </c>
      <c r="AC36" s="1402">
        <v>1</v>
      </c>
      <c r="AD36" s="1402">
        <v>34</v>
      </c>
      <c r="AE36" s="1402">
        <v>825</v>
      </c>
      <c r="AG36" s="1402">
        <v>2</v>
      </c>
      <c r="AH36" s="1402">
        <v>34</v>
      </c>
      <c r="AI36" s="1402">
        <v>887</v>
      </c>
    </row>
    <row r="37" spans="1:35" s="1400" customFormat="1" ht="14.1" customHeight="1">
      <c r="A37" s="1402">
        <v>1</v>
      </c>
      <c r="B37" s="1402">
        <v>35</v>
      </c>
      <c r="C37" s="1402">
        <v>39</v>
      </c>
      <c r="E37" s="1402">
        <v>1</v>
      </c>
      <c r="F37" s="1402">
        <v>35</v>
      </c>
      <c r="G37" s="1402">
        <v>104</v>
      </c>
      <c r="I37" s="1402">
        <v>1</v>
      </c>
      <c r="J37" s="1402">
        <v>35</v>
      </c>
      <c r="K37" s="1402">
        <v>208</v>
      </c>
      <c r="M37" s="1402">
        <v>1</v>
      </c>
      <c r="N37" s="1402">
        <v>35</v>
      </c>
      <c r="O37" s="1402">
        <v>289</v>
      </c>
      <c r="Q37" s="1402">
        <v>1</v>
      </c>
      <c r="R37" s="1402">
        <v>35</v>
      </c>
      <c r="S37" s="1402">
        <v>393</v>
      </c>
      <c r="T37" s="1402"/>
      <c r="U37" s="1402">
        <v>4</v>
      </c>
      <c r="V37" s="1402">
        <v>35</v>
      </c>
      <c r="W37" s="1402">
        <v>455</v>
      </c>
      <c r="X37" s="1402"/>
      <c r="Y37" s="1402">
        <v>3</v>
      </c>
      <c r="Z37" s="1402">
        <v>4</v>
      </c>
      <c r="AA37" s="1402">
        <v>521</v>
      </c>
      <c r="AC37" s="1402">
        <v>1</v>
      </c>
      <c r="AD37" s="1402">
        <v>35</v>
      </c>
      <c r="AE37" s="1402">
        <v>826</v>
      </c>
      <c r="AG37" s="1402">
        <v>2</v>
      </c>
      <c r="AH37" s="1402">
        <v>35</v>
      </c>
      <c r="AI37" s="1402">
        <v>888</v>
      </c>
    </row>
    <row r="38" spans="1:35" s="1400" customFormat="1" ht="14.1" customHeight="1">
      <c r="A38" s="1402">
        <v>1</v>
      </c>
      <c r="B38" s="1402">
        <v>36</v>
      </c>
      <c r="C38" s="1402">
        <v>40</v>
      </c>
      <c r="E38" s="1402">
        <v>1</v>
      </c>
      <c r="F38" s="1402">
        <v>36</v>
      </c>
      <c r="G38" s="1402">
        <v>105</v>
      </c>
      <c r="I38" s="1402">
        <v>1</v>
      </c>
      <c r="J38" s="1402">
        <v>36</v>
      </c>
      <c r="K38" s="1402">
        <v>209</v>
      </c>
      <c r="M38" s="1402">
        <v>1</v>
      </c>
      <c r="N38" s="1402">
        <v>36</v>
      </c>
      <c r="O38" s="1402">
        <v>290</v>
      </c>
      <c r="Q38" s="1402">
        <v>1</v>
      </c>
      <c r="R38" s="1402">
        <v>36</v>
      </c>
      <c r="S38" s="1402">
        <v>394</v>
      </c>
      <c r="T38" s="1402"/>
      <c r="U38" s="1402">
        <v>2</v>
      </c>
      <c r="V38" s="1402">
        <v>36</v>
      </c>
      <c r="W38" s="1402">
        <v>456</v>
      </c>
      <c r="X38" s="1402"/>
      <c r="Y38" s="1402">
        <v>3</v>
      </c>
      <c r="Z38" s="1402">
        <v>5</v>
      </c>
      <c r="AA38" s="1402">
        <v>522</v>
      </c>
      <c r="AC38" s="1402">
        <v>1</v>
      </c>
      <c r="AD38" s="1402">
        <v>36</v>
      </c>
      <c r="AE38" s="1402">
        <v>827</v>
      </c>
      <c r="AG38" s="1402">
        <v>2</v>
      </c>
      <c r="AH38" s="1402">
        <v>36</v>
      </c>
      <c r="AI38" s="1402">
        <v>889</v>
      </c>
    </row>
    <row r="39" spans="1:35" s="1400" customFormat="1" ht="14.1" customHeight="1">
      <c r="A39" s="1402">
        <v>1</v>
      </c>
      <c r="B39" s="1402">
        <v>37</v>
      </c>
      <c r="C39" s="1402">
        <v>41</v>
      </c>
      <c r="E39" s="1402">
        <v>1</v>
      </c>
      <c r="F39" s="1402">
        <v>37</v>
      </c>
      <c r="G39" s="1402">
        <v>106</v>
      </c>
      <c r="I39" s="1402">
        <v>1</v>
      </c>
      <c r="J39" s="1402">
        <v>37</v>
      </c>
      <c r="K39" s="1402">
        <v>210</v>
      </c>
      <c r="M39" s="1402">
        <v>1</v>
      </c>
      <c r="N39" s="1402">
        <v>37</v>
      </c>
      <c r="O39" s="1402">
        <v>291</v>
      </c>
      <c r="Q39" s="1402">
        <v>1</v>
      </c>
      <c r="R39" s="1402">
        <v>37</v>
      </c>
      <c r="S39" s="1402">
        <v>395</v>
      </c>
      <c r="T39" s="1402"/>
      <c r="U39" s="1402">
        <v>2</v>
      </c>
      <c r="V39" s="1402">
        <v>37</v>
      </c>
      <c r="W39" s="1402">
        <v>457</v>
      </c>
      <c r="X39" s="1402"/>
      <c r="Y39" s="1402">
        <v>3</v>
      </c>
      <c r="Z39" s="1402">
        <v>6</v>
      </c>
      <c r="AA39" s="1402">
        <v>523</v>
      </c>
      <c r="AC39" s="1402">
        <v>1</v>
      </c>
      <c r="AD39" s="1402">
        <v>37</v>
      </c>
      <c r="AE39" s="1402">
        <v>828</v>
      </c>
      <c r="AG39" s="1402">
        <v>2</v>
      </c>
      <c r="AH39" s="1402">
        <v>37</v>
      </c>
      <c r="AI39" s="1402">
        <v>890</v>
      </c>
    </row>
    <row r="40" spans="1:35" s="1400" customFormat="1" ht="14.1" customHeight="1">
      <c r="A40" s="1402">
        <v>1</v>
      </c>
      <c r="B40" s="1402">
        <v>38</v>
      </c>
      <c r="C40" s="1402">
        <v>42</v>
      </c>
      <c r="E40" s="1402">
        <v>1</v>
      </c>
      <c r="F40" s="1402">
        <v>38</v>
      </c>
      <c r="G40" s="1402">
        <v>107</v>
      </c>
      <c r="I40" s="1402">
        <v>1</v>
      </c>
      <c r="J40" s="1402">
        <v>38</v>
      </c>
      <c r="K40" s="1402">
        <v>211</v>
      </c>
      <c r="M40" s="1402">
        <v>1</v>
      </c>
      <c r="N40" s="1402">
        <v>38</v>
      </c>
      <c r="O40" s="1402">
        <v>292</v>
      </c>
      <c r="Q40" s="1402">
        <v>1</v>
      </c>
      <c r="R40" s="1402">
        <v>38</v>
      </c>
      <c r="S40" s="1402">
        <v>396</v>
      </c>
      <c r="T40" s="1402"/>
      <c r="U40" s="1402">
        <v>2</v>
      </c>
      <c r="V40" s="1402">
        <v>38</v>
      </c>
      <c r="W40" s="1402">
        <v>458</v>
      </c>
      <c r="X40" s="1402"/>
      <c r="Y40" s="1402">
        <v>3</v>
      </c>
      <c r="Z40" s="1402">
        <v>7</v>
      </c>
      <c r="AA40" s="1402">
        <v>524</v>
      </c>
      <c r="AC40" s="1402">
        <v>1</v>
      </c>
      <c r="AD40" s="1402">
        <v>38</v>
      </c>
      <c r="AE40" s="1402">
        <v>829</v>
      </c>
      <c r="AG40" s="1402">
        <v>2</v>
      </c>
      <c r="AH40" s="1402">
        <v>38</v>
      </c>
      <c r="AI40" s="1402">
        <v>891</v>
      </c>
    </row>
    <row r="41" spans="1:35" s="1400" customFormat="1" ht="14.1" customHeight="1">
      <c r="A41" s="1402">
        <v>1</v>
      </c>
      <c r="B41" s="1402">
        <v>39</v>
      </c>
      <c r="C41" s="1402">
        <v>43</v>
      </c>
      <c r="E41" s="1402">
        <v>1</v>
      </c>
      <c r="F41" s="1402">
        <v>39</v>
      </c>
      <c r="G41" s="1402">
        <v>108</v>
      </c>
      <c r="I41" s="1402">
        <v>1</v>
      </c>
      <c r="J41" s="1402">
        <v>39</v>
      </c>
      <c r="K41" s="1402">
        <v>212</v>
      </c>
      <c r="M41" s="1402">
        <v>1</v>
      </c>
      <c r="N41" s="1402">
        <v>39</v>
      </c>
      <c r="O41" s="1402">
        <v>293</v>
      </c>
      <c r="Q41" s="1402">
        <v>1</v>
      </c>
      <c r="R41" s="1402">
        <v>39</v>
      </c>
      <c r="S41" s="1402">
        <v>397</v>
      </c>
      <c r="T41" s="1402"/>
      <c r="U41" s="1402">
        <v>2</v>
      </c>
      <c r="V41" s="1402">
        <v>39</v>
      </c>
      <c r="W41" s="1402">
        <v>459</v>
      </c>
      <c r="X41" s="1402"/>
      <c r="Y41" s="1402">
        <v>3</v>
      </c>
      <c r="Z41" s="1402">
        <v>8</v>
      </c>
      <c r="AA41" s="1402">
        <v>525</v>
      </c>
      <c r="AC41" s="1402">
        <v>1</v>
      </c>
      <c r="AD41" s="1402">
        <v>39</v>
      </c>
      <c r="AE41" s="1402">
        <v>830</v>
      </c>
      <c r="AG41" s="1402">
        <v>2</v>
      </c>
      <c r="AH41" s="1402">
        <v>39</v>
      </c>
      <c r="AI41" s="1402">
        <v>892</v>
      </c>
    </row>
    <row r="42" spans="1:35" s="1400" customFormat="1" ht="14.1" customHeight="1">
      <c r="A42" s="1402">
        <v>1</v>
      </c>
      <c r="B42" s="1402">
        <v>40</v>
      </c>
      <c r="C42" s="1402">
        <v>44</v>
      </c>
      <c r="E42" s="1402">
        <v>1</v>
      </c>
      <c r="F42" s="1402">
        <v>40</v>
      </c>
      <c r="G42" s="1402">
        <v>109</v>
      </c>
      <c r="I42" s="1402">
        <v>1</v>
      </c>
      <c r="J42" s="1402">
        <v>40</v>
      </c>
      <c r="K42" s="1402">
        <v>213</v>
      </c>
      <c r="M42" s="1402">
        <v>1</v>
      </c>
      <c r="N42" s="1402">
        <v>40</v>
      </c>
      <c r="O42" s="1402">
        <v>294</v>
      </c>
      <c r="Q42" s="1402">
        <v>1</v>
      </c>
      <c r="R42" s="1402">
        <v>40</v>
      </c>
      <c r="S42" s="1402">
        <v>398</v>
      </c>
      <c r="T42" s="1402"/>
      <c r="U42" s="1402">
        <v>2</v>
      </c>
      <c r="V42" s="1402">
        <v>40</v>
      </c>
      <c r="W42" s="1402">
        <v>460</v>
      </c>
      <c r="X42" s="1402"/>
      <c r="Y42" s="1402">
        <v>3</v>
      </c>
      <c r="Z42" s="1402">
        <v>9</v>
      </c>
      <c r="AA42" s="1402">
        <v>526</v>
      </c>
      <c r="AC42" s="1402">
        <v>1</v>
      </c>
      <c r="AD42" s="1402">
        <v>40</v>
      </c>
      <c r="AE42" s="1402">
        <v>831</v>
      </c>
      <c r="AG42" s="1402">
        <v>2</v>
      </c>
      <c r="AH42" s="1402">
        <v>40</v>
      </c>
      <c r="AI42" s="1402">
        <v>893</v>
      </c>
    </row>
    <row r="43" spans="1:35" s="1400" customFormat="1" ht="14.1" customHeight="1">
      <c r="A43" s="1402">
        <v>1</v>
      </c>
      <c r="B43" s="1402">
        <v>41</v>
      </c>
      <c r="C43" s="1402">
        <v>45</v>
      </c>
      <c r="E43" s="1402">
        <v>1</v>
      </c>
      <c r="F43" s="1402">
        <v>41</v>
      </c>
      <c r="G43" s="1402">
        <v>110</v>
      </c>
      <c r="I43" s="1402">
        <v>1</v>
      </c>
      <c r="J43" s="1402">
        <v>41</v>
      </c>
      <c r="K43" s="1402">
        <v>214</v>
      </c>
      <c r="M43" s="1402">
        <v>1</v>
      </c>
      <c r="N43" s="1402">
        <v>41</v>
      </c>
      <c r="O43" s="1402">
        <v>295</v>
      </c>
      <c r="Q43" s="1402">
        <v>1</v>
      </c>
      <c r="R43" s="1402">
        <v>41</v>
      </c>
      <c r="S43" s="1402">
        <v>399</v>
      </c>
      <c r="T43" s="1402"/>
      <c r="U43" s="1402">
        <v>2</v>
      </c>
      <c r="V43" s="1402">
        <v>41</v>
      </c>
      <c r="W43" s="1402">
        <v>461</v>
      </c>
      <c r="X43" s="1402"/>
      <c r="Y43" s="1402">
        <v>3</v>
      </c>
      <c r="Z43" s="1402">
        <v>10</v>
      </c>
      <c r="AA43" s="1402">
        <v>527</v>
      </c>
      <c r="AC43" s="1402">
        <v>1</v>
      </c>
      <c r="AD43" s="1402">
        <v>41</v>
      </c>
      <c r="AE43" s="1402">
        <v>832</v>
      </c>
      <c r="AG43" s="1402">
        <v>2</v>
      </c>
      <c r="AH43" s="1402">
        <v>41</v>
      </c>
      <c r="AI43" s="1402">
        <v>894</v>
      </c>
    </row>
    <row r="44" spans="1:35" s="1400" customFormat="1" ht="14.1" customHeight="1">
      <c r="A44" s="1402">
        <v>1</v>
      </c>
      <c r="B44" s="1402">
        <v>42</v>
      </c>
      <c r="C44" s="1402">
        <v>46</v>
      </c>
      <c r="E44" s="1402">
        <v>1</v>
      </c>
      <c r="F44" s="1402">
        <v>42</v>
      </c>
      <c r="G44" s="1402">
        <v>111</v>
      </c>
      <c r="I44" s="1402">
        <v>1</v>
      </c>
      <c r="J44" s="1402">
        <v>42</v>
      </c>
      <c r="K44" s="1402">
        <v>215</v>
      </c>
      <c r="M44" s="1402">
        <v>1</v>
      </c>
      <c r="N44" s="1402">
        <v>42</v>
      </c>
      <c r="O44" s="1402">
        <v>296</v>
      </c>
      <c r="Q44" s="1402">
        <v>1</v>
      </c>
      <c r="R44" s="1402">
        <v>42</v>
      </c>
      <c r="S44" s="1402">
        <v>400</v>
      </c>
      <c r="T44" s="1402"/>
      <c r="U44" s="1402">
        <v>2</v>
      </c>
      <c r="V44" s="1402">
        <v>42</v>
      </c>
      <c r="W44" s="1402">
        <v>462</v>
      </c>
      <c r="X44" s="1402"/>
      <c r="Y44" s="1402">
        <v>3</v>
      </c>
      <c r="Z44" s="1402">
        <v>11</v>
      </c>
      <c r="AA44" s="1402">
        <v>528</v>
      </c>
      <c r="AC44" s="1402">
        <v>1</v>
      </c>
      <c r="AD44" s="1402">
        <v>42</v>
      </c>
      <c r="AE44" s="1402">
        <v>833</v>
      </c>
      <c r="AG44" s="1402">
        <v>2</v>
      </c>
      <c r="AH44" s="1402">
        <v>42</v>
      </c>
      <c r="AI44" s="1402">
        <v>895</v>
      </c>
    </row>
    <row r="45" spans="1:35" s="1400" customFormat="1" ht="14.1" customHeight="1">
      <c r="A45" s="1402">
        <v>1</v>
      </c>
      <c r="B45" s="1402">
        <v>43</v>
      </c>
      <c r="C45" s="1402">
        <v>47</v>
      </c>
      <c r="E45" s="1402">
        <v>1</v>
      </c>
      <c r="F45" s="1402">
        <v>43</v>
      </c>
      <c r="G45" s="1402">
        <v>112</v>
      </c>
      <c r="I45" s="1402">
        <v>1</v>
      </c>
      <c r="J45" s="1402">
        <v>43</v>
      </c>
      <c r="K45" s="1402">
        <v>216</v>
      </c>
      <c r="M45" s="1402">
        <v>1</v>
      </c>
      <c r="N45" s="1402">
        <v>43</v>
      </c>
      <c r="O45" s="1402">
        <v>297</v>
      </c>
      <c r="Q45" s="1402">
        <v>1</v>
      </c>
      <c r="R45" s="1402">
        <v>43</v>
      </c>
      <c r="S45" s="1402">
        <v>401</v>
      </c>
      <c r="T45" s="1402"/>
      <c r="U45" s="1402">
        <v>2</v>
      </c>
      <c r="V45" s="1402">
        <v>43</v>
      </c>
      <c r="W45" s="1402">
        <v>463</v>
      </c>
      <c r="X45" s="1402"/>
      <c r="Y45" s="1402">
        <v>3</v>
      </c>
      <c r="Z45" s="1402">
        <v>12</v>
      </c>
      <c r="AA45" s="1402">
        <v>529</v>
      </c>
      <c r="AC45" s="1402">
        <v>1</v>
      </c>
      <c r="AD45" s="1402">
        <v>43</v>
      </c>
      <c r="AE45" s="1402">
        <v>834</v>
      </c>
      <c r="AG45" s="1402">
        <v>2</v>
      </c>
      <c r="AH45" s="1402">
        <v>43</v>
      </c>
      <c r="AI45" s="1402">
        <v>896</v>
      </c>
    </row>
    <row r="46" spans="1:35" s="1400" customFormat="1" ht="14.1" customHeight="1">
      <c r="A46" s="1402">
        <v>1</v>
      </c>
      <c r="B46" s="1402">
        <v>44</v>
      </c>
      <c r="C46" s="1402">
        <v>48</v>
      </c>
      <c r="E46" s="1402">
        <v>1</v>
      </c>
      <c r="F46" s="1402">
        <v>44</v>
      </c>
      <c r="G46" s="1402">
        <v>113</v>
      </c>
      <c r="I46" s="1402">
        <v>1</v>
      </c>
      <c r="J46" s="1402">
        <v>44</v>
      </c>
      <c r="K46" s="1402">
        <v>217</v>
      </c>
      <c r="M46" s="1402">
        <v>1</v>
      </c>
      <c r="N46" s="1402">
        <v>44</v>
      </c>
      <c r="O46" s="1402">
        <v>298</v>
      </c>
      <c r="Q46" s="1402">
        <v>1</v>
      </c>
      <c r="R46" s="1402">
        <v>44</v>
      </c>
      <c r="S46" s="1402">
        <v>402</v>
      </c>
      <c r="T46" s="1402"/>
      <c r="U46" s="1402">
        <v>2</v>
      </c>
      <c r="V46" s="1402">
        <v>44</v>
      </c>
      <c r="W46" s="1402">
        <v>464</v>
      </c>
      <c r="X46" s="1402"/>
      <c r="Y46" s="1402">
        <v>3</v>
      </c>
      <c r="Z46" s="1402">
        <v>13</v>
      </c>
      <c r="AA46" s="1402">
        <v>530</v>
      </c>
      <c r="AC46" s="1402">
        <v>1</v>
      </c>
      <c r="AD46" s="1402">
        <v>44</v>
      </c>
      <c r="AE46" s="1402">
        <v>835</v>
      </c>
      <c r="AG46" s="1402">
        <v>2</v>
      </c>
      <c r="AH46" s="1402">
        <v>44</v>
      </c>
      <c r="AI46" s="1402">
        <v>897</v>
      </c>
    </row>
    <row r="47" spans="1:35" s="1400" customFormat="1" ht="14.1" customHeight="1">
      <c r="A47" s="1402">
        <v>1</v>
      </c>
      <c r="B47" s="1402">
        <v>45</v>
      </c>
      <c r="C47" s="1402">
        <v>49</v>
      </c>
      <c r="E47" s="1402">
        <v>1</v>
      </c>
      <c r="F47" s="1402">
        <v>45</v>
      </c>
      <c r="G47" s="1402">
        <v>114</v>
      </c>
      <c r="I47" s="1402">
        <v>1</v>
      </c>
      <c r="J47" s="1402">
        <v>45</v>
      </c>
      <c r="K47" s="1402">
        <v>218</v>
      </c>
      <c r="M47" s="1402">
        <v>1</v>
      </c>
      <c r="N47" s="1402">
        <v>45</v>
      </c>
      <c r="O47" s="1402">
        <v>299</v>
      </c>
      <c r="Q47" s="1402">
        <v>1</v>
      </c>
      <c r="R47" s="1402">
        <v>45</v>
      </c>
      <c r="S47" s="1402">
        <v>403</v>
      </c>
      <c r="T47" s="1402"/>
      <c r="U47" s="1402">
        <v>2</v>
      </c>
      <c r="V47" s="1402">
        <v>45</v>
      </c>
      <c r="W47" s="1402">
        <v>465</v>
      </c>
      <c r="X47" s="1402"/>
      <c r="Y47" s="1402">
        <v>3</v>
      </c>
      <c r="Z47" s="1402">
        <v>14</v>
      </c>
      <c r="AA47" s="1402">
        <v>531</v>
      </c>
      <c r="AC47" s="1402">
        <v>1</v>
      </c>
      <c r="AD47" s="1402">
        <v>45</v>
      </c>
      <c r="AE47" s="1402">
        <v>836</v>
      </c>
      <c r="AG47" s="1402">
        <v>2</v>
      </c>
      <c r="AH47" s="1402">
        <v>45</v>
      </c>
      <c r="AI47" s="1402">
        <v>898</v>
      </c>
    </row>
    <row r="48" spans="1:35" s="1400" customFormat="1" ht="14.1" customHeight="1">
      <c r="A48" s="1402">
        <v>1</v>
      </c>
      <c r="B48" s="1402">
        <v>46</v>
      </c>
      <c r="C48" s="1402">
        <v>50</v>
      </c>
      <c r="E48" s="1402">
        <v>1</v>
      </c>
      <c r="F48" s="1402">
        <v>46</v>
      </c>
      <c r="G48" s="1402">
        <v>115</v>
      </c>
      <c r="I48" s="1402">
        <v>1</v>
      </c>
      <c r="J48" s="1402">
        <v>46</v>
      </c>
      <c r="K48" s="1402">
        <v>219</v>
      </c>
      <c r="M48" s="1402">
        <v>1</v>
      </c>
      <c r="N48" s="1402">
        <v>46</v>
      </c>
      <c r="O48" s="1402">
        <v>300</v>
      </c>
      <c r="Q48" s="1402">
        <v>1</v>
      </c>
      <c r="R48" s="1402">
        <v>46</v>
      </c>
      <c r="S48" s="1402">
        <v>404</v>
      </c>
      <c r="T48" s="1402"/>
      <c r="U48" s="1402">
        <v>2</v>
      </c>
      <c r="V48" s="1402">
        <v>46</v>
      </c>
      <c r="W48" s="1402">
        <v>466</v>
      </c>
      <c r="X48" s="1402"/>
      <c r="Y48" s="1402">
        <v>3</v>
      </c>
      <c r="Z48" s="1402">
        <v>15</v>
      </c>
      <c r="AA48" s="1402">
        <v>532</v>
      </c>
      <c r="AC48" s="1402">
        <v>1</v>
      </c>
      <c r="AD48" s="1402">
        <v>46</v>
      </c>
      <c r="AE48" s="1402">
        <v>837</v>
      </c>
      <c r="AG48" s="1402">
        <v>2</v>
      </c>
      <c r="AH48" s="1402">
        <v>46</v>
      </c>
      <c r="AI48" s="1402">
        <v>899</v>
      </c>
    </row>
    <row r="49" spans="1:35" s="1400" customFormat="1" ht="14.1" customHeight="1">
      <c r="A49" s="1402">
        <v>1</v>
      </c>
      <c r="B49" s="1402">
        <v>47</v>
      </c>
      <c r="C49" s="1402">
        <v>51</v>
      </c>
      <c r="E49" s="1402">
        <v>1</v>
      </c>
      <c r="F49" s="1402">
        <v>47</v>
      </c>
      <c r="G49" s="1402">
        <v>116</v>
      </c>
      <c r="I49" s="1402">
        <v>1</v>
      </c>
      <c r="J49" s="1402">
        <v>47</v>
      </c>
      <c r="K49" s="1402">
        <v>220</v>
      </c>
      <c r="M49" s="1402">
        <v>1</v>
      </c>
      <c r="N49" s="1402">
        <v>47</v>
      </c>
      <c r="O49" s="1402">
        <v>301</v>
      </c>
      <c r="Q49" s="1402">
        <v>1</v>
      </c>
      <c r="R49" s="1402">
        <v>47</v>
      </c>
      <c r="S49" s="1402">
        <v>405</v>
      </c>
      <c r="T49" s="1402"/>
      <c r="U49" s="1402">
        <v>2</v>
      </c>
      <c r="V49" s="1402">
        <v>47</v>
      </c>
      <c r="W49" s="1402">
        <v>467</v>
      </c>
      <c r="X49" s="1402"/>
      <c r="Y49" s="1402">
        <v>4</v>
      </c>
      <c r="Z49" s="1402">
        <v>1</v>
      </c>
      <c r="AA49" s="1402">
        <v>533</v>
      </c>
      <c r="AC49" s="1402">
        <v>1</v>
      </c>
      <c r="AD49" s="1402">
        <v>47</v>
      </c>
      <c r="AE49" s="1402">
        <v>838</v>
      </c>
      <c r="AG49" s="1402">
        <v>2</v>
      </c>
      <c r="AH49" s="1402">
        <v>47</v>
      </c>
      <c r="AI49" s="1402">
        <v>900</v>
      </c>
    </row>
    <row r="50" spans="1:35" s="1400" customFormat="1" ht="14.1" customHeight="1">
      <c r="A50" s="1402">
        <v>1</v>
      </c>
      <c r="B50" s="1402">
        <v>48</v>
      </c>
      <c r="C50" s="1402">
        <v>52</v>
      </c>
      <c r="E50" s="1402">
        <v>1</v>
      </c>
      <c r="F50" s="1402">
        <v>48</v>
      </c>
      <c r="G50" s="1402">
        <v>117</v>
      </c>
      <c r="I50" s="1402">
        <v>1</v>
      </c>
      <c r="J50" s="1402">
        <v>48</v>
      </c>
      <c r="K50" s="1402">
        <v>221</v>
      </c>
      <c r="M50" s="1402">
        <v>1</v>
      </c>
      <c r="N50" s="1402">
        <v>48</v>
      </c>
      <c r="O50" s="1402">
        <v>302</v>
      </c>
      <c r="Q50" s="1402">
        <v>1</v>
      </c>
      <c r="R50" s="1402">
        <v>48</v>
      </c>
      <c r="S50" s="1402">
        <v>406</v>
      </c>
      <c r="T50" s="1402"/>
      <c r="U50" s="1402">
        <v>2</v>
      </c>
      <c r="V50" s="1402">
        <v>48</v>
      </c>
      <c r="W50" s="1402">
        <v>468</v>
      </c>
      <c r="X50" s="1402"/>
      <c r="Y50" s="1402">
        <v>4</v>
      </c>
      <c r="Z50" s="1402">
        <v>2</v>
      </c>
      <c r="AA50" s="1402">
        <v>534</v>
      </c>
      <c r="AC50" s="1402">
        <v>1</v>
      </c>
      <c r="AD50" s="1402">
        <v>48</v>
      </c>
      <c r="AE50" s="1402">
        <v>839</v>
      </c>
      <c r="AG50" s="1402">
        <v>2</v>
      </c>
      <c r="AH50" s="1402">
        <v>48</v>
      </c>
      <c r="AI50" s="1402">
        <v>901</v>
      </c>
    </row>
    <row r="51" spans="1:35" s="1400" customFormat="1" ht="14.1" customHeight="1">
      <c r="A51" s="1402">
        <v>1</v>
      </c>
      <c r="B51" s="1402">
        <v>49</v>
      </c>
      <c r="C51" s="1402">
        <v>53</v>
      </c>
      <c r="E51" s="1402">
        <v>1</v>
      </c>
      <c r="F51" s="1402">
        <v>49</v>
      </c>
      <c r="G51" s="1402">
        <v>118</v>
      </c>
      <c r="I51" s="1402">
        <v>1</v>
      </c>
      <c r="J51" s="1402">
        <v>49</v>
      </c>
      <c r="K51" s="1402">
        <v>222</v>
      </c>
      <c r="M51" s="1402">
        <v>1</v>
      </c>
      <c r="N51" s="1402">
        <v>49</v>
      </c>
      <c r="O51" s="1402">
        <v>303</v>
      </c>
      <c r="Q51" s="1402">
        <v>1</v>
      </c>
      <c r="R51" s="1402">
        <v>49</v>
      </c>
      <c r="S51" s="1402">
        <v>407</v>
      </c>
      <c r="T51" s="1402"/>
      <c r="U51" s="1402">
        <v>2</v>
      </c>
      <c r="V51" s="1402">
        <v>49</v>
      </c>
      <c r="W51" s="1402">
        <v>469</v>
      </c>
      <c r="X51" s="1402"/>
      <c r="Y51" s="1402">
        <v>4</v>
      </c>
      <c r="Z51" s="1402">
        <v>3</v>
      </c>
      <c r="AA51" s="1402">
        <v>535</v>
      </c>
      <c r="AC51" s="1402">
        <v>1</v>
      </c>
      <c r="AD51" s="1402">
        <v>49</v>
      </c>
      <c r="AE51" s="1402">
        <v>840</v>
      </c>
      <c r="AG51" s="1402">
        <v>2</v>
      </c>
      <c r="AH51" s="1402">
        <v>49</v>
      </c>
      <c r="AI51" s="1402">
        <v>902</v>
      </c>
    </row>
    <row r="52" spans="1:35" s="1400" customFormat="1" ht="14.1" customHeight="1">
      <c r="A52" s="1402">
        <v>1</v>
      </c>
      <c r="B52" s="1402">
        <v>50</v>
      </c>
      <c r="C52" s="1402">
        <v>54</v>
      </c>
      <c r="E52" s="1402">
        <v>1</v>
      </c>
      <c r="F52" s="1402">
        <v>50</v>
      </c>
      <c r="G52" s="1402">
        <v>119</v>
      </c>
      <c r="I52" s="1402">
        <v>1</v>
      </c>
      <c r="J52" s="1402">
        <v>50</v>
      </c>
      <c r="K52" s="1402">
        <v>223</v>
      </c>
      <c r="M52" s="1402">
        <v>1</v>
      </c>
      <c r="N52" s="1402">
        <v>50</v>
      </c>
      <c r="O52" s="1402">
        <v>304</v>
      </c>
      <c r="Q52" s="1402">
        <v>1</v>
      </c>
      <c r="R52" s="1402">
        <v>50</v>
      </c>
      <c r="S52" s="1402">
        <v>408</v>
      </c>
      <c r="T52" s="1402"/>
      <c r="U52" s="1402">
        <v>2</v>
      </c>
      <c r="V52" s="1402">
        <v>50</v>
      </c>
      <c r="W52" s="1402">
        <v>470</v>
      </c>
      <c r="X52" s="1402"/>
      <c r="Y52" s="1402">
        <v>4</v>
      </c>
      <c r="Z52" s="1402">
        <v>4</v>
      </c>
      <c r="AA52" s="1402">
        <v>536</v>
      </c>
      <c r="AC52" s="1402">
        <v>1</v>
      </c>
      <c r="AD52" s="1402">
        <v>50</v>
      </c>
      <c r="AE52" s="1402">
        <v>841</v>
      </c>
      <c r="AG52" s="1402">
        <v>2</v>
      </c>
      <c r="AH52" s="1402">
        <v>50</v>
      </c>
      <c r="AI52" s="1402">
        <v>903</v>
      </c>
    </row>
    <row r="53" spans="1:35" s="1400" customFormat="1" ht="14.1" customHeight="1">
      <c r="A53" s="1402">
        <v>1</v>
      </c>
      <c r="B53" s="1402">
        <v>51</v>
      </c>
      <c r="C53" s="1402">
        <v>55</v>
      </c>
      <c r="E53" s="1402">
        <v>1</v>
      </c>
      <c r="F53" s="1402">
        <v>51</v>
      </c>
      <c r="G53" s="1402">
        <v>120</v>
      </c>
      <c r="I53" s="1402">
        <v>1</v>
      </c>
      <c r="J53" s="1402">
        <v>51</v>
      </c>
      <c r="K53" s="1402">
        <v>224</v>
      </c>
      <c r="M53" s="1402">
        <v>1</v>
      </c>
      <c r="N53" s="1402">
        <v>51</v>
      </c>
      <c r="O53" s="1402">
        <v>305</v>
      </c>
      <c r="Q53" s="1402">
        <v>1</v>
      </c>
      <c r="R53" s="1402">
        <v>51</v>
      </c>
      <c r="S53" s="1402">
        <v>409</v>
      </c>
      <c r="T53" s="1402"/>
      <c r="U53" s="1402">
        <v>2</v>
      </c>
      <c r="V53" s="1402">
        <v>51</v>
      </c>
      <c r="W53" s="1402">
        <v>471</v>
      </c>
      <c r="X53" s="1402"/>
      <c r="Y53" s="1402">
        <v>4</v>
      </c>
      <c r="Z53" s="1402">
        <v>5</v>
      </c>
      <c r="AA53" s="1402">
        <v>537</v>
      </c>
      <c r="AC53" s="1402">
        <v>1</v>
      </c>
      <c r="AD53" s="1402">
        <v>51</v>
      </c>
      <c r="AE53" s="1402">
        <v>842</v>
      </c>
      <c r="AG53" s="1402">
        <v>2</v>
      </c>
      <c r="AH53" s="1402">
        <v>51</v>
      </c>
      <c r="AI53" s="1402">
        <v>904</v>
      </c>
    </row>
    <row r="54" spans="1:35" s="1400" customFormat="1" ht="14.1" customHeight="1">
      <c r="A54" s="1402">
        <v>1</v>
      </c>
      <c r="B54" s="1402">
        <v>52</v>
      </c>
      <c r="C54" s="1402">
        <v>56</v>
      </c>
      <c r="E54" s="1402">
        <v>1</v>
      </c>
      <c r="F54" s="1402">
        <v>52</v>
      </c>
      <c r="G54" s="1402">
        <v>121</v>
      </c>
      <c r="I54" s="1402">
        <v>1</v>
      </c>
      <c r="J54" s="1402">
        <v>52</v>
      </c>
      <c r="K54" s="1402">
        <v>225</v>
      </c>
      <c r="M54" s="1402">
        <v>1</v>
      </c>
      <c r="N54" s="1402">
        <v>52</v>
      </c>
      <c r="O54" s="1402">
        <v>306</v>
      </c>
      <c r="Q54" s="1402">
        <v>1</v>
      </c>
      <c r="R54" s="1402">
        <v>52</v>
      </c>
      <c r="S54" s="1402">
        <v>410</v>
      </c>
      <c r="T54" s="1402"/>
      <c r="U54" s="1402">
        <v>2</v>
      </c>
      <c r="V54" s="1402">
        <v>52</v>
      </c>
      <c r="W54" s="1402">
        <v>472</v>
      </c>
      <c r="X54" s="1402"/>
      <c r="Y54" s="1402">
        <v>4</v>
      </c>
      <c r="Z54" s="1402">
        <v>6</v>
      </c>
      <c r="AA54" s="1402">
        <v>538</v>
      </c>
      <c r="AC54" s="1402">
        <v>1</v>
      </c>
      <c r="AD54" s="1402">
        <v>52</v>
      </c>
      <c r="AE54" s="1402">
        <v>843</v>
      </c>
      <c r="AG54" s="1402">
        <v>2</v>
      </c>
      <c r="AH54" s="1402">
        <v>52</v>
      </c>
      <c r="AI54" s="1402">
        <v>905</v>
      </c>
    </row>
    <row r="55" spans="1:35" s="1400" customFormat="1" ht="14.1" customHeight="1">
      <c r="A55" s="1402">
        <v>1</v>
      </c>
      <c r="B55" s="1402">
        <v>53</v>
      </c>
      <c r="C55" s="1402">
        <v>57</v>
      </c>
      <c r="E55" s="1402">
        <v>1</v>
      </c>
      <c r="F55" s="1402">
        <v>53</v>
      </c>
      <c r="G55" s="1402">
        <v>122</v>
      </c>
      <c r="I55" s="1402">
        <v>1</v>
      </c>
      <c r="J55" s="1402">
        <v>53</v>
      </c>
      <c r="K55" s="1402">
        <v>226</v>
      </c>
      <c r="M55" s="1402">
        <v>1</v>
      </c>
      <c r="N55" s="1402">
        <v>53</v>
      </c>
      <c r="O55" s="1402">
        <v>307</v>
      </c>
      <c r="Q55" s="1402">
        <v>1</v>
      </c>
      <c r="R55" s="1402">
        <v>53</v>
      </c>
      <c r="S55" s="1402">
        <v>411</v>
      </c>
      <c r="T55" s="1402"/>
      <c r="U55" s="1402">
        <v>2</v>
      </c>
      <c r="V55" s="1402">
        <v>53</v>
      </c>
      <c r="W55" s="1402">
        <v>473</v>
      </c>
      <c r="X55" s="1402"/>
      <c r="Y55" s="1402">
        <v>4</v>
      </c>
      <c r="Z55" s="1402">
        <v>7</v>
      </c>
      <c r="AA55" s="1402">
        <v>539</v>
      </c>
      <c r="AC55" s="1402">
        <v>1</v>
      </c>
      <c r="AD55" s="1402">
        <v>53</v>
      </c>
      <c r="AE55" s="1402">
        <v>844</v>
      </c>
      <c r="AG55" s="1402">
        <v>2</v>
      </c>
      <c r="AH55" s="1402">
        <v>53</v>
      </c>
      <c r="AI55" s="1402">
        <v>906</v>
      </c>
    </row>
    <row r="56" spans="1:35" s="1400" customFormat="1" ht="14.1" customHeight="1">
      <c r="A56" s="1402">
        <v>1</v>
      </c>
      <c r="B56" s="1402">
        <v>54</v>
      </c>
      <c r="C56" s="1402">
        <v>58</v>
      </c>
      <c r="E56" s="1402">
        <v>1</v>
      </c>
      <c r="F56" s="1402">
        <v>54</v>
      </c>
      <c r="G56" s="1402">
        <v>123</v>
      </c>
      <c r="I56" s="1402">
        <v>1</v>
      </c>
      <c r="J56" s="1402">
        <v>54</v>
      </c>
      <c r="K56" s="1402">
        <v>227</v>
      </c>
      <c r="M56" s="1402">
        <v>1</v>
      </c>
      <c r="N56" s="1402">
        <v>54</v>
      </c>
      <c r="O56" s="1402">
        <v>308</v>
      </c>
      <c r="Q56" s="1402">
        <v>1</v>
      </c>
      <c r="R56" s="1402">
        <v>54</v>
      </c>
      <c r="S56" s="1402">
        <v>412</v>
      </c>
      <c r="T56" s="1402"/>
      <c r="U56" s="1402">
        <v>2</v>
      </c>
      <c r="V56" s="1402">
        <v>54</v>
      </c>
      <c r="W56" s="1402">
        <v>474</v>
      </c>
      <c r="X56" s="1402"/>
      <c r="Y56" s="1402">
        <v>4</v>
      </c>
      <c r="Z56" s="1402">
        <v>8</v>
      </c>
      <c r="AA56" s="1402">
        <v>540</v>
      </c>
      <c r="AC56" s="1402">
        <v>1</v>
      </c>
      <c r="AD56" s="1402">
        <v>54</v>
      </c>
      <c r="AE56" s="1402">
        <v>845</v>
      </c>
      <c r="AG56" s="1402">
        <v>2</v>
      </c>
      <c r="AH56" s="1402">
        <v>54</v>
      </c>
      <c r="AI56" s="1402">
        <v>907</v>
      </c>
    </row>
    <row r="57" spans="1:35" s="1400" customFormat="1" ht="14.1" customHeight="1">
      <c r="A57" s="1402">
        <v>1</v>
      </c>
      <c r="B57" s="1402">
        <v>55</v>
      </c>
      <c r="C57" s="1402">
        <v>59</v>
      </c>
      <c r="E57" s="1402">
        <v>1</v>
      </c>
      <c r="F57" s="1402">
        <v>55</v>
      </c>
      <c r="G57" s="1402">
        <v>124</v>
      </c>
      <c r="I57" s="1402">
        <v>1</v>
      </c>
      <c r="J57" s="1402">
        <v>55</v>
      </c>
      <c r="K57" s="1402">
        <v>228</v>
      </c>
      <c r="M57" s="1402">
        <v>1</v>
      </c>
      <c r="N57" s="1402">
        <v>55</v>
      </c>
      <c r="O57" s="1402">
        <v>309</v>
      </c>
      <c r="Q57" s="1402">
        <v>1</v>
      </c>
      <c r="R57" s="1402">
        <v>55</v>
      </c>
      <c r="S57" s="1402">
        <v>413</v>
      </c>
      <c r="T57" s="1402"/>
      <c r="U57" s="1402">
        <v>2</v>
      </c>
      <c r="V57" s="1402">
        <v>55</v>
      </c>
      <c r="W57" s="1402">
        <v>475</v>
      </c>
      <c r="X57" s="1402"/>
      <c r="Y57" s="1402">
        <v>4</v>
      </c>
      <c r="Z57" s="1402">
        <v>9</v>
      </c>
      <c r="AA57" s="1402">
        <v>541</v>
      </c>
      <c r="AC57" s="1402">
        <v>1</v>
      </c>
      <c r="AD57" s="1402">
        <v>55</v>
      </c>
      <c r="AE57" s="1402">
        <v>846</v>
      </c>
      <c r="AG57" s="1402">
        <v>2</v>
      </c>
      <c r="AH57" s="1402">
        <v>55</v>
      </c>
      <c r="AI57" s="1402">
        <v>908</v>
      </c>
    </row>
    <row r="58" spans="1:35" s="1400" customFormat="1" ht="14.1" customHeight="1">
      <c r="A58" s="1402">
        <v>1</v>
      </c>
      <c r="B58" s="1402">
        <v>56</v>
      </c>
      <c r="C58" s="1402">
        <v>60</v>
      </c>
      <c r="E58" s="1402">
        <v>1</v>
      </c>
      <c r="F58" s="1402">
        <v>56</v>
      </c>
      <c r="G58" s="1402">
        <v>125</v>
      </c>
      <c r="I58" s="1402">
        <v>1</v>
      </c>
      <c r="J58" s="1402">
        <v>56</v>
      </c>
      <c r="K58" s="1402">
        <v>229</v>
      </c>
      <c r="M58" s="1402">
        <v>1</v>
      </c>
      <c r="N58" s="1402">
        <v>56</v>
      </c>
      <c r="O58" s="1402">
        <v>310</v>
      </c>
      <c r="Q58" s="1402">
        <v>1</v>
      </c>
      <c r="R58" s="1402">
        <v>56</v>
      </c>
      <c r="S58" s="1402">
        <v>414</v>
      </c>
      <c r="T58" s="1402"/>
      <c r="U58" s="1402">
        <v>2</v>
      </c>
      <c r="V58" s="1402">
        <v>56</v>
      </c>
      <c r="W58" s="1402">
        <v>476</v>
      </c>
      <c r="X58" s="1402"/>
      <c r="Y58" s="1402">
        <v>4</v>
      </c>
      <c r="Z58" s="1402">
        <v>10</v>
      </c>
      <c r="AA58" s="1402">
        <v>542</v>
      </c>
      <c r="AC58" s="1402">
        <v>1</v>
      </c>
      <c r="AD58" s="1402">
        <v>56</v>
      </c>
      <c r="AE58" s="1402">
        <v>847</v>
      </c>
      <c r="AG58" s="1402">
        <v>2</v>
      </c>
      <c r="AH58" s="1402">
        <v>56</v>
      </c>
      <c r="AI58" s="1402">
        <v>909</v>
      </c>
    </row>
    <row r="59" spans="1:35" s="1400" customFormat="1" ht="14.1" customHeight="1">
      <c r="A59" s="1402">
        <v>1</v>
      </c>
      <c r="B59" s="1402">
        <v>57</v>
      </c>
      <c r="C59" s="1402">
        <v>61</v>
      </c>
      <c r="E59" s="1402">
        <v>1</v>
      </c>
      <c r="F59" s="1402">
        <v>57</v>
      </c>
      <c r="G59" s="1402">
        <v>126</v>
      </c>
      <c r="I59" s="1402">
        <v>1</v>
      </c>
      <c r="J59" s="1402">
        <v>57</v>
      </c>
      <c r="K59" s="1402">
        <v>230</v>
      </c>
      <c r="M59" s="1402">
        <v>1</v>
      </c>
      <c r="N59" s="1402">
        <v>57</v>
      </c>
      <c r="O59" s="1402">
        <v>311</v>
      </c>
      <c r="Q59" s="1402">
        <v>1</v>
      </c>
      <c r="R59" s="1402">
        <v>57</v>
      </c>
      <c r="S59" s="1402">
        <v>415</v>
      </c>
      <c r="T59" s="1402"/>
      <c r="U59" s="1402">
        <v>2</v>
      </c>
      <c r="V59" s="1402">
        <v>57</v>
      </c>
      <c r="W59" s="1402">
        <v>477</v>
      </c>
      <c r="X59" s="1402"/>
      <c r="Y59" s="1402">
        <v>4</v>
      </c>
      <c r="Z59" s="1402">
        <v>11</v>
      </c>
      <c r="AA59" s="1402">
        <v>543</v>
      </c>
      <c r="AC59" s="1402">
        <v>1</v>
      </c>
      <c r="AD59" s="1402">
        <v>57</v>
      </c>
      <c r="AE59" s="1402">
        <v>848</v>
      </c>
      <c r="AG59" s="1402">
        <v>2</v>
      </c>
      <c r="AH59" s="1402">
        <v>57</v>
      </c>
      <c r="AI59" s="1402">
        <v>910</v>
      </c>
    </row>
    <row r="60" spans="1:35" s="1400" customFormat="1" ht="14.1" customHeight="1">
      <c r="A60" s="1402">
        <v>1</v>
      </c>
      <c r="B60" s="1402">
        <v>58</v>
      </c>
      <c r="C60" s="1402">
        <v>62</v>
      </c>
      <c r="E60" s="1402">
        <v>1</v>
      </c>
      <c r="F60" s="1402">
        <v>58</v>
      </c>
      <c r="G60" s="1402">
        <v>127</v>
      </c>
      <c r="I60" s="1402">
        <v>1</v>
      </c>
      <c r="J60" s="1402">
        <v>58</v>
      </c>
      <c r="K60" s="1402">
        <v>231</v>
      </c>
      <c r="M60" s="1402">
        <v>1</v>
      </c>
      <c r="N60" s="1402">
        <v>58</v>
      </c>
      <c r="O60" s="1402">
        <v>312</v>
      </c>
      <c r="Q60" s="1402">
        <v>1</v>
      </c>
      <c r="R60" s="1402">
        <v>58</v>
      </c>
      <c r="S60" s="1402">
        <v>416</v>
      </c>
      <c r="T60" s="1402"/>
      <c r="U60" s="1402">
        <v>2</v>
      </c>
      <c r="V60" s="1402">
        <v>58</v>
      </c>
      <c r="W60" s="1402">
        <v>478</v>
      </c>
      <c r="X60" s="1402"/>
      <c r="Y60" s="1402">
        <v>4</v>
      </c>
      <c r="Z60" s="1402">
        <v>12</v>
      </c>
      <c r="AA60" s="1402">
        <v>544</v>
      </c>
      <c r="AC60" s="1402">
        <v>1</v>
      </c>
      <c r="AD60" s="1402">
        <v>58</v>
      </c>
      <c r="AE60" s="1402">
        <v>849</v>
      </c>
      <c r="AG60" s="1402">
        <v>2</v>
      </c>
      <c r="AH60" s="1402">
        <v>58</v>
      </c>
      <c r="AI60" s="1402">
        <v>911</v>
      </c>
    </row>
    <row r="61" spans="1:35" s="1400" customFormat="1" ht="14.1" customHeight="1">
      <c r="A61" s="1402">
        <v>1</v>
      </c>
      <c r="B61" s="1402">
        <v>59</v>
      </c>
      <c r="C61" s="1402">
        <v>63</v>
      </c>
      <c r="E61" s="1402">
        <v>1</v>
      </c>
      <c r="F61" s="1402">
        <v>59</v>
      </c>
      <c r="G61" s="1402">
        <v>128</v>
      </c>
      <c r="I61" s="1402">
        <v>1</v>
      </c>
      <c r="J61" s="1402">
        <v>59</v>
      </c>
      <c r="K61" s="1402">
        <v>232</v>
      </c>
      <c r="M61" s="1402">
        <v>1</v>
      </c>
      <c r="N61" s="1402">
        <v>59</v>
      </c>
      <c r="O61" s="1402">
        <v>313</v>
      </c>
      <c r="Q61" s="1402">
        <v>1</v>
      </c>
      <c r="R61" s="1402">
        <v>59</v>
      </c>
      <c r="S61" s="1402">
        <v>417</v>
      </c>
      <c r="T61" s="1402"/>
      <c r="U61" s="1402">
        <v>2</v>
      </c>
      <c r="V61" s="1402">
        <v>59</v>
      </c>
      <c r="W61" s="1402">
        <v>479</v>
      </c>
      <c r="X61" s="1402"/>
      <c r="Y61" s="1402">
        <v>4</v>
      </c>
      <c r="Z61" s="1402">
        <v>13</v>
      </c>
      <c r="AA61" s="1402">
        <v>545</v>
      </c>
      <c r="AC61" s="1402">
        <v>1</v>
      </c>
      <c r="AD61" s="1402">
        <v>59</v>
      </c>
      <c r="AE61" s="1402">
        <v>850</v>
      </c>
      <c r="AG61" s="1402">
        <v>2</v>
      </c>
      <c r="AH61" s="1402">
        <v>59</v>
      </c>
      <c r="AI61" s="1402">
        <v>912</v>
      </c>
    </row>
    <row r="62" spans="1:35" s="1400" customFormat="1" ht="14.1" customHeight="1">
      <c r="A62" s="1402">
        <v>1</v>
      </c>
      <c r="B62" s="1402">
        <v>60</v>
      </c>
      <c r="C62" s="1402">
        <v>64</v>
      </c>
      <c r="E62" s="1402">
        <v>1</v>
      </c>
      <c r="F62" s="1402">
        <v>60</v>
      </c>
      <c r="G62" s="1402">
        <v>129</v>
      </c>
      <c r="I62" s="1402">
        <v>1</v>
      </c>
      <c r="J62" s="1402">
        <v>60</v>
      </c>
      <c r="K62" s="1402">
        <v>233</v>
      </c>
      <c r="M62" s="1402">
        <v>1</v>
      </c>
      <c r="N62" s="1402">
        <v>60</v>
      </c>
      <c r="O62" s="1402">
        <v>314</v>
      </c>
      <c r="Q62" s="1402">
        <v>1</v>
      </c>
      <c r="R62" s="1402">
        <v>60</v>
      </c>
      <c r="S62" s="1402">
        <v>418</v>
      </c>
      <c r="T62" s="1402"/>
      <c r="U62" s="1402">
        <v>2</v>
      </c>
      <c r="V62" s="1402">
        <v>60</v>
      </c>
      <c r="W62" s="1402">
        <v>480</v>
      </c>
      <c r="X62" s="1402"/>
      <c r="Y62" s="1402">
        <v>4</v>
      </c>
      <c r="Z62" s="1402">
        <v>14</v>
      </c>
      <c r="AA62" s="1402">
        <v>546</v>
      </c>
      <c r="AC62" s="1402">
        <v>1</v>
      </c>
      <c r="AD62" s="1402">
        <v>60</v>
      </c>
      <c r="AE62" s="1402">
        <v>851</v>
      </c>
      <c r="AG62" s="1402">
        <v>2</v>
      </c>
      <c r="AH62" s="1402">
        <v>60</v>
      </c>
      <c r="AI62" s="1402">
        <v>913</v>
      </c>
    </row>
    <row r="63" spans="1:35" s="1400" customFormat="1" ht="14.1" customHeight="1">
      <c r="A63" s="1402">
        <v>1</v>
      </c>
      <c r="B63" s="1402">
        <v>61</v>
      </c>
      <c r="C63" s="1402">
        <v>65</v>
      </c>
      <c r="E63" s="1402">
        <v>1</v>
      </c>
      <c r="F63" s="1402">
        <v>61</v>
      </c>
      <c r="G63" s="1402">
        <v>130</v>
      </c>
      <c r="I63" s="1402">
        <v>1</v>
      </c>
      <c r="J63" s="1402">
        <v>61</v>
      </c>
      <c r="K63" s="1402">
        <v>234</v>
      </c>
      <c r="M63" s="1402">
        <v>1</v>
      </c>
      <c r="N63" s="1402">
        <v>61</v>
      </c>
      <c r="O63" s="1402">
        <v>315</v>
      </c>
      <c r="Q63" s="1402">
        <v>1</v>
      </c>
      <c r="R63" s="1402">
        <v>61</v>
      </c>
      <c r="S63" s="1402">
        <v>419</v>
      </c>
      <c r="T63" s="1402"/>
      <c r="U63" s="1402">
        <v>2</v>
      </c>
      <c r="V63" s="1402">
        <v>61</v>
      </c>
      <c r="W63" s="1402">
        <v>481</v>
      </c>
      <c r="X63" s="1402"/>
      <c r="Y63" s="1402">
        <v>4</v>
      </c>
      <c r="Z63" s="1402">
        <v>15</v>
      </c>
      <c r="AA63" s="1402">
        <v>547</v>
      </c>
      <c r="AC63" s="1402">
        <v>1</v>
      </c>
      <c r="AD63" s="1402">
        <v>61</v>
      </c>
      <c r="AE63" s="1402">
        <v>852</v>
      </c>
      <c r="AG63" s="1402">
        <v>2</v>
      </c>
      <c r="AH63" s="1402">
        <v>61</v>
      </c>
      <c r="AI63" s="1402">
        <v>914</v>
      </c>
    </row>
    <row r="64" spans="1:35" s="1400" customFormat="1" ht="14.1" customHeight="1">
      <c r="A64" s="1402">
        <v>1</v>
      </c>
      <c r="B64" s="1402">
        <v>62</v>
      </c>
      <c r="C64" s="1402">
        <v>66</v>
      </c>
      <c r="E64" s="1402">
        <v>1</v>
      </c>
      <c r="F64" s="1402">
        <v>62</v>
      </c>
      <c r="G64" s="1402">
        <v>131</v>
      </c>
      <c r="I64" s="1402">
        <v>1</v>
      </c>
      <c r="J64" s="1402">
        <v>62</v>
      </c>
      <c r="K64" s="1402">
        <v>235</v>
      </c>
      <c r="M64" s="1402">
        <v>1</v>
      </c>
      <c r="N64" s="1402">
        <v>62</v>
      </c>
      <c r="O64" s="1402">
        <v>316</v>
      </c>
      <c r="Q64" s="1402">
        <v>1</v>
      </c>
      <c r="R64" s="1402">
        <v>62</v>
      </c>
      <c r="S64" s="1402">
        <v>420</v>
      </c>
      <c r="T64" s="1402"/>
      <c r="U64" s="1402">
        <v>2</v>
      </c>
      <c r="V64" s="1402">
        <v>62</v>
      </c>
      <c r="W64" s="1402">
        <v>482</v>
      </c>
      <c r="X64" s="1402"/>
      <c r="Y64" s="1402">
        <v>5</v>
      </c>
      <c r="Z64" s="1402">
        <v>1</v>
      </c>
      <c r="AA64" s="1402">
        <v>548</v>
      </c>
      <c r="AC64" s="1402">
        <v>1</v>
      </c>
      <c r="AD64" s="1402">
        <v>62</v>
      </c>
      <c r="AE64" s="1402">
        <v>853</v>
      </c>
      <c r="AG64" s="1402">
        <v>2</v>
      </c>
      <c r="AH64" s="1402">
        <v>62</v>
      </c>
      <c r="AI64" s="1402">
        <v>915</v>
      </c>
    </row>
    <row r="65" spans="1:31" s="1400" customFormat="1" ht="14.1" customHeight="1">
      <c r="A65" s="1403">
        <v>1</v>
      </c>
      <c r="B65" s="1403">
        <v>63</v>
      </c>
      <c r="C65" s="1402">
        <v>67</v>
      </c>
      <c r="E65" s="1403">
        <v>1</v>
      </c>
      <c r="F65" s="1403">
        <v>63</v>
      </c>
      <c r="G65" s="1402">
        <v>132</v>
      </c>
      <c r="I65" s="1402">
        <v>1</v>
      </c>
      <c r="J65" s="1402">
        <v>63</v>
      </c>
      <c r="K65" s="1402">
        <v>236</v>
      </c>
      <c r="M65" s="1402">
        <v>1</v>
      </c>
      <c r="N65" s="1402">
        <v>63</v>
      </c>
      <c r="O65" s="1402">
        <v>317</v>
      </c>
      <c r="Q65" s="1402"/>
      <c r="R65" s="1402"/>
      <c r="S65" s="1402"/>
      <c r="T65" s="1402"/>
      <c r="U65" s="1402">
        <v>2</v>
      </c>
      <c r="V65" s="1402">
        <v>63</v>
      </c>
      <c r="W65" s="1402">
        <v>483</v>
      </c>
      <c r="X65" s="1402"/>
      <c r="Y65" s="1402">
        <v>5</v>
      </c>
      <c r="Z65" s="1402">
        <v>2</v>
      </c>
      <c r="AA65" s="1402">
        <v>549</v>
      </c>
      <c r="AC65" s="1402"/>
      <c r="AE65" s="1402"/>
    </row>
    <row r="66" spans="1:31" s="1400" customFormat="1" ht="14.1" customHeight="1">
      <c r="A66" s="1403">
        <v>1</v>
      </c>
      <c r="B66" s="1403">
        <v>64</v>
      </c>
      <c r="C66" s="1402">
        <v>68</v>
      </c>
      <c r="E66" s="1403">
        <v>1</v>
      </c>
      <c r="F66" s="1403">
        <v>64</v>
      </c>
      <c r="G66" s="1402">
        <v>133</v>
      </c>
      <c r="I66" s="1402">
        <v>2</v>
      </c>
      <c r="J66" s="1402">
        <v>1</v>
      </c>
      <c r="K66" s="1402">
        <v>237</v>
      </c>
      <c r="M66" s="1402">
        <v>1</v>
      </c>
      <c r="N66" s="1402">
        <v>64</v>
      </c>
      <c r="O66" s="1402">
        <v>318</v>
      </c>
      <c r="Q66" s="1402"/>
      <c r="R66" s="1402"/>
      <c r="S66" s="1402"/>
      <c r="T66" s="1402"/>
      <c r="U66" s="1402">
        <v>2</v>
      </c>
      <c r="V66" s="1402">
        <v>64</v>
      </c>
      <c r="W66" s="1402">
        <v>484</v>
      </c>
      <c r="X66" s="1402"/>
      <c r="Y66" s="1402">
        <v>5</v>
      </c>
      <c r="Z66" s="1402">
        <v>3</v>
      </c>
      <c r="AA66" s="1402">
        <v>550</v>
      </c>
      <c r="AC66" s="1402"/>
      <c r="AE66" s="1402"/>
    </row>
    <row r="67" spans="1:31" s="1400" customFormat="1" ht="14.1" customHeight="1">
      <c r="A67" s="1403">
        <v>1</v>
      </c>
      <c r="B67" s="1403">
        <v>65</v>
      </c>
      <c r="C67" s="1402">
        <v>69</v>
      </c>
      <c r="E67" s="1403">
        <v>1</v>
      </c>
      <c r="F67" s="1403">
        <v>65</v>
      </c>
      <c r="G67" s="1402">
        <v>134</v>
      </c>
      <c r="I67" s="1402">
        <v>2</v>
      </c>
      <c r="J67" s="1402">
        <v>2</v>
      </c>
      <c r="K67" s="1402">
        <v>238</v>
      </c>
      <c r="M67" s="1402">
        <v>1</v>
      </c>
      <c r="N67" s="1402">
        <v>65</v>
      </c>
      <c r="O67" s="1402">
        <v>319</v>
      </c>
      <c r="Q67" s="1402"/>
      <c r="R67" s="1402"/>
      <c r="S67" s="1402"/>
      <c r="T67" s="1402"/>
      <c r="U67" s="1402">
        <v>2</v>
      </c>
      <c r="V67" s="1402">
        <v>65</v>
      </c>
      <c r="W67" s="1402">
        <v>485</v>
      </c>
      <c r="X67" s="1402"/>
      <c r="Y67" s="1402">
        <v>5</v>
      </c>
      <c r="Z67" s="1402">
        <v>4</v>
      </c>
      <c r="AA67" s="1402">
        <v>551</v>
      </c>
      <c r="AC67" s="1402"/>
      <c r="AE67" s="1402"/>
    </row>
    <row r="68" spans="1:31" s="1400" customFormat="1" ht="14.1" customHeight="1">
      <c r="A68" s="1402"/>
      <c r="B68" s="1402"/>
      <c r="C68" s="1402"/>
      <c r="E68" s="1403">
        <v>1</v>
      </c>
      <c r="F68" s="1403">
        <v>66</v>
      </c>
      <c r="G68" s="1402">
        <v>135</v>
      </c>
      <c r="I68" s="1402">
        <v>2</v>
      </c>
      <c r="J68" s="1402">
        <v>3</v>
      </c>
      <c r="K68" s="1402">
        <v>239</v>
      </c>
      <c r="M68" s="1402">
        <v>1</v>
      </c>
      <c r="N68" s="1402">
        <v>66</v>
      </c>
      <c r="O68" s="1402">
        <v>320</v>
      </c>
      <c r="Q68" s="1402"/>
      <c r="R68" s="1402"/>
      <c r="S68" s="1402"/>
      <c r="T68" s="1402"/>
      <c r="U68" s="1402">
        <v>2</v>
      </c>
      <c r="V68" s="1402">
        <v>66</v>
      </c>
      <c r="W68" s="1402">
        <v>486</v>
      </c>
      <c r="X68" s="1402"/>
      <c r="Y68" s="1402">
        <v>5</v>
      </c>
      <c r="Z68" s="1402">
        <v>5</v>
      </c>
      <c r="AA68" s="1402">
        <v>552</v>
      </c>
      <c r="AC68" s="1402"/>
      <c r="AE68" s="1402"/>
    </row>
    <row r="69" spans="1:31" s="1400" customFormat="1" ht="14.1" customHeight="1">
      <c r="A69" s="1402"/>
      <c r="B69" s="1402"/>
      <c r="C69" s="1402"/>
      <c r="E69" s="1403">
        <v>1</v>
      </c>
      <c r="F69" s="1403">
        <v>67</v>
      </c>
      <c r="G69" s="1402">
        <v>136</v>
      </c>
      <c r="I69" s="1402">
        <v>2</v>
      </c>
      <c r="J69" s="1402">
        <v>4</v>
      </c>
      <c r="K69" s="1402">
        <v>240</v>
      </c>
      <c r="M69" s="1402">
        <v>1</v>
      </c>
      <c r="N69" s="1402">
        <v>67</v>
      </c>
      <c r="O69" s="1402">
        <v>321</v>
      </c>
      <c r="Q69" s="1402"/>
      <c r="R69" s="1402"/>
      <c r="S69" s="1402"/>
      <c r="T69" s="1402"/>
      <c r="U69" s="1402"/>
      <c r="V69" s="1402"/>
      <c r="W69" s="1402"/>
      <c r="X69" s="1402"/>
      <c r="Y69" s="1402">
        <v>5</v>
      </c>
      <c r="Z69" s="1402">
        <v>6</v>
      </c>
      <c r="AA69" s="1402">
        <v>553</v>
      </c>
      <c r="AC69" s="1402"/>
      <c r="AE69" s="1402"/>
    </row>
    <row r="70" spans="1:31" s="1400" customFormat="1" ht="14.1" customHeight="1">
      <c r="A70" s="1402"/>
      <c r="B70" s="1402"/>
      <c r="C70" s="1402"/>
      <c r="E70" s="1403">
        <v>1</v>
      </c>
      <c r="F70" s="1403">
        <v>68</v>
      </c>
      <c r="G70" s="1402">
        <v>137</v>
      </c>
      <c r="I70" s="1402">
        <v>2</v>
      </c>
      <c r="J70" s="1402">
        <v>5</v>
      </c>
      <c r="K70" s="1402">
        <v>241</v>
      </c>
      <c r="M70" s="1402">
        <v>1</v>
      </c>
      <c r="N70" s="1402">
        <v>68</v>
      </c>
      <c r="O70" s="1402">
        <v>322</v>
      </c>
      <c r="Q70" s="1402"/>
      <c r="R70" s="1402"/>
      <c r="S70" s="1402"/>
      <c r="T70" s="1402"/>
      <c r="U70" s="1402"/>
      <c r="V70" s="1402"/>
      <c r="W70" s="1402"/>
      <c r="X70" s="1402"/>
      <c r="Y70" s="1402">
        <v>5</v>
      </c>
      <c r="Z70" s="1402">
        <v>7</v>
      </c>
      <c r="AA70" s="1402">
        <v>554</v>
      </c>
      <c r="AC70" s="1402"/>
      <c r="AE70" s="1402"/>
    </row>
    <row r="71" spans="1:31" s="1400" customFormat="1" ht="14.1" customHeight="1">
      <c r="A71" s="1402"/>
      <c r="B71" s="1402"/>
      <c r="C71" s="1402"/>
      <c r="E71" s="1403">
        <v>1</v>
      </c>
      <c r="F71" s="1403">
        <v>69</v>
      </c>
      <c r="G71" s="1402">
        <v>138</v>
      </c>
      <c r="I71" s="1402">
        <v>2</v>
      </c>
      <c r="J71" s="1402">
        <v>6</v>
      </c>
      <c r="K71" s="1402">
        <v>242</v>
      </c>
      <c r="M71" s="1402">
        <v>1</v>
      </c>
      <c r="N71" s="1402">
        <v>69</v>
      </c>
      <c r="O71" s="1402">
        <v>323</v>
      </c>
      <c r="Q71" s="1402"/>
      <c r="R71" s="1402"/>
      <c r="S71" s="1402"/>
      <c r="T71" s="1402"/>
      <c r="U71" s="1402"/>
      <c r="V71" s="1402"/>
      <c r="W71" s="1402"/>
      <c r="X71" s="1402"/>
      <c r="Y71" s="1402">
        <v>5</v>
      </c>
      <c r="Z71" s="1402">
        <v>8</v>
      </c>
      <c r="AA71" s="1402">
        <v>555</v>
      </c>
      <c r="AC71" s="1402"/>
      <c r="AE71" s="1402"/>
    </row>
    <row r="72" spans="1:31" s="1400" customFormat="1" ht="14.1" customHeight="1">
      <c r="A72" s="1402"/>
      <c r="B72" s="1402"/>
      <c r="C72" s="1402"/>
      <c r="E72" s="1403">
        <v>1</v>
      </c>
      <c r="F72" s="1403">
        <v>70</v>
      </c>
      <c r="G72" s="1402">
        <v>139</v>
      </c>
      <c r="I72" s="1402">
        <v>2</v>
      </c>
      <c r="J72" s="1402">
        <v>7</v>
      </c>
      <c r="K72" s="1402">
        <v>243</v>
      </c>
      <c r="M72" s="1402">
        <v>1</v>
      </c>
      <c r="N72" s="1402">
        <v>70</v>
      </c>
      <c r="O72" s="1402">
        <v>324</v>
      </c>
      <c r="Q72" s="1402"/>
      <c r="R72" s="1402"/>
      <c r="S72" s="1402"/>
      <c r="T72" s="1402"/>
      <c r="U72" s="1402"/>
      <c r="V72" s="1402"/>
      <c r="W72" s="1402"/>
      <c r="X72" s="1402"/>
      <c r="Y72" s="1402">
        <v>5</v>
      </c>
      <c r="Z72" s="1402">
        <v>9</v>
      </c>
      <c r="AA72" s="1402">
        <v>556</v>
      </c>
      <c r="AC72" s="1402"/>
      <c r="AE72" s="1402"/>
    </row>
    <row r="73" spans="1:31" s="1400" customFormat="1" ht="14.1" customHeight="1">
      <c r="A73" s="1402"/>
      <c r="B73" s="1402"/>
      <c r="C73" s="1402"/>
      <c r="E73" s="1403">
        <v>1</v>
      </c>
      <c r="F73" s="1403">
        <v>71</v>
      </c>
      <c r="G73" s="1402">
        <v>140</v>
      </c>
      <c r="I73" s="1402">
        <v>2</v>
      </c>
      <c r="J73" s="1402">
        <v>8</v>
      </c>
      <c r="K73" s="1402">
        <v>244</v>
      </c>
      <c r="M73" s="1402">
        <v>1</v>
      </c>
      <c r="N73" s="1402">
        <v>71</v>
      </c>
      <c r="O73" s="1402">
        <v>325</v>
      </c>
      <c r="Q73" s="1402"/>
      <c r="R73" s="1402"/>
      <c r="S73" s="1402"/>
      <c r="T73" s="1402"/>
      <c r="U73" s="1402"/>
      <c r="V73" s="1402"/>
      <c r="W73" s="1402"/>
      <c r="X73" s="1402"/>
      <c r="Y73" s="1402">
        <v>5</v>
      </c>
      <c r="Z73" s="1402">
        <v>10</v>
      </c>
      <c r="AA73" s="1402">
        <v>557</v>
      </c>
      <c r="AC73" s="1402"/>
      <c r="AE73" s="1402"/>
    </row>
    <row r="74" spans="1:31" s="1400" customFormat="1" ht="14.1" customHeight="1">
      <c r="A74" s="1402"/>
      <c r="B74" s="1402"/>
      <c r="C74" s="1402"/>
      <c r="E74" s="1403">
        <v>1</v>
      </c>
      <c r="F74" s="1403">
        <v>72</v>
      </c>
      <c r="G74" s="1402">
        <v>141</v>
      </c>
      <c r="I74" s="1402">
        <v>2</v>
      </c>
      <c r="J74" s="1402">
        <v>9</v>
      </c>
      <c r="K74" s="1402">
        <v>245</v>
      </c>
      <c r="M74" s="1402">
        <v>1</v>
      </c>
      <c r="N74" s="1402">
        <v>72</v>
      </c>
      <c r="O74" s="1402">
        <v>326</v>
      </c>
      <c r="Q74" s="1402"/>
      <c r="R74" s="1402"/>
      <c r="S74" s="1402"/>
      <c r="T74" s="1402"/>
      <c r="U74" s="1402"/>
      <c r="V74" s="1402"/>
      <c r="W74" s="1402"/>
      <c r="X74" s="1402"/>
      <c r="Y74" s="1402">
        <v>5</v>
      </c>
      <c r="Z74" s="1402">
        <v>11</v>
      </c>
      <c r="AA74" s="1402">
        <v>558</v>
      </c>
      <c r="AC74" s="1402"/>
      <c r="AE74" s="1402"/>
    </row>
    <row r="75" spans="1:31" s="1400" customFormat="1" ht="14.1" customHeight="1">
      <c r="A75" s="1402"/>
      <c r="B75" s="1402"/>
      <c r="C75" s="1402"/>
      <c r="E75" s="1403">
        <v>1</v>
      </c>
      <c r="F75" s="1403">
        <v>73</v>
      </c>
      <c r="G75" s="1402">
        <v>142</v>
      </c>
      <c r="I75" s="1402">
        <v>2</v>
      </c>
      <c r="J75" s="1402">
        <v>10</v>
      </c>
      <c r="K75" s="1402">
        <v>246</v>
      </c>
      <c r="M75" s="1402">
        <v>1</v>
      </c>
      <c r="N75" s="1402">
        <v>73</v>
      </c>
      <c r="O75" s="1402">
        <v>327</v>
      </c>
      <c r="Q75" s="1402"/>
      <c r="R75" s="1402"/>
      <c r="S75" s="1402"/>
      <c r="T75" s="1402"/>
      <c r="U75" s="1402"/>
      <c r="V75" s="1402"/>
      <c r="W75" s="1402"/>
      <c r="X75" s="1402"/>
      <c r="Y75" s="1402">
        <v>5</v>
      </c>
      <c r="Z75" s="1402">
        <v>12</v>
      </c>
      <c r="AA75" s="1402">
        <v>559</v>
      </c>
      <c r="AC75" s="1402"/>
      <c r="AE75" s="1402"/>
    </row>
    <row r="76" spans="1:31" s="1400" customFormat="1" ht="14.1" customHeight="1">
      <c r="A76" s="1402"/>
      <c r="B76" s="1402"/>
      <c r="C76" s="1402"/>
      <c r="E76" s="1403">
        <v>1</v>
      </c>
      <c r="F76" s="1403">
        <v>74</v>
      </c>
      <c r="G76" s="1402">
        <v>143</v>
      </c>
      <c r="I76" s="1402">
        <v>2</v>
      </c>
      <c r="J76" s="1402">
        <v>11</v>
      </c>
      <c r="K76" s="1402">
        <v>247</v>
      </c>
      <c r="M76" s="1402">
        <v>1</v>
      </c>
      <c r="N76" s="1402">
        <v>74</v>
      </c>
      <c r="O76" s="1402">
        <v>328</v>
      </c>
      <c r="Q76" s="1402"/>
      <c r="R76" s="1402"/>
      <c r="S76" s="1402"/>
      <c r="T76" s="1402"/>
      <c r="U76" s="1402"/>
      <c r="V76" s="1402"/>
      <c r="W76" s="1402"/>
      <c r="X76" s="1402"/>
      <c r="Y76" s="1402">
        <v>5</v>
      </c>
      <c r="Z76" s="1402">
        <v>13</v>
      </c>
      <c r="AA76" s="1402">
        <v>560</v>
      </c>
      <c r="AC76" s="1402"/>
      <c r="AE76" s="1402"/>
    </row>
    <row r="77" spans="1:31" s="1400" customFormat="1" ht="14.1" customHeight="1">
      <c r="A77" s="1402"/>
      <c r="B77" s="1402"/>
      <c r="C77" s="1402"/>
      <c r="E77" s="1403">
        <v>1</v>
      </c>
      <c r="F77" s="1403">
        <v>75</v>
      </c>
      <c r="G77" s="1402">
        <v>144</v>
      </c>
      <c r="I77" s="1402">
        <v>2</v>
      </c>
      <c r="J77" s="1402">
        <v>12</v>
      </c>
      <c r="K77" s="1402">
        <v>248</v>
      </c>
      <c r="M77" s="1403">
        <v>1</v>
      </c>
      <c r="N77" s="1402">
        <v>75</v>
      </c>
      <c r="O77" s="1402">
        <v>329</v>
      </c>
      <c r="Q77" s="1402"/>
      <c r="R77" s="1402"/>
      <c r="S77" s="1402"/>
      <c r="T77" s="1402"/>
      <c r="U77" s="1402"/>
      <c r="V77" s="1402"/>
      <c r="W77" s="1402"/>
      <c r="X77" s="1402"/>
      <c r="Y77" s="1402">
        <v>5</v>
      </c>
      <c r="Z77" s="1402">
        <v>14</v>
      </c>
      <c r="AA77" s="1402">
        <v>561</v>
      </c>
      <c r="AC77" s="1402"/>
      <c r="AE77" s="1402"/>
    </row>
    <row r="78" spans="1:31" s="1400" customFormat="1" ht="14.1" customHeight="1">
      <c r="A78" s="1402"/>
      <c r="B78" s="1402"/>
      <c r="C78" s="1402"/>
      <c r="E78" s="1403">
        <v>1</v>
      </c>
      <c r="F78" s="1403">
        <v>76</v>
      </c>
      <c r="G78" s="1402">
        <v>145</v>
      </c>
      <c r="I78" s="1402">
        <v>2</v>
      </c>
      <c r="J78" s="1402">
        <v>13</v>
      </c>
      <c r="K78" s="1402">
        <v>249</v>
      </c>
      <c r="M78" s="1402">
        <v>2</v>
      </c>
      <c r="N78" s="1402">
        <v>1</v>
      </c>
      <c r="O78" s="1402">
        <v>330</v>
      </c>
      <c r="Q78" s="1402"/>
      <c r="R78" s="1402"/>
      <c r="S78" s="1402"/>
      <c r="T78" s="1402"/>
      <c r="U78" s="1402"/>
      <c r="V78" s="1402"/>
      <c r="W78" s="1402"/>
      <c r="X78" s="1402"/>
      <c r="Y78" s="1402">
        <v>5</v>
      </c>
      <c r="Z78" s="1402">
        <v>15</v>
      </c>
      <c r="AA78" s="1402">
        <v>562</v>
      </c>
      <c r="AC78" s="1402"/>
      <c r="AE78" s="1402"/>
    </row>
    <row r="79" spans="1:31" s="1400" customFormat="1" ht="14.1" customHeight="1">
      <c r="A79" s="1402"/>
      <c r="B79" s="1402"/>
      <c r="C79" s="1402"/>
      <c r="E79" s="1402">
        <v>2</v>
      </c>
      <c r="F79" s="1402">
        <v>1</v>
      </c>
      <c r="G79" s="1402">
        <v>146</v>
      </c>
      <c r="I79" s="1402">
        <v>2</v>
      </c>
      <c r="J79" s="1402">
        <v>14</v>
      </c>
      <c r="K79" s="1402">
        <v>250</v>
      </c>
      <c r="M79" s="1402">
        <v>2</v>
      </c>
      <c r="N79" s="1402">
        <v>2</v>
      </c>
      <c r="O79" s="1402">
        <v>331</v>
      </c>
      <c r="Q79" s="1402"/>
      <c r="R79" s="1402"/>
      <c r="S79" s="1402"/>
      <c r="T79" s="1402"/>
      <c r="U79" s="1402"/>
      <c r="V79" s="1402"/>
      <c r="W79" s="1402"/>
      <c r="X79" s="1402"/>
      <c r="Y79" s="1402">
        <v>6</v>
      </c>
      <c r="Z79" s="1402">
        <v>1</v>
      </c>
      <c r="AA79" s="1402">
        <v>563</v>
      </c>
      <c r="AC79" s="1402"/>
      <c r="AE79" s="1402"/>
    </row>
    <row r="80" spans="1:31" s="1400" customFormat="1" ht="14.1" customHeight="1">
      <c r="A80" s="1402"/>
      <c r="B80" s="1402"/>
      <c r="C80" s="1402"/>
      <c r="E80" s="1402">
        <v>2</v>
      </c>
      <c r="F80" s="1402">
        <v>2</v>
      </c>
      <c r="G80" s="1402">
        <v>147</v>
      </c>
      <c r="I80" s="1402">
        <v>2</v>
      </c>
      <c r="J80" s="1402">
        <v>15</v>
      </c>
      <c r="K80" s="1402">
        <v>251</v>
      </c>
      <c r="M80" s="1402">
        <v>2</v>
      </c>
      <c r="N80" s="1402">
        <v>3</v>
      </c>
      <c r="O80" s="1402">
        <v>332</v>
      </c>
      <c r="Q80" s="1402"/>
      <c r="R80" s="1402"/>
      <c r="S80" s="1402"/>
      <c r="T80" s="1402"/>
      <c r="U80" s="1402"/>
      <c r="V80" s="1402"/>
      <c r="W80" s="1402"/>
      <c r="X80" s="1402"/>
      <c r="Y80" s="1402">
        <v>6</v>
      </c>
      <c r="Z80" s="1402">
        <v>2</v>
      </c>
      <c r="AA80" s="1402">
        <v>564</v>
      </c>
      <c r="AC80" s="1402"/>
      <c r="AE80" s="1402"/>
    </row>
    <row r="81" spans="1:31" s="1400" customFormat="1" ht="14.1" customHeight="1">
      <c r="A81" s="1402"/>
      <c r="B81" s="1402"/>
      <c r="C81" s="1402"/>
      <c r="E81" s="1402">
        <v>2</v>
      </c>
      <c r="F81" s="1402">
        <v>3</v>
      </c>
      <c r="G81" s="1402">
        <v>148</v>
      </c>
      <c r="I81" s="1402">
        <v>2</v>
      </c>
      <c r="J81" s="1402">
        <v>16</v>
      </c>
      <c r="K81" s="1402">
        <v>252</v>
      </c>
      <c r="M81" s="1402">
        <v>2</v>
      </c>
      <c r="N81" s="1402">
        <v>4</v>
      </c>
      <c r="O81" s="1402">
        <v>333</v>
      </c>
      <c r="Q81" s="1402"/>
      <c r="R81" s="1402"/>
      <c r="S81" s="1402"/>
      <c r="T81" s="1402"/>
      <c r="U81" s="1402"/>
      <c r="V81" s="1402"/>
      <c r="W81" s="1402"/>
      <c r="X81" s="1402"/>
      <c r="Y81" s="1402">
        <v>6</v>
      </c>
      <c r="Z81" s="1402">
        <v>3</v>
      </c>
      <c r="AA81" s="1402">
        <v>565</v>
      </c>
      <c r="AC81" s="1402"/>
      <c r="AE81" s="1402"/>
    </row>
    <row r="82" spans="1:31" s="1400" customFormat="1" ht="14.1" customHeight="1">
      <c r="A82" s="1402"/>
      <c r="B82" s="1402"/>
      <c r="C82" s="1402"/>
      <c r="E82" s="1402">
        <v>2</v>
      </c>
      <c r="F82" s="1402">
        <v>4</v>
      </c>
      <c r="G82" s="1402">
        <v>149</v>
      </c>
      <c r="I82" s="1402">
        <v>2</v>
      </c>
      <c r="J82" s="1402">
        <v>17</v>
      </c>
      <c r="K82" s="1402">
        <v>253</v>
      </c>
      <c r="M82" s="1402">
        <v>2</v>
      </c>
      <c r="N82" s="1402">
        <v>5</v>
      </c>
      <c r="O82" s="1402">
        <v>334</v>
      </c>
      <c r="Q82" s="1402"/>
      <c r="R82" s="1402"/>
      <c r="S82" s="1402"/>
      <c r="T82" s="1402"/>
      <c r="U82" s="1402"/>
      <c r="V82" s="1402"/>
      <c r="W82" s="1402"/>
      <c r="X82" s="1402"/>
      <c r="Y82" s="1402">
        <v>6</v>
      </c>
      <c r="Z82" s="1402">
        <v>4</v>
      </c>
      <c r="AA82" s="1402">
        <v>566</v>
      </c>
      <c r="AC82" s="1402"/>
      <c r="AE82" s="1402"/>
    </row>
    <row r="83" spans="1:31" s="1400" customFormat="1" ht="14.1" customHeight="1">
      <c r="A83" s="1402"/>
      <c r="B83" s="1402"/>
      <c r="C83" s="1402"/>
      <c r="E83" s="1402">
        <v>2</v>
      </c>
      <c r="F83" s="1402">
        <v>5</v>
      </c>
      <c r="G83" s="1402">
        <v>150</v>
      </c>
      <c r="I83" s="1402">
        <v>2</v>
      </c>
      <c r="J83" s="1402">
        <v>18</v>
      </c>
      <c r="K83" s="1402">
        <v>254</v>
      </c>
      <c r="M83" s="1402">
        <v>2</v>
      </c>
      <c r="N83" s="1402">
        <v>6</v>
      </c>
      <c r="O83" s="1402">
        <v>335</v>
      </c>
      <c r="Q83" s="1402"/>
      <c r="R83" s="1402"/>
      <c r="S83" s="1402"/>
      <c r="T83" s="1402"/>
      <c r="U83" s="1402"/>
      <c r="V83" s="1402"/>
      <c r="W83" s="1402"/>
      <c r="X83" s="1402"/>
      <c r="Y83" s="1402">
        <v>6</v>
      </c>
      <c r="Z83" s="1402">
        <v>5</v>
      </c>
      <c r="AA83" s="1402">
        <v>567</v>
      </c>
      <c r="AC83" s="1402"/>
      <c r="AE83" s="1402"/>
    </row>
    <row r="84" spans="1:31" s="1400" customFormat="1" ht="14.1" customHeight="1">
      <c r="A84" s="1402"/>
      <c r="B84" s="1402"/>
      <c r="C84" s="1402"/>
      <c r="E84" s="1402">
        <v>2</v>
      </c>
      <c r="F84" s="1402">
        <v>6</v>
      </c>
      <c r="G84" s="1402">
        <v>151</v>
      </c>
      <c r="I84" s="1402"/>
      <c r="J84" s="1402"/>
      <c r="K84" s="1402"/>
      <c r="M84" s="1402">
        <v>2</v>
      </c>
      <c r="N84" s="1402">
        <v>7</v>
      </c>
      <c r="O84" s="1402">
        <v>336</v>
      </c>
      <c r="Q84" s="1402"/>
      <c r="R84" s="1402"/>
      <c r="S84" s="1402"/>
      <c r="T84" s="1402"/>
      <c r="U84" s="1402"/>
      <c r="V84" s="1402"/>
      <c r="W84" s="1402"/>
      <c r="X84" s="1402"/>
      <c r="Y84" s="1402">
        <v>6</v>
      </c>
      <c r="Z84" s="1402">
        <v>6</v>
      </c>
      <c r="AA84" s="1402">
        <v>568</v>
      </c>
      <c r="AC84" s="1402"/>
      <c r="AE84" s="1402"/>
    </row>
    <row r="85" spans="1:31" s="1400" customFormat="1" ht="14.1" customHeight="1">
      <c r="A85" s="1402"/>
      <c r="B85" s="1402"/>
      <c r="C85" s="1402"/>
      <c r="E85" s="1402">
        <v>2</v>
      </c>
      <c r="F85" s="1402">
        <v>7</v>
      </c>
      <c r="G85" s="1402">
        <v>152</v>
      </c>
      <c r="I85" s="1402"/>
      <c r="J85" s="1402"/>
      <c r="K85" s="1402"/>
      <c r="M85" s="1402">
        <v>2</v>
      </c>
      <c r="N85" s="1402">
        <v>8</v>
      </c>
      <c r="O85" s="1402">
        <v>337</v>
      </c>
      <c r="Q85" s="1402"/>
      <c r="R85" s="1402"/>
      <c r="S85" s="1402"/>
      <c r="T85" s="1402"/>
      <c r="U85" s="1402"/>
      <c r="V85" s="1402"/>
      <c r="W85" s="1402"/>
      <c r="X85" s="1402"/>
      <c r="Y85" s="1402">
        <v>6</v>
      </c>
      <c r="Z85" s="1402">
        <v>7</v>
      </c>
      <c r="AA85" s="1402">
        <v>569</v>
      </c>
      <c r="AC85" s="1402"/>
      <c r="AE85" s="1402"/>
    </row>
    <row r="86" spans="1:31" s="1400" customFormat="1" ht="14.1" customHeight="1">
      <c r="A86" s="1402"/>
      <c r="B86" s="1402"/>
      <c r="C86" s="1402"/>
      <c r="E86" s="1402">
        <v>2</v>
      </c>
      <c r="F86" s="1402">
        <v>8</v>
      </c>
      <c r="G86" s="1402">
        <v>153</v>
      </c>
      <c r="I86" s="1402"/>
      <c r="J86" s="1402"/>
      <c r="K86" s="1402"/>
      <c r="M86" s="1402">
        <v>2</v>
      </c>
      <c r="N86" s="1402">
        <v>9</v>
      </c>
      <c r="O86" s="1402">
        <v>338</v>
      </c>
      <c r="Q86" s="1402"/>
      <c r="R86" s="1402"/>
      <c r="S86" s="1402"/>
      <c r="T86" s="1402"/>
      <c r="U86" s="1402"/>
      <c r="V86" s="1402"/>
      <c r="W86" s="1402"/>
      <c r="X86" s="1402"/>
      <c r="Y86" s="1402">
        <v>6</v>
      </c>
      <c r="Z86" s="1402">
        <v>8</v>
      </c>
      <c r="AA86" s="1402">
        <v>570</v>
      </c>
      <c r="AC86" s="1402"/>
      <c r="AE86" s="1402"/>
    </row>
    <row r="87" spans="1:31" s="1400" customFormat="1" ht="14.1" customHeight="1">
      <c r="A87" s="1402"/>
      <c r="B87" s="1402"/>
      <c r="C87" s="1402"/>
      <c r="E87" s="1402">
        <v>2</v>
      </c>
      <c r="F87" s="1402">
        <v>9</v>
      </c>
      <c r="G87" s="1402">
        <v>154</v>
      </c>
      <c r="I87" s="1402"/>
      <c r="J87" s="1402"/>
      <c r="K87" s="1402"/>
      <c r="M87" s="1402">
        <v>2</v>
      </c>
      <c r="N87" s="1402">
        <v>10</v>
      </c>
      <c r="O87" s="1402">
        <v>339</v>
      </c>
      <c r="Q87" s="1402"/>
      <c r="R87" s="1402"/>
      <c r="S87" s="1402"/>
      <c r="T87" s="1402"/>
      <c r="U87" s="1402"/>
      <c r="V87" s="1402"/>
      <c r="W87" s="1402"/>
      <c r="X87" s="1402"/>
      <c r="Y87" s="1402">
        <v>6</v>
      </c>
      <c r="Z87" s="1402">
        <v>9</v>
      </c>
      <c r="AA87" s="1402">
        <v>571</v>
      </c>
      <c r="AC87" s="1402"/>
      <c r="AE87" s="1402"/>
    </row>
    <row r="88" spans="1:31" s="1400" customFormat="1" ht="14.1" customHeight="1">
      <c r="A88" s="1402"/>
      <c r="B88" s="1402"/>
      <c r="C88" s="1402"/>
      <c r="E88" s="1402">
        <v>2</v>
      </c>
      <c r="F88" s="1402">
        <v>10</v>
      </c>
      <c r="G88" s="1402">
        <v>155</v>
      </c>
      <c r="I88" s="1402"/>
      <c r="J88" s="1402"/>
      <c r="K88" s="1402"/>
      <c r="M88" s="1402">
        <v>2</v>
      </c>
      <c r="N88" s="1402">
        <v>11</v>
      </c>
      <c r="O88" s="1402">
        <v>340</v>
      </c>
      <c r="Q88" s="1402"/>
      <c r="R88" s="1402"/>
      <c r="S88" s="1402"/>
      <c r="T88" s="1402"/>
      <c r="U88" s="1402"/>
      <c r="V88" s="1402"/>
      <c r="W88" s="1402"/>
      <c r="X88" s="1402"/>
      <c r="Y88" s="1402">
        <v>6</v>
      </c>
      <c r="Z88" s="1402">
        <v>10</v>
      </c>
      <c r="AA88" s="1402">
        <v>572</v>
      </c>
      <c r="AC88" s="1402"/>
      <c r="AE88" s="1402"/>
    </row>
    <row r="89" spans="1:31" s="1400" customFormat="1" ht="14.1" customHeight="1">
      <c r="A89" s="1402"/>
      <c r="B89" s="1402"/>
      <c r="C89" s="1402"/>
      <c r="E89" s="1402">
        <v>2</v>
      </c>
      <c r="F89" s="1402">
        <v>11</v>
      </c>
      <c r="G89" s="1402">
        <v>156</v>
      </c>
      <c r="I89" s="1402"/>
      <c r="J89" s="1402"/>
      <c r="K89" s="1402"/>
      <c r="M89" s="1402">
        <v>2</v>
      </c>
      <c r="N89" s="1402">
        <v>12</v>
      </c>
      <c r="O89" s="1402">
        <v>341</v>
      </c>
      <c r="Q89" s="1402"/>
      <c r="R89" s="1402"/>
      <c r="S89" s="1402"/>
      <c r="T89" s="1402"/>
      <c r="U89" s="1402"/>
      <c r="V89" s="1402"/>
      <c r="W89" s="1402"/>
      <c r="X89" s="1402"/>
      <c r="Y89" s="1402">
        <v>6</v>
      </c>
      <c r="Z89" s="1402">
        <v>11</v>
      </c>
      <c r="AA89" s="1402">
        <v>573</v>
      </c>
      <c r="AC89" s="1402"/>
      <c r="AE89" s="1402"/>
    </row>
    <row r="90" spans="1:31" s="1400" customFormat="1" ht="14.1" customHeight="1">
      <c r="A90" s="1402"/>
      <c r="B90" s="1402"/>
      <c r="C90" s="1402"/>
      <c r="E90" s="1402">
        <v>2</v>
      </c>
      <c r="F90" s="1402">
        <v>12</v>
      </c>
      <c r="G90" s="1402">
        <v>157</v>
      </c>
      <c r="I90" s="1402"/>
      <c r="J90" s="1402"/>
      <c r="K90" s="1402"/>
      <c r="M90" s="1402">
        <v>2</v>
      </c>
      <c r="N90" s="1402">
        <v>13</v>
      </c>
      <c r="O90" s="1402">
        <v>342</v>
      </c>
      <c r="Q90" s="1402"/>
      <c r="R90" s="1402"/>
      <c r="S90" s="1402"/>
      <c r="T90" s="1402"/>
      <c r="U90" s="1402"/>
      <c r="V90" s="1402"/>
      <c r="W90" s="1402"/>
      <c r="X90" s="1402"/>
      <c r="Y90" s="1402">
        <v>6</v>
      </c>
      <c r="Z90" s="1402">
        <v>12</v>
      </c>
      <c r="AA90" s="1402">
        <v>574</v>
      </c>
      <c r="AC90" s="1402"/>
      <c r="AE90" s="1402"/>
    </row>
    <row r="91" spans="1:31" s="1400" customFormat="1" ht="14.1" customHeight="1">
      <c r="A91" s="1402"/>
      <c r="B91" s="1402"/>
      <c r="C91" s="1402"/>
      <c r="E91" s="1402">
        <v>2</v>
      </c>
      <c r="F91" s="1402">
        <v>13</v>
      </c>
      <c r="G91" s="1402">
        <v>158</v>
      </c>
      <c r="I91" s="1402"/>
      <c r="J91" s="1402"/>
      <c r="K91" s="1402"/>
      <c r="M91" s="1402">
        <v>2</v>
      </c>
      <c r="N91" s="1402">
        <v>14</v>
      </c>
      <c r="O91" s="1402">
        <v>343</v>
      </c>
      <c r="Q91" s="1402"/>
      <c r="R91" s="1402"/>
      <c r="S91" s="1402"/>
      <c r="T91" s="1402"/>
      <c r="U91" s="1402"/>
      <c r="V91" s="1402"/>
      <c r="W91" s="1402"/>
      <c r="X91" s="1402"/>
      <c r="Y91" s="1402">
        <v>6</v>
      </c>
      <c r="Z91" s="1402">
        <v>13</v>
      </c>
      <c r="AA91" s="1402">
        <v>575</v>
      </c>
      <c r="AC91" s="1402"/>
      <c r="AE91" s="1402"/>
    </row>
    <row r="92" spans="1:31" s="1400" customFormat="1" ht="14.1" customHeight="1">
      <c r="A92" s="1402"/>
      <c r="B92" s="1402"/>
      <c r="C92" s="1402"/>
      <c r="E92" s="1402">
        <v>2</v>
      </c>
      <c r="F92" s="1402">
        <v>14</v>
      </c>
      <c r="G92" s="1402">
        <v>159</v>
      </c>
      <c r="I92" s="1402"/>
      <c r="J92" s="1402"/>
      <c r="K92" s="1402"/>
      <c r="M92" s="1402">
        <v>2</v>
      </c>
      <c r="N92" s="1402">
        <v>15</v>
      </c>
      <c r="O92" s="1402">
        <v>344</v>
      </c>
      <c r="Q92" s="1402"/>
      <c r="R92" s="1402"/>
      <c r="S92" s="1402"/>
      <c r="T92" s="1402"/>
      <c r="U92" s="1402"/>
      <c r="V92" s="1402"/>
      <c r="W92" s="1402"/>
      <c r="X92" s="1402"/>
      <c r="Y92" s="1402">
        <v>6</v>
      </c>
      <c r="Z92" s="1402">
        <v>14</v>
      </c>
      <c r="AA92" s="1402">
        <v>576</v>
      </c>
      <c r="AC92" s="1402"/>
      <c r="AE92" s="1402"/>
    </row>
    <row r="93" spans="1:31" s="1400" customFormat="1" ht="14.1" customHeight="1">
      <c r="A93" s="1402"/>
      <c r="B93" s="1402"/>
      <c r="C93" s="1402"/>
      <c r="E93" s="1402">
        <v>2</v>
      </c>
      <c r="F93" s="1402">
        <v>15</v>
      </c>
      <c r="G93" s="1402">
        <v>160</v>
      </c>
      <c r="I93" s="1402"/>
      <c r="J93" s="1402"/>
      <c r="K93" s="1402"/>
      <c r="M93" s="1402">
        <v>2</v>
      </c>
      <c r="N93" s="1402">
        <v>16</v>
      </c>
      <c r="O93" s="1402">
        <v>345</v>
      </c>
      <c r="Q93" s="1402"/>
      <c r="R93" s="1402"/>
      <c r="S93" s="1402"/>
      <c r="T93" s="1402"/>
      <c r="U93" s="1402"/>
      <c r="V93" s="1402"/>
      <c r="W93" s="1402"/>
      <c r="X93" s="1402"/>
      <c r="Y93" s="1402">
        <v>6</v>
      </c>
      <c r="Z93" s="1402">
        <v>15</v>
      </c>
      <c r="AA93" s="1402">
        <v>577</v>
      </c>
      <c r="AC93" s="1402"/>
      <c r="AE93" s="1402"/>
    </row>
    <row r="94" spans="1:31" s="1400" customFormat="1" ht="14.1" customHeight="1">
      <c r="A94" s="1402"/>
      <c r="B94" s="1402"/>
      <c r="C94" s="1402"/>
      <c r="E94" s="1402">
        <v>2</v>
      </c>
      <c r="F94" s="1402">
        <v>16</v>
      </c>
      <c r="G94" s="1402">
        <v>161</v>
      </c>
      <c r="I94" s="1402"/>
      <c r="J94" s="1402"/>
      <c r="K94" s="1402"/>
      <c r="M94" s="1402">
        <v>2</v>
      </c>
      <c r="N94" s="1402">
        <v>17</v>
      </c>
      <c r="O94" s="1402">
        <v>346</v>
      </c>
      <c r="Q94" s="1402"/>
      <c r="R94" s="1402"/>
      <c r="S94" s="1402"/>
      <c r="T94" s="1402"/>
      <c r="U94" s="1402"/>
      <c r="V94" s="1402"/>
      <c r="W94" s="1402"/>
      <c r="X94" s="1402"/>
      <c r="Y94" s="1402">
        <v>7</v>
      </c>
      <c r="Z94" s="1402">
        <v>1</v>
      </c>
      <c r="AA94" s="1402">
        <v>578</v>
      </c>
      <c r="AC94" s="1402"/>
      <c r="AE94" s="1402"/>
    </row>
    <row r="95" spans="1:31" s="1400" customFormat="1" ht="14.1" customHeight="1">
      <c r="A95" s="1402"/>
      <c r="B95" s="1402"/>
      <c r="C95" s="1402"/>
      <c r="E95" s="1402">
        <v>2</v>
      </c>
      <c r="F95" s="1402">
        <v>17</v>
      </c>
      <c r="G95" s="1402">
        <v>162</v>
      </c>
      <c r="I95" s="1402"/>
      <c r="J95" s="1402"/>
      <c r="K95" s="1402"/>
      <c r="M95" s="1402">
        <v>2</v>
      </c>
      <c r="N95" s="1402">
        <v>18</v>
      </c>
      <c r="O95" s="1402">
        <v>347</v>
      </c>
      <c r="Q95" s="1402"/>
      <c r="R95" s="1402"/>
      <c r="S95" s="1402"/>
      <c r="T95" s="1402"/>
      <c r="U95" s="1402"/>
      <c r="V95" s="1402"/>
      <c r="W95" s="1402"/>
      <c r="X95" s="1402"/>
      <c r="Y95" s="1402">
        <v>7</v>
      </c>
      <c r="Z95" s="1402">
        <v>2</v>
      </c>
      <c r="AA95" s="1402">
        <v>579</v>
      </c>
      <c r="AC95" s="1402"/>
      <c r="AE95" s="1402"/>
    </row>
    <row r="96" spans="1:31" s="1400" customFormat="1" ht="14.1" customHeight="1">
      <c r="A96" s="1402"/>
      <c r="B96" s="1402"/>
      <c r="C96" s="1402"/>
      <c r="E96" s="1402">
        <v>2</v>
      </c>
      <c r="F96" s="1402">
        <v>18</v>
      </c>
      <c r="G96" s="1402">
        <v>163</v>
      </c>
      <c r="I96" s="1402"/>
      <c r="J96" s="1402"/>
      <c r="K96" s="1402"/>
      <c r="M96" s="1402">
        <v>2</v>
      </c>
      <c r="N96" s="1402">
        <v>19</v>
      </c>
      <c r="O96" s="1402">
        <v>348</v>
      </c>
      <c r="Q96" s="1402"/>
      <c r="R96" s="1402"/>
      <c r="S96" s="1402"/>
      <c r="T96" s="1402"/>
      <c r="U96" s="1402"/>
      <c r="V96" s="1402"/>
      <c r="W96" s="1402"/>
      <c r="X96" s="1402"/>
      <c r="Y96" s="1402">
        <v>7</v>
      </c>
      <c r="Z96" s="1402">
        <v>3</v>
      </c>
      <c r="AA96" s="1402">
        <v>580</v>
      </c>
      <c r="AC96" s="1402"/>
      <c r="AE96" s="1402"/>
    </row>
    <row r="97" spans="1:31" s="1400" customFormat="1" ht="14.1" customHeight="1">
      <c r="A97" s="1402"/>
      <c r="B97" s="1402"/>
      <c r="C97" s="1402"/>
      <c r="E97" s="1402">
        <v>2</v>
      </c>
      <c r="F97" s="1402">
        <v>19</v>
      </c>
      <c r="G97" s="1402">
        <v>164</v>
      </c>
      <c r="I97" s="1402"/>
      <c r="J97" s="1402"/>
      <c r="K97" s="1402"/>
      <c r="M97" s="1402">
        <v>2</v>
      </c>
      <c r="N97" s="1402">
        <v>20</v>
      </c>
      <c r="O97" s="1402">
        <v>349</v>
      </c>
      <c r="Q97" s="1402"/>
      <c r="R97" s="1402"/>
      <c r="S97" s="1402"/>
      <c r="T97" s="1402"/>
      <c r="U97" s="1402"/>
      <c r="V97" s="1402"/>
      <c r="W97" s="1402"/>
      <c r="X97" s="1402"/>
      <c r="Y97" s="1402">
        <v>7</v>
      </c>
      <c r="Z97" s="1402">
        <v>4</v>
      </c>
      <c r="AA97" s="1402">
        <v>581</v>
      </c>
      <c r="AC97" s="1402"/>
      <c r="AE97" s="1402"/>
    </row>
    <row r="98" spans="1:31" s="1400" customFormat="1" ht="14.1" customHeight="1">
      <c r="A98" s="1402"/>
      <c r="B98" s="1402"/>
      <c r="C98" s="1402"/>
      <c r="E98" s="1402">
        <v>2</v>
      </c>
      <c r="F98" s="1402">
        <v>20</v>
      </c>
      <c r="G98" s="1402">
        <v>165</v>
      </c>
      <c r="I98" s="1402"/>
      <c r="J98" s="1402"/>
      <c r="K98" s="1402"/>
      <c r="M98" s="1402">
        <v>2</v>
      </c>
      <c r="N98" s="1402">
        <v>21</v>
      </c>
      <c r="O98" s="1402">
        <v>350</v>
      </c>
      <c r="Q98" s="1402"/>
      <c r="R98" s="1402"/>
      <c r="S98" s="1402"/>
      <c r="T98" s="1402"/>
      <c r="U98" s="1402"/>
      <c r="V98" s="1402"/>
      <c r="W98" s="1402"/>
      <c r="X98" s="1402"/>
      <c r="Y98" s="1402">
        <v>7</v>
      </c>
      <c r="Z98" s="1402">
        <v>5</v>
      </c>
      <c r="AA98" s="1402">
        <v>582</v>
      </c>
      <c r="AC98" s="1402"/>
      <c r="AE98" s="1402"/>
    </row>
    <row r="99" spans="1:31" s="1400" customFormat="1" ht="14.1" customHeight="1">
      <c r="A99" s="1402"/>
      <c r="B99" s="1402"/>
      <c r="C99" s="1402"/>
      <c r="E99" s="1402">
        <v>2</v>
      </c>
      <c r="F99" s="1402">
        <v>21</v>
      </c>
      <c r="G99" s="1402">
        <v>166</v>
      </c>
      <c r="I99" s="1402"/>
      <c r="J99" s="1402"/>
      <c r="K99" s="1402"/>
      <c r="M99" s="1402">
        <v>2</v>
      </c>
      <c r="N99" s="1402">
        <v>22</v>
      </c>
      <c r="O99" s="1402">
        <v>351</v>
      </c>
      <c r="Q99" s="1402"/>
      <c r="R99" s="1402"/>
      <c r="S99" s="1402"/>
      <c r="T99" s="1402"/>
      <c r="U99" s="1402"/>
      <c r="V99" s="1402"/>
      <c r="W99" s="1402"/>
      <c r="X99" s="1402"/>
      <c r="Y99" s="1402">
        <v>7</v>
      </c>
      <c r="Z99" s="1402">
        <v>6</v>
      </c>
      <c r="AA99" s="1402">
        <v>583</v>
      </c>
      <c r="AC99" s="1402"/>
      <c r="AE99" s="1402"/>
    </row>
    <row r="100" spans="1:31" s="1400" customFormat="1" ht="14.1" customHeight="1">
      <c r="A100" s="1402"/>
      <c r="B100" s="1402"/>
      <c r="C100" s="1402"/>
      <c r="E100" s="1403">
        <v>2</v>
      </c>
      <c r="F100" s="1403">
        <v>22</v>
      </c>
      <c r="G100" s="1402">
        <v>167</v>
      </c>
      <c r="I100" s="1402"/>
      <c r="J100" s="1402"/>
      <c r="K100" s="1402"/>
      <c r="M100" s="1402">
        <v>2</v>
      </c>
      <c r="N100" s="1402">
        <v>23</v>
      </c>
      <c r="O100" s="1402">
        <v>352</v>
      </c>
      <c r="Q100" s="1402"/>
      <c r="R100" s="1402"/>
      <c r="S100" s="1402"/>
      <c r="T100" s="1402"/>
      <c r="U100" s="1402"/>
      <c r="V100" s="1402"/>
      <c r="W100" s="1402"/>
      <c r="X100" s="1402"/>
      <c r="Y100" s="1402">
        <v>7</v>
      </c>
      <c r="Z100" s="1402">
        <v>7</v>
      </c>
      <c r="AA100" s="1402">
        <v>584</v>
      </c>
      <c r="AC100" s="1402"/>
      <c r="AE100" s="1402"/>
    </row>
    <row r="101" spans="1:31" s="1400" customFormat="1" ht="14.1" customHeight="1">
      <c r="A101" s="1402"/>
      <c r="B101" s="1402"/>
      <c r="C101" s="1402"/>
      <c r="E101" s="1403">
        <v>2</v>
      </c>
      <c r="F101" s="1403">
        <v>23</v>
      </c>
      <c r="G101" s="1402">
        <v>168</v>
      </c>
      <c r="I101" s="1402"/>
      <c r="J101" s="1402"/>
      <c r="K101" s="1402"/>
      <c r="M101" s="1402">
        <v>2</v>
      </c>
      <c r="N101" s="1402">
        <v>24</v>
      </c>
      <c r="O101" s="1402">
        <v>353</v>
      </c>
      <c r="Q101" s="1402"/>
      <c r="R101" s="1402"/>
      <c r="S101" s="1402"/>
      <c r="T101" s="1402"/>
      <c r="U101" s="1402"/>
      <c r="V101" s="1402"/>
      <c r="W101" s="1402"/>
      <c r="X101" s="1402"/>
      <c r="Y101" s="1402">
        <v>7</v>
      </c>
      <c r="Z101" s="1402">
        <v>8</v>
      </c>
      <c r="AA101" s="1402">
        <v>585</v>
      </c>
      <c r="AC101" s="1402"/>
      <c r="AE101" s="1402"/>
    </row>
    <row r="102" spans="1:31" s="1400" customFormat="1" ht="14.1" customHeight="1">
      <c r="A102" s="1402"/>
      <c r="B102" s="1402"/>
      <c r="C102" s="1402"/>
      <c r="E102" s="1403">
        <v>2</v>
      </c>
      <c r="F102" s="1403">
        <v>24</v>
      </c>
      <c r="G102" s="1402">
        <v>169</v>
      </c>
      <c r="I102" s="1402"/>
      <c r="J102" s="1402"/>
      <c r="K102" s="1402"/>
      <c r="M102" s="1402">
        <v>2</v>
      </c>
      <c r="N102" s="1402">
        <v>25</v>
      </c>
      <c r="O102" s="1402">
        <v>354</v>
      </c>
      <c r="Q102" s="1402"/>
      <c r="R102" s="1402"/>
      <c r="S102" s="1402"/>
      <c r="T102" s="1402"/>
      <c r="U102" s="1402"/>
      <c r="V102" s="1402"/>
      <c r="W102" s="1402"/>
      <c r="X102" s="1402"/>
      <c r="Y102" s="1402">
        <v>7</v>
      </c>
      <c r="Z102" s="1402">
        <v>9</v>
      </c>
      <c r="AA102" s="1402">
        <v>586</v>
      </c>
      <c r="AC102" s="1402"/>
      <c r="AE102" s="1402"/>
    </row>
    <row r="103" spans="1:31" s="1400" customFormat="1" ht="14.1" customHeight="1">
      <c r="A103" s="1402"/>
      <c r="B103" s="1402"/>
      <c r="C103" s="1402"/>
      <c r="E103" s="1403">
        <v>2</v>
      </c>
      <c r="F103" s="1403">
        <v>25</v>
      </c>
      <c r="G103" s="1402">
        <v>170</v>
      </c>
      <c r="I103" s="1402"/>
      <c r="J103" s="1402"/>
      <c r="K103" s="1402"/>
      <c r="M103" s="1402">
        <v>2</v>
      </c>
      <c r="N103" s="1402">
        <v>26</v>
      </c>
      <c r="O103" s="1402">
        <v>355</v>
      </c>
      <c r="Q103" s="1402"/>
      <c r="R103" s="1402"/>
      <c r="S103" s="1402"/>
      <c r="T103" s="1402"/>
      <c r="U103" s="1402"/>
      <c r="V103" s="1402"/>
      <c r="W103" s="1402"/>
      <c r="X103" s="1402"/>
      <c r="Y103" s="1402">
        <v>7</v>
      </c>
      <c r="Z103" s="1402">
        <v>10</v>
      </c>
      <c r="AA103" s="1402">
        <v>587</v>
      </c>
      <c r="AC103" s="1402"/>
      <c r="AE103" s="1402"/>
    </row>
    <row r="104" spans="1:31" s="1400" customFormat="1" ht="14.1" customHeight="1">
      <c r="A104" s="1402"/>
      <c r="B104" s="1402"/>
      <c r="C104" s="1402"/>
      <c r="E104" s="1403">
        <v>2</v>
      </c>
      <c r="F104" s="1403">
        <v>26</v>
      </c>
      <c r="G104" s="1402">
        <v>171</v>
      </c>
      <c r="I104" s="1402"/>
      <c r="J104" s="1402"/>
      <c r="K104" s="1402"/>
      <c r="M104" s="1402">
        <v>2</v>
      </c>
      <c r="N104" s="1402">
        <v>27</v>
      </c>
      <c r="O104" s="1402">
        <v>356</v>
      </c>
      <c r="Q104" s="1402"/>
      <c r="R104" s="1402"/>
      <c r="S104" s="1402"/>
      <c r="T104" s="1402"/>
      <c r="U104" s="1402"/>
      <c r="V104" s="1402"/>
      <c r="W104" s="1402"/>
      <c r="X104" s="1402"/>
      <c r="Y104" s="1402">
        <v>7</v>
      </c>
      <c r="Z104" s="1402">
        <v>11</v>
      </c>
      <c r="AA104" s="1402">
        <v>588</v>
      </c>
      <c r="AC104" s="1402"/>
      <c r="AE104" s="1402"/>
    </row>
    <row r="105" spans="1:31" s="1400" customFormat="1" ht="14.1" customHeight="1">
      <c r="A105" s="1402"/>
      <c r="B105" s="1402"/>
      <c r="C105" s="1402"/>
      <c r="E105" s="1403">
        <v>2</v>
      </c>
      <c r="F105" s="1403">
        <v>27</v>
      </c>
      <c r="G105" s="1402">
        <v>172</v>
      </c>
      <c r="I105" s="1402"/>
      <c r="J105" s="1402"/>
      <c r="K105" s="1402"/>
      <c r="M105" s="1402">
        <v>2</v>
      </c>
      <c r="N105" s="1402">
        <v>28</v>
      </c>
      <c r="O105" s="1402">
        <v>357</v>
      </c>
      <c r="Q105" s="1402"/>
      <c r="R105" s="1402"/>
      <c r="S105" s="1402"/>
      <c r="T105" s="1402"/>
      <c r="U105" s="1402"/>
      <c r="V105" s="1402"/>
      <c r="W105" s="1402"/>
      <c r="X105" s="1402"/>
      <c r="Y105" s="1402">
        <v>7</v>
      </c>
      <c r="Z105" s="1402">
        <v>12</v>
      </c>
      <c r="AA105" s="1402">
        <v>589</v>
      </c>
      <c r="AC105" s="1402"/>
      <c r="AE105" s="1402"/>
    </row>
    <row r="106" spans="1:31" s="1400" customFormat="1" ht="14.1" customHeight="1">
      <c r="A106" s="1402"/>
      <c r="B106" s="1402"/>
      <c r="C106" s="1402"/>
      <c r="E106" s="1403">
        <v>2</v>
      </c>
      <c r="F106" s="1403">
        <v>28</v>
      </c>
      <c r="G106" s="1402">
        <v>173</v>
      </c>
      <c r="I106" s="1402"/>
      <c r="J106" s="1402"/>
      <c r="K106" s="1402"/>
      <c r="M106" s="1402">
        <v>2</v>
      </c>
      <c r="N106" s="1402">
        <v>29</v>
      </c>
      <c r="O106" s="1402">
        <v>358</v>
      </c>
      <c r="Q106" s="1402"/>
      <c r="R106" s="1402"/>
      <c r="S106" s="1402"/>
      <c r="T106" s="1402"/>
      <c r="U106" s="1402"/>
      <c r="V106" s="1402"/>
      <c r="W106" s="1402"/>
      <c r="X106" s="1402"/>
      <c r="Y106" s="1402">
        <v>7</v>
      </c>
      <c r="Z106" s="1402">
        <v>13</v>
      </c>
      <c r="AA106" s="1402">
        <v>590</v>
      </c>
      <c r="AC106" s="1402"/>
      <c r="AE106" s="1402"/>
    </row>
    <row r="107" spans="1:31" s="1400" customFormat="1" ht="14.1" customHeight="1">
      <c r="A107" s="1402"/>
      <c r="B107" s="1402"/>
      <c r="C107" s="1402"/>
      <c r="I107" s="1402"/>
      <c r="J107" s="1402"/>
      <c r="K107" s="1402"/>
      <c r="M107" s="1402"/>
      <c r="N107" s="1402"/>
      <c r="O107" s="1402"/>
      <c r="Q107" s="1402"/>
      <c r="R107" s="1402"/>
      <c r="S107" s="1402"/>
      <c r="T107" s="1402"/>
      <c r="U107" s="1402"/>
      <c r="V107" s="1402"/>
      <c r="W107" s="1402"/>
      <c r="X107" s="1402"/>
      <c r="Y107" s="1402">
        <v>7</v>
      </c>
      <c r="Z107" s="1402">
        <v>14</v>
      </c>
      <c r="AA107" s="1402">
        <v>591</v>
      </c>
      <c r="AC107" s="1402"/>
      <c r="AE107" s="1402"/>
    </row>
    <row r="108" spans="1:31" s="1400" customFormat="1" ht="14.1" customHeight="1">
      <c r="A108" s="1402"/>
      <c r="B108" s="1402"/>
      <c r="C108" s="1402"/>
      <c r="I108" s="1402"/>
      <c r="J108" s="1402"/>
      <c r="K108" s="1402"/>
      <c r="M108" s="1402"/>
      <c r="N108" s="1402"/>
      <c r="O108" s="1402"/>
      <c r="Q108" s="1402"/>
      <c r="R108" s="1402"/>
      <c r="S108" s="1402"/>
      <c r="T108" s="1402"/>
      <c r="U108" s="1402"/>
      <c r="V108" s="1402"/>
      <c r="W108" s="1402"/>
      <c r="X108" s="1402"/>
      <c r="Y108" s="1402">
        <v>7</v>
      </c>
      <c r="Z108" s="1402">
        <v>15</v>
      </c>
      <c r="AA108" s="1402">
        <v>592</v>
      </c>
      <c r="AC108" s="1402"/>
      <c r="AE108" s="1402"/>
    </row>
    <row r="109" spans="1:31" s="1400" customFormat="1" ht="14.1" customHeight="1">
      <c r="I109" s="1402"/>
      <c r="J109" s="1402"/>
      <c r="K109" s="1402"/>
      <c r="M109" s="1402"/>
      <c r="N109" s="1402"/>
      <c r="O109" s="1402"/>
      <c r="Q109" s="1402"/>
      <c r="R109" s="1402"/>
      <c r="S109" s="1402"/>
      <c r="T109" s="1402"/>
      <c r="U109" s="1402"/>
      <c r="V109" s="1402"/>
      <c r="W109" s="1402"/>
      <c r="X109" s="1402"/>
      <c r="Y109" s="1402">
        <v>8</v>
      </c>
      <c r="Z109" s="1402">
        <v>1</v>
      </c>
      <c r="AA109" s="1402">
        <v>593</v>
      </c>
      <c r="AC109" s="1402"/>
      <c r="AE109" s="1402"/>
    </row>
    <row r="110" spans="1:31" s="1400" customFormat="1" ht="14.1" customHeight="1">
      <c r="I110" s="1402"/>
      <c r="J110" s="1402"/>
      <c r="K110" s="1402"/>
      <c r="M110" s="1402"/>
      <c r="N110" s="1402"/>
      <c r="O110" s="1402"/>
      <c r="Q110" s="1402"/>
      <c r="R110" s="1402"/>
      <c r="S110" s="1402"/>
      <c r="T110" s="1402"/>
      <c r="U110" s="1402"/>
      <c r="V110" s="1402"/>
      <c r="W110" s="1402"/>
      <c r="X110" s="1402"/>
      <c r="Y110" s="1402">
        <v>8</v>
      </c>
      <c r="Z110" s="1402">
        <v>2</v>
      </c>
      <c r="AA110" s="1402">
        <v>594</v>
      </c>
      <c r="AC110" s="1402"/>
      <c r="AE110" s="1402"/>
    </row>
    <row r="111" spans="1:31" s="1400" customFormat="1" ht="14.1" customHeight="1">
      <c r="I111" s="1402"/>
      <c r="J111" s="1402"/>
      <c r="K111" s="1402"/>
      <c r="M111" s="1402"/>
      <c r="N111" s="1402"/>
      <c r="O111" s="1402"/>
      <c r="Q111" s="1402"/>
      <c r="R111" s="1402"/>
      <c r="S111" s="1402"/>
      <c r="T111" s="1402"/>
      <c r="U111" s="1402"/>
      <c r="V111" s="1402"/>
      <c r="W111" s="1402"/>
      <c r="X111" s="1402"/>
      <c r="Y111" s="1402">
        <v>8</v>
      </c>
      <c r="Z111" s="1402">
        <v>3</v>
      </c>
      <c r="AA111" s="1402">
        <v>595</v>
      </c>
      <c r="AC111" s="1402"/>
      <c r="AE111" s="1402"/>
    </row>
    <row r="112" spans="1:31" s="1400" customFormat="1" ht="14.1" customHeight="1">
      <c r="I112" s="1402"/>
      <c r="J112" s="1402"/>
      <c r="K112" s="1402"/>
      <c r="M112" s="1402"/>
      <c r="N112" s="1402"/>
      <c r="O112" s="1402"/>
      <c r="Q112" s="1402"/>
      <c r="R112" s="1402"/>
      <c r="S112" s="1402"/>
      <c r="T112" s="1402"/>
      <c r="U112" s="1402"/>
      <c r="V112" s="1402"/>
      <c r="W112" s="1402"/>
      <c r="X112" s="1402"/>
      <c r="Y112" s="1402">
        <v>8</v>
      </c>
      <c r="Z112" s="1402">
        <v>4</v>
      </c>
      <c r="AA112" s="1402">
        <v>596</v>
      </c>
      <c r="AC112" s="1402"/>
      <c r="AE112" s="1402"/>
    </row>
    <row r="113" spans="9:31" s="1400" customFormat="1" ht="14.1" customHeight="1">
      <c r="I113" s="1402"/>
      <c r="J113" s="1402"/>
      <c r="K113" s="1402"/>
      <c r="M113" s="1402"/>
      <c r="N113" s="1402"/>
      <c r="O113" s="1402"/>
      <c r="Q113" s="1402"/>
      <c r="R113" s="1402"/>
      <c r="S113" s="1402"/>
      <c r="T113" s="1402"/>
      <c r="U113" s="1402"/>
      <c r="V113" s="1402"/>
      <c r="W113" s="1402"/>
      <c r="X113" s="1402"/>
      <c r="Y113" s="1402">
        <v>8</v>
      </c>
      <c r="Z113" s="1402">
        <v>5</v>
      </c>
      <c r="AA113" s="1402">
        <v>597</v>
      </c>
      <c r="AC113" s="1402"/>
      <c r="AE113" s="1402"/>
    </row>
    <row r="114" spans="9:31" s="1400" customFormat="1" ht="14.1" customHeight="1">
      <c r="I114" s="1402"/>
      <c r="J114" s="1402"/>
      <c r="K114" s="1402"/>
      <c r="M114" s="1402"/>
      <c r="N114" s="1402"/>
      <c r="O114" s="1402"/>
      <c r="Q114" s="1402"/>
      <c r="R114" s="1402"/>
      <c r="S114" s="1402"/>
      <c r="T114" s="1402"/>
      <c r="U114" s="1402"/>
      <c r="V114" s="1402"/>
      <c r="W114" s="1402"/>
      <c r="X114" s="1402"/>
      <c r="Y114" s="1402">
        <v>8</v>
      </c>
      <c r="Z114" s="1402">
        <v>6</v>
      </c>
      <c r="AA114" s="1402">
        <v>598</v>
      </c>
      <c r="AC114" s="1402"/>
      <c r="AE114" s="1402"/>
    </row>
    <row r="115" spans="9:31" s="1400" customFormat="1" ht="14.1" customHeight="1">
      <c r="I115" s="1402"/>
      <c r="J115" s="1402"/>
      <c r="K115" s="1402"/>
      <c r="M115" s="1402"/>
      <c r="N115" s="1402"/>
      <c r="O115" s="1402"/>
      <c r="Q115" s="1402"/>
      <c r="R115" s="1402"/>
      <c r="S115" s="1402"/>
      <c r="T115" s="1402"/>
      <c r="U115" s="1402"/>
      <c r="V115" s="1402"/>
      <c r="W115" s="1402"/>
      <c r="X115" s="1402"/>
      <c r="Y115" s="1402">
        <v>8</v>
      </c>
      <c r="Z115" s="1402">
        <v>7</v>
      </c>
      <c r="AA115" s="1402">
        <v>599</v>
      </c>
      <c r="AC115" s="1402"/>
      <c r="AE115" s="1402"/>
    </row>
    <row r="116" spans="9:31" s="1400" customFormat="1" ht="14.1" customHeight="1">
      <c r="I116" s="1402"/>
      <c r="J116" s="1402"/>
      <c r="K116" s="1402"/>
      <c r="M116" s="1402"/>
      <c r="N116" s="1402"/>
      <c r="Q116" s="1402"/>
      <c r="R116" s="1402"/>
      <c r="S116" s="1402"/>
      <c r="T116" s="1402"/>
      <c r="U116" s="1402"/>
      <c r="V116" s="1402"/>
      <c r="W116" s="1402"/>
      <c r="X116" s="1402"/>
      <c r="Y116" s="1402">
        <v>8</v>
      </c>
      <c r="Z116" s="1402">
        <v>8</v>
      </c>
      <c r="AA116" s="1402">
        <v>600</v>
      </c>
      <c r="AC116" s="1402"/>
      <c r="AE116" s="1402"/>
    </row>
    <row r="117" spans="9:31" s="1400" customFormat="1" ht="14.1" customHeight="1">
      <c r="I117" s="1402"/>
      <c r="J117" s="1402"/>
      <c r="K117" s="1402"/>
      <c r="M117" s="1402"/>
      <c r="N117" s="1402"/>
      <c r="O117" s="1402"/>
      <c r="Q117" s="1402"/>
      <c r="R117" s="1402"/>
      <c r="S117" s="1402"/>
      <c r="T117" s="1402"/>
      <c r="U117" s="1402"/>
      <c r="V117" s="1402"/>
      <c r="W117" s="1402"/>
      <c r="X117" s="1402"/>
      <c r="Y117" s="1402">
        <v>8</v>
      </c>
      <c r="Z117" s="1402">
        <v>9</v>
      </c>
      <c r="AA117" s="1402">
        <v>601</v>
      </c>
      <c r="AC117" s="1402"/>
      <c r="AE117" s="1402"/>
    </row>
    <row r="118" spans="9:31" s="1400" customFormat="1" ht="14.1" customHeight="1">
      <c r="I118" s="1402"/>
      <c r="J118" s="1402"/>
      <c r="K118" s="1402"/>
      <c r="M118" s="1402"/>
      <c r="N118" s="1402"/>
      <c r="O118" s="1402"/>
      <c r="Q118" s="1402"/>
      <c r="R118" s="1402"/>
      <c r="S118" s="1402"/>
      <c r="T118" s="1402"/>
      <c r="U118" s="1402"/>
      <c r="V118" s="1402"/>
      <c r="W118" s="1402"/>
      <c r="X118" s="1402"/>
      <c r="Y118" s="1402">
        <v>8</v>
      </c>
      <c r="Z118" s="1402">
        <v>10</v>
      </c>
      <c r="AA118" s="1402">
        <v>602</v>
      </c>
      <c r="AC118" s="1402"/>
      <c r="AE118" s="1402"/>
    </row>
    <row r="119" spans="9:31" s="1400" customFormat="1" ht="14.1" customHeight="1">
      <c r="I119" s="1402"/>
      <c r="J119" s="1402"/>
      <c r="K119" s="1402"/>
      <c r="M119" s="1402"/>
      <c r="N119" s="1402"/>
      <c r="O119" s="1402"/>
      <c r="Q119" s="1402"/>
      <c r="R119" s="1402"/>
      <c r="S119" s="1402"/>
      <c r="T119" s="1402"/>
      <c r="U119" s="1402"/>
      <c r="V119" s="1402"/>
      <c r="W119" s="1402"/>
      <c r="X119" s="1402"/>
      <c r="Y119" s="1402">
        <v>8</v>
      </c>
      <c r="Z119" s="1402">
        <v>11</v>
      </c>
      <c r="AA119" s="1402">
        <v>603</v>
      </c>
      <c r="AC119" s="1402"/>
      <c r="AE119" s="1402"/>
    </row>
    <row r="120" spans="9:31" s="1400" customFormat="1" ht="14.1" customHeight="1">
      <c r="I120" s="1402"/>
      <c r="J120" s="1402"/>
      <c r="K120" s="1402"/>
      <c r="M120" s="1402"/>
      <c r="N120" s="1402"/>
      <c r="O120" s="1402"/>
      <c r="Q120" s="1402"/>
      <c r="R120" s="1402"/>
      <c r="S120" s="1402"/>
      <c r="T120" s="1402"/>
      <c r="U120" s="1402"/>
      <c r="V120" s="1402"/>
      <c r="W120" s="1402"/>
      <c r="X120" s="1402"/>
      <c r="Y120" s="1402">
        <v>8</v>
      </c>
      <c r="Z120" s="1402">
        <v>12</v>
      </c>
      <c r="AA120" s="1402">
        <v>604</v>
      </c>
      <c r="AC120" s="1402"/>
      <c r="AE120" s="1402"/>
    </row>
    <row r="121" spans="9:31" s="1400" customFormat="1" ht="14.1" customHeight="1">
      <c r="I121" s="1402"/>
      <c r="J121" s="1402"/>
      <c r="K121" s="1402"/>
      <c r="M121" s="1402"/>
      <c r="N121" s="1402"/>
      <c r="O121" s="1402"/>
      <c r="Q121" s="1402"/>
      <c r="R121" s="1402"/>
      <c r="S121" s="1402"/>
      <c r="T121" s="1402"/>
      <c r="U121" s="1402"/>
      <c r="V121" s="1402"/>
      <c r="W121" s="1402"/>
      <c r="X121" s="1402"/>
      <c r="Y121" s="1402">
        <v>8</v>
      </c>
      <c r="Z121" s="1402">
        <v>13</v>
      </c>
      <c r="AA121" s="1402">
        <v>605</v>
      </c>
      <c r="AC121" s="1402"/>
      <c r="AE121" s="1402"/>
    </row>
    <row r="122" spans="9:31" s="1400" customFormat="1" ht="14.1" customHeight="1">
      <c r="I122" s="1402"/>
      <c r="J122" s="1402"/>
      <c r="K122" s="1402"/>
      <c r="M122" s="1402"/>
      <c r="N122" s="1402"/>
      <c r="O122" s="1402"/>
      <c r="Q122" s="1402"/>
      <c r="R122" s="1402"/>
      <c r="S122" s="1402"/>
      <c r="T122" s="1402"/>
      <c r="U122" s="1402"/>
      <c r="V122" s="1402"/>
      <c r="W122" s="1402"/>
      <c r="X122" s="1402"/>
      <c r="Y122" s="1402">
        <v>8</v>
      </c>
      <c r="Z122" s="1402">
        <v>14</v>
      </c>
      <c r="AA122" s="1402">
        <v>606</v>
      </c>
      <c r="AC122" s="1402"/>
      <c r="AE122" s="1402"/>
    </row>
    <row r="123" spans="9:31" s="1400" customFormat="1" ht="14.1" customHeight="1">
      <c r="I123" s="1402"/>
      <c r="J123" s="1402"/>
      <c r="K123" s="1402"/>
      <c r="M123" s="1402"/>
      <c r="N123" s="1402"/>
      <c r="O123" s="1402"/>
      <c r="Q123" s="1402"/>
      <c r="R123" s="1402"/>
      <c r="S123" s="1402"/>
      <c r="T123" s="1402"/>
      <c r="U123" s="1402"/>
      <c r="V123" s="1402"/>
      <c r="W123" s="1402"/>
      <c r="X123" s="1402"/>
      <c r="Y123" s="1402">
        <v>8</v>
      </c>
      <c r="Z123" s="1402">
        <v>15</v>
      </c>
      <c r="AA123" s="1402">
        <v>607</v>
      </c>
      <c r="AC123" s="1402"/>
      <c r="AE123" s="1402"/>
    </row>
    <row r="124" spans="9:31" s="1400" customFormat="1" ht="14.1" customHeight="1">
      <c r="I124" s="1402"/>
      <c r="J124" s="1402"/>
      <c r="K124" s="1402"/>
      <c r="M124" s="1402"/>
      <c r="N124" s="1402"/>
      <c r="O124" s="1402"/>
      <c r="Q124" s="1402"/>
      <c r="R124" s="1402"/>
      <c r="S124" s="1402"/>
      <c r="T124" s="1402"/>
      <c r="U124" s="1402"/>
      <c r="V124" s="1402"/>
      <c r="W124" s="1402"/>
      <c r="X124" s="1402"/>
      <c r="Y124" s="1402">
        <v>9</v>
      </c>
      <c r="Z124" s="1402">
        <v>1</v>
      </c>
      <c r="AA124" s="1402">
        <v>608</v>
      </c>
      <c r="AC124" s="1402"/>
      <c r="AE124" s="1402"/>
    </row>
    <row r="125" spans="9:31" s="1400" customFormat="1" ht="14.1" customHeight="1">
      <c r="I125" s="1402"/>
      <c r="J125" s="1402"/>
      <c r="K125" s="1402"/>
      <c r="M125" s="1402"/>
      <c r="N125" s="1402"/>
      <c r="O125" s="1402"/>
      <c r="Q125" s="1402"/>
      <c r="R125" s="1402"/>
      <c r="S125" s="1402"/>
      <c r="T125" s="1402"/>
      <c r="U125" s="1402"/>
      <c r="V125" s="1402"/>
      <c r="W125" s="1402"/>
      <c r="X125" s="1402"/>
      <c r="Y125" s="1402">
        <v>9</v>
      </c>
      <c r="Z125" s="1402">
        <v>2</v>
      </c>
      <c r="AA125" s="1402">
        <v>609</v>
      </c>
      <c r="AC125" s="1402"/>
      <c r="AE125" s="1402"/>
    </row>
    <row r="126" spans="9:31" s="1400" customFormat="1" ht="14.1" customHeight="1">
      <c r="I126" s="1402"/>
      <c r="J126" s="1402"/>
      <c r="K126" s="1402"/>
      <c r="M126" s="1402"/>
      <c r="N126" s="1402"/>
      <c r="O126" s="1402"/>
      <c r="Q126" s="1402"/>
      <c r="R126" s="1402"/>
      <c r="S126" s="1402"/>
      <c r="T126" s="1402"/>
      <c r="U126" s="1402"/>
      <c r="V126" s="1402"/>
      <c r="W126" s="1402"/>
      <c r="X126" s="1402"/>
      <c r="Y126" s="1402">
        <v>9</v>
      </c>
      <c r="Z126" s="1402">
        <v>3</v>
      </c>
      <c r="AA126" s="1402">
        <v>610</v>
      </c>
      <c r="AC126" s="1402"/>
      <c r="AD126" s="1402"/>
      <c r="AE126" s="1402"/>
    </row>
    <row r="127" spans="9:31" s="1400" customFormat="1" ht="14.1" customHeight="1">
      <c r="I127" s="1402"/>
      <c r="J127" s="1402"/>
      <c r="K127" s="1402"/>
      <c r="M127" s="1402"/>
      <c r="N127" s="1402"/>
      <c r="O127" s="1402"/>
      <c r="Q127" s="1402"/>
      <c r="R127" s="1402"/>
      <c r="S127" s="1402"/>
      <c r="T127" s="1402"/>
      <c r="U127" s="1402"/>
      <c r="V127" s="1402"/>
      <c r="W127" s="1402"/>
      <c r="X127" s="1402"/>
      <c r="Y127" s="1402">
        <v>9</v>
      </c>
      <c r="Z127" s="1402">
        <v>4</v>
      </c>
      <c r="AA127" s="1402">
        <v>611</v>
      </c>
      <c r="AC127" s="1402"/>
      <c r="AD127" s="1402"/>
      <c r="AE127" s="1402"/>
    </row>
    <row r="128" spans="9:31" s="1400" customFormat="1" ht="14.1" customHeight="1">
      <c r="I128" s="1402"/>
      <c r="J128" s="1402"/>
      <c r="K128" s="1402"/>
      <c r="M128" s="1402"/>
      <c r="N128" s="1402"/>
      <c r="O128" s="1402"/>
      <c r="Q128" s="1402"/>
      <c r="R128" s="1402"/>
      <c r="S128" s="1402"/>
      <c r="T128" s="1402"/>
      <c r="U128" s="1402"/>
      <c r="V128" s="1402"/>
      <c r="W128" s="1402"/>
      <c r="X128" s="1402"/>
      <c r="Y128" s="1402">
        <v>9</v>
      </c>
      <c r="Z128" s="1402">
        <v>5</v>
      </c>
      <c r="AA128" s="1402">
        <v>612</v>
      </c>
      <c r="AC128" s="1402"/>
      <c r="AD128" s="1402"/>
      <c r="AE128" s="1402"/>
    </row>
    <row r="129" spans="9:31" s="1400" customFormat="1" ht="14.1" customHeight="1">
      <c r="I129" s="1402"/>
      <c r="J129" s="1402"/>
      <c r="K129" s="1402"/>
      <c r="M129" s="1402"/>
      <c r="N129" s="1402"/>
      <c r="O129" s="1402"/>
      <c r="Q129" s="1402"/>
      <c r="R129" s="1402"/>
      <c r="S129" s="1402"/>
      <c r="T129" s="1402"/>
      <c r="U129" s="1402"/>
      <c r="V129" s="1402"/>
      <c r="W129" s="1402"/>
      <c r="X129" s="1402"/>
      <c r="Y129" s="1402">
        <v>9</v>
      </c>
      <c r="Z129" s="1402">
        <v>6</v>
      </c>
      <c r="AA129" s="1402">
        <v>613</v>
      </c>
      <c r="AC129" s="1402"/>
      <c r="AD129" s="1402"/>
      <c r="AE129" s="1402"/>
    </row>
    <row r="130" spans="9:31" s="1400" customFormat="1" ht="14.1" customHeight="1">
      <c r="I130" s="1402"/>
      <c r="J130" s="1402"/>
      <c r="K130" s="1402"/>
      <c r="M130" s="1402"/>
      <c r="N130" s="1402"/>
      <c r="O130" s="1402"/>
      <c r="Q130" s="1402"/>
      <c r="R130" s="1402"/>
      <c r="S130" s="1402"/>
      <c r="T130" s="1402"/>
      <c r="U130" s="1402"/>
      <c r="V130" s="1402"/>
      <c r="W130" s="1402"/>
      <c r="X130" s="1402"/>
      <c r="Y130" s="1402">
        <v>9</v>
      </c>
      <c r="Z130" s="1402">
        <v>7</v>
      </c>
      <c r="AA130" s="1402">
        <v>614</v>
      </c>
      <c r="AC130" s="1402"/>
      <c r="AD130" s="1402"/>
      <c r="AE130" s="1402"/>
    </row>
    <row r="131" spans="9:31" s="1400" customFormat="1" ht="14.1" customHeight="1">
      <c r="I131" s="1402"/>
      <c r="J131" s="1402"/>
      <c r="K131" s="1402"/>
      <c r="M131" s="1402"/>
      <c r="N131" s="1402"/>
      <c r="O131" s="1402"/>
      <c r="Q131" s="1402"/>
      <c r="R131" s="1402"/>
      <c r="S131" s="1402"/>
      <c r="T131" s="1402"/>
      <c r="U131" s="1402"/>
      <c r="V131" s="1402"/>
      <c r="W131" s="1402"/>
      <c r="X131" s="1402"/>
      <c r="Y131" s="1402">
        <v>9</v>
      </c>
      <c r="Z131" s="1402">
        <v>8</v>
      </c>
      <c r="AA131" s="1402">
        <v>615</v>
      </c>
      <c r="AC131" s="1402"/>
      <c r="AD131" s="1402"/>
      <c r="AE131" s="1402"/>
    </row>
    <row r="132" spans="9:31" s="1400" customFormat="1" ht="14.1" customHeight="1">
      <c r="I132" s="1402"/>
      <c r="J132" s="1402"/>
      <c r="K132" s="1402"/>
      <c r="M132" s="1402"/>
      <c r="N132" s="1402"/>
      <c r="O132" s="1402"/>
      <c r="Q132" s="1402"/>
      <c r="R132" s="1402"/>
      <c r="S132" s="1402"/>
      <c r="T132" s="1402"/>
      <c r="U132" s="1402"/>
      <c r="V132" s="1402"/>
      <c r="W132" s="1402"/>
      <c r="X132" s="1402"/>
      <c r="Y132" s="1402">
        <v>9</v>
      </c>
      <c r="Z132" s="1402">
        <v>9</v>
      </c>
      <c r="AA132" s="1402">
        <v>616</v>
      </c>
      <c r="AC132" s="1402"/>
      <c r="AD132" s="1402"/>
      <c r="AE132" s="1402"/>
    </row>
    <row r="133" spans="9:31" s="1400" customFormat="1" ht="14.1" customHeight="1">
      <c r="I133" s="1402"/>
      <c r="J133" s="1402"/>
      <c r="K133" s="1402"/>
      <c r="M133" s="1402"/>
      <c r="N133" s="1402"/>
      <c r="O133" s="1402"/>
      <c r="Q133" s="1402"/>
      <c r="R133" s="1402"/>
      <c r="S133" s="1402"/>
      <c r="T133" s="1402"/>
      <c r="U133" s="1402"/>
      <c r="V133" s="1402"/>
      <c r="W133" s="1402"/>
      <c r="X133" s="1402"/>
      <c r="Y133" s="1402">
        <v>9</v>
      </c>
      <c r="Z133" s="1402">
        <v>10</v>
      </c>
      <c r="AA133" s="1402">
        <v>617</v>
      </c>
      <c r="AC133" s="1402"/>
      <c r="AD133" s="1402"/>
      <c r="AE133" s="1402"/>
    </row>
    <row r="134" spans="9:31" s="1400" customFormat="1" ht="14.1" customHeight="1">
      <c r="I134" s="1402"/>
      <c r="J134" s="1402"/>
      <c r="K134" s="1402"/>
      <c r="M134" s="1402"/>
      <c r="N134" s="1402"/>
      <c r="O134" s="1402"/>
      <c r="Q134" s="1402"/>
      <c r="R134" s="1402"/>
      <c r="S134" s="1402"/>
      <c r="T134" s="1402"/>
      <c r="U134" s="1402"/>
      <c r="V134" s="1402"/>
      <c r="W134" s="1402"/>
      <c r="X134" s="1402"/>
      <c r="Y134" s="1402">
        <v>9</v>
      </c>
      <c r="Z134" s="1402">
        <v>11</v>
      </c>
      <c r="AA134" s="1402">
        <v>618</v>
      </c>
      <c r="AC134" s="1402"/>
      <c r="AD134" s="1402"/>
      <c r="AE134" s="1402"/>
    </row>
    <row r="135" spans="9:31" s="1400" customFormat="1" ht="14.1" customHeight="1">
      <c r="I135" s="1402"/>
      <c r="J135" s="1402"/>
      <c r="K135" s="1402"/>
      <c r="M135" s="1402"/>
      <c r="N135" s="1402"/>
      <c r="O135" s="1402"/>
      <c r="Q135" s="1402"/>
      <c r="R135" s="1402"/>
      <c r="S135" s="1402"/>
      <c r="T135" s="1402"/>
      <c r="U135" s="1402"/>
      <c r="V135" s="1402"/>
      <c r="W135" s="1402"/>
      <c r="X135" s="1402"/>
      <c r="Y135" s="1402">
        <v>9</v>
      </c>
      <c r="Z135" s="1402">
        <v>12</v>
      </c>
      <c r="AA135" s="1402">
        <v>619</v>
      </c>
      <c r="AC135" s="1402"/>
      <c r="AD135" s="1402"/>
      <c r="AE135" s="1402"/>
    </row>
    <row r="136" spans="9:31" s="1400" customFormat="1" ht="14.1" customHeight="1">
      <c r="I136" s="1402"/>
      <c r="J136" s="1402"/>
      <c r="K136" s="1402"/>
      <c r="M136" s="1402"/>
      <c r="N136" s="1402"/>
      <c r="O136" s="1402"/>
      <c r="Q136" s="1402"/>
      <c r="R136" s="1402"/>
      <c r="S136" s="1402"/>
      <c r="T136" s="1402"/>
      <c r="U136" s="1402"/>
      <c r="V136" s="1402"/>
      <c r="W136" s="1402"/>
      <c r="X136" s="1402"/>
      <c r="Y136" s="1402">
        <v>9</v>
      </c>
      <c r="Z136" s="1402">
        <v>13</v>
      </c>
      <c r="AA136" s="1402">
        <v>620</v>
      </c>
      <c r="AC136" s="1402"/>
      <c r="AD136" s="1402"/>
      <c r="AE136" s="1402"/>
    </row>
    <row r="137" spans="9:31" s="1400" customFormat="1" ht="14.1" customHeight="1">
      <c r="I137" s="1402"/>
      <c r="J137" s="1402"/>
      <c r="K137" s="1402"/>
      <c r="M137" s="1402"/>
      <c r="N137" s="1402"/>
      <c r="O137" s="1402"/>
      <c r="Q137" s="1402"/>
      <c r="R137" s="1402"/>
      <c r="S137" s="1402"/>
      <c r="T137" s="1402"/>
      <c r="U137" s="1402"/>
      <c r="V137" s="1402"/>
      <c r="W137" s="1402"/>
      <c r="X137" s="1402"/>
      <c r="Y137" s="1402">
        <v>9</v>
      </c>
      <c r="Z137" s="1402">
        <v>14</v>
      </c>
      <c r="AA137" s="1402">
        <v>621</v>
      </c>
      <c r="AC137" s="1402"/>
      <c r="AD137" s="1402"/>
      <c r="AE137" s="1402"/>
    </row>
    <row r="138" spans="9:31" s="1400" customFormat="1" ht="14.1" customHeight="1">
      <c r="I138" s="1402"/>
      <c r="J138" s="1402"/>
      <c r="K138" s="1402"/>
      <c r="M138" s="1402"/>
      <c r="N138" s="1402"/>
      <c r="O138" s="1402"/>
      <c r="Q138" s="1402"/>
      <c r="R138" s="1402"/>
      <c r="S138" s="1402"/>
      <c r="T138" s="1402"/>
      <c r="U138" s="1402"/>
      <c r="V138" s="1402"/>
      <c r="W138" s="1402"/>
      <c r="X138" s="1402"/>
      <c r="Y138" s="1402">
        <v>9</v>
      </c>
      <c r="Z138" s="1402">
        <v>15</v>
      </c>
      <c r="AA138" s="1402">
        <v>622</v>
      </c>
      <c r="AC138" s="1402"/>
      <c r="AD138" s="1402"/>
      <c r="AE138" s="1402"/>
    </row>
    <row r="139" spans="9:31" s="1400" customFormat="1" ht="14.1" customHeight="1">
      <c r="I139" s="1402"/>
      <c r="J139" s="1402"/>
      <c r="K139" s="1402"/>
      <c r="M139" s="1402"/>
      <c r="N139" s="1402"/>
      <c r="O139" s="1402"/>
      <c r="Q139" s="1402"/>
      <c r="R139" s="1402"/>
      <c r="S139" s="1402"/>
      <c r="T139" s="1402"/>
      <c r="U139" s="1402"/>
      <c r="V139" s="1402"/>
      <c r="W139" s="1402"/>
      <c r="X139" s="1402"/>
      <c r="Y139" s="1402">
        <v>10</v>
      </c>
      <c r="Z139" s="1402">
        <v>1</v>
      </c>
      <c r="AA139" s="1402">
        <v>623</v>
      </c>
      <c r="AC139" s="1402"/>
      <c r="AD139" s="1402"/>
      <c r="AE139" s="1402"/>
    </row>
    <row r="140" spans="9:31" s="1400" customFormat="1" ht="14.1" customHeight="1">
      <c r="I140" s="1402"/>
      <c r="J140" s="1402"/>
      <c r="K140" s="1402"/>
      <c r="M140" s="1402"/>
      <c r="N140" s="1402"/>
      <c r="O140" s="1402"/>
      <c r="Q140" s="1402"/>
      <c r="R140" s="1402"/>
      <c r="S140" s="1402"/>
      <c r="T140" s="1402"/>
      <c r="U140" s="1402"/>
      <c r="V140" s="1402"/>
      <c r="W140" s="1402"/>
      <c r="X140" s="1402"/>
      <c r="Y140" s="1402">
        <v>10</v>
      </c>
      <c r="Z140" s="1402">
        <v>2</v>
      </c>
      <c r="AA140" s="1402">
        <v>624</v>
      </c>
      <c r="AC140" s="1402"/>
      <c r="AD140" s="1402"/>
      <c r="AE140" s="1402"/>
    </row>
    <row r="141" spans="9:31" s="1400" customFormat="1" ht="14.1" customHeight="1">
      <c r="I141" s="1402"/>
      <c r="J141" s="1402"/>
      <c r="K141" s="1402"/>
      <c r="M141" s="1402"/>
      <c r="N141" s="1402"/>
      <c r="O141" s="1402"/>
      <c r="Q141" s="1402"/>
      <c r="R141" s="1402"/>
      <c r="S141" s="1402"/>
      <c r="T141" s="1402"/>
      <c r="U141" s="1402"/>
      <c r="V141" s="1402"/>
      <c r="W141" s="1402"/>
      <c r="X141" s="1402"/>
      <c r="Y141" s="1402">
        <v>10</v>
      </c>
      <c r="Z141" s="1402">
        <v>3</v>
      </c>
      <c r="AA141" s="1402">
        <v>625</v>
      </c>
      <c r="AC141" s="1402"/>
      <c r="AD141" s="1402"/>
      <c r="AE141" s="1402"/>
    </row>
    <row r="142" spans="9:31" s="1400" customFormat="1" ht="14.1" customHeight="1">
      <c r="I142" s="1402"/>
      <c r="J142" s="1402"/>
      <c r="K142" s="1402"/>
      <c r="M142" s="1402"/>
      <c r="N142" s="1402"/>
      <c r="O142" s="1402"/>
      <c r="Q142" s="1402"/>
      <c r="R142" s="1402"/>
      <c r="S142" s="1402"/>
      <c r="T142" s="1402"/>
      <c r="U142" s="1402"/>
      <c r="V142" s="1402"/>
      <c r="W142" s="1402"/>
      <c r="X142" s="1402"/>
      <c r="Y142" s="1402">
        <v>10</v>
      </c>
      <c r="Z142" s="1402">
        <v>4</v>
      </c>
      <c r="AA142" s="1402">
        <v>626</v>
      </c>
      <c r="AC142" s="1402"/>
      <c r="AD142" s="1402"/>
      <c r="AE142" s="1402"/>
    </row>
    <row r="143" spans="9:31" s="1400" customFormat="1" ht="14.1" customHeight="1">
      <c r="I143" s="1402"/>
      <c r="J143" s="1402"/>
      <c r="K143" s="1402"/>
      <c r="M143" s="1402"/>
      <c r="N143" s="1402"/>
      <c r="O143" s="1402"/>
      <c r="Q143" s="1402"/>
      <c r="R143" s="1402"/>
      <c r="S143" s="1402"/>
      <c r="T143" s="1402"/>
      <c r="U143" s="1402"/>
      <c r="V143" s="1402"/>
      <c r="W143" s="1402"/>
      <c r="X143" s="1402"/>
      <c r="Y143" s="1402">
        <v>10</v>
      </c>
      <c r="Z143" s="1402">
        <v>5</v>
      </c>
      <c r="AA143" s="1402">
        <v>627</v>
      </c>
      <c r="AC143" s="1402"/>
      <c r="AD143" s="1402"/>
      <c r="AE143" s="1402"/>
    </row>
    <row r="144" spans="9:31" s="1400" customFormat="1" ht="14.1" customHeight="1">
      <c r="I144" s="1402"/>
      <c r="J144" s="1402"/>
      <c r="K144" s="1402"/>
      <c r="M144" s="1402"/>
      <c r="N144" s="1402"/>
      <c r="O144" s="1402"/>
      <c r="Q144" s="1402"/>
      <c r="R144" s="1402"/>
      <c r="S144" s="1402"/>
      <c r="T144" s="1402"/>
      <c r="U144" s="1402"/>
      <c r="V144" s="1402"/>
      <c r="W144" s="1402"/>
      <c r="X144" s="1402"/>
      <c r="Y144" s="1402">
        <v>10</v>
      </c>
      <c r="Z144" s="1402">
        <v>6</v>
      </c>
      <c r="AA144" s="1402">
        <v>628</v>
      </c>
      <c r="AC144" s="1402"/>
      <c r="AD144" s="1402"/>
      <c r="AE144" s="1402"/>
    </row>
    <row r="145" spans="9:31" s="1400" customFormat="1" ht="14.1" customHeight="1">
      <c r="I145" s="1402"/>
      <c r="J145" s="1402"/>
      <c r="K145" s="1402"/>
      <c r="M145" s="1402"/>
      <c r="N145" s="1402"/>
      <c r="O145" s="1402"/>
      <c r="Q145" s="1402"/>
      <c r="R145" s="1402"/>
      <c r="S145" s="1402"/>
      <c r="T145" s="1402"/>
      <c r="U145" s="1402"/>
      <c r="V145" s="1402"/>
      <c r="W145" s="1402"/>
      <c r="X145" s="1402"/>
      <c r="Y145" s="1402">
        <v>10</v>
      </c>
      <c r="Z145" s="1402">
        <v>7</v>
      </c>
      <c r="AA145" s="1402">
        <v>629</v>
      </c>
      <c r="AC145" s="1402"/>
      <c r="AD145" s="1402"/>
      <c r="AE145" s="1402"/>
    </row>
    <row r="146" spans="9:31" s="1400" customFormat="1" ht="14.1" customHeight="1">
      <c r="I146" s="1402"/>
      <c r="J146" s="1402"/>
      <c r="K146" s="1402"/>
      <c r="M146" s="1402"/>
      <c r="N146" s="1402"/>
      <c r="O146" s="1402"/>
      <c r="Q146" s="1402"/>
      <c r="R146" s="1402"/>
      <c r="S146" s="1402"/>
      <c r="T146" s="1402"/>
      <c r="U146" s="1402"/>
      <c r="V146" s="1402"/>
      <c r="W146" s="1402"/>
      <c r="X146" s="1402"/>
      <c r="Y146" s="1402">
        <v>10</v>
      </c>
      <c r="Z146" s="1402">
        <v>8</v>
      </c>
      <c r="AA146" s="1402">
        <v>630</v>
      </c>
      <c r="AC146" s="1402"/>
      <c r="AD146" s="1402"/>
      <c r="AE146" s="1402"/>
    </row>
    <row r="147" spans="9:31" s="1400" customFormat="1" ht="14.1" customHeight="1">
      <c r="I147" s="1402"/>
      <c r="J147" s="1402"/>
      <c r="K147" s="1402"/>
      <c r="M147" s="1402"/>
      <c r="N147" s="1402"/>
      <c r="O147" s="1402"/>
      <c r="Q147" s="1402"/>
      <c r="R147" s="1402"/>
      <c r="S147" s="1402"/>
      <c r="T147" s="1402"/>
      <c r="U147" s="1402"/>
      <c r="V147" s="1402"/>
      <c r="W147" s="1402"/>
      <c r="X147" s="1402"/>
      <c r="Y147" s="1402">
        <v>10</v>
      </c>
      <c r="Z147" s="1402">
        <v>9</v>
      </c>
      <c r="AA147" s="1402">
        <v>631</v>
      </c>
      <c r="AC147" s="1402"/>
      <c r="AD147" s="1402"/>
      <c r="AE147" s="1402"/>
    </row>
    <row r="148" spans="9:31" s="1400" customFormat="1" ht="14.1" customHeight="1">
      <c r="I148" s="1402"/>
      <c r="J148" s="1402"/>
      <c r="K148" s="1402"/>
      <c r="M148" s="1402"/>
      <c r="N148" s="1402"/>
      <c r="O148" s="1402"/>
      <c r="Q148" s="1402"/>
      <c r="R148" s="1402"/>
      <c r="S148" s="1402"/>
      <c r="T148" s="1402"/>
      <c r="U148" s="1402"/>
      <c r="V148" s="1402"/>
      <c r="W148" s="1402"/>
      <c r="X148" s="1402"/>
      <c r="Y148" s="1402">
        <v>10</v>
      </c>
      <c r="Z148" s="1402">
        <v>10</v>
      </c>
      <c r="AA148" s="1402">
        <v>632</v>
      </c>
      <c r="AC148" s="1402"/>
      <c r="AD148" s="1402"/>
      <c r="AE148" s="1402"/>
    </row>
    <row r="149" spans="9:31" s="1400" customFormat="1" ht="14.1" customHeight="1">
      <c r="I149" s="1402"/>
      <c r="J149" s="1402"/>
      <c r="K149" s="1402"/>
      <c r="M149" s="1402"/>
      <c r="N149" s="1402"/>
      <c r="O149" s="1402"/>
      <c r="Q149" s="1402"/>
      <c r="R149" s="1402"/>
      <c r="S149" s="1402"/>
      <c r="T149" s="1402"/>
      <c r="U149" s="1402"/>
      <c r="V149" s="1402"/>
      <c r="W149" s="1402"/>
      <c r="X149" s="1402"/>
      <c r="Y149" s="1402">
        <v>10</v>
      </c>
      <c r="Z149" s="1402">
        <v>11</v>
      </c>
      <c r="AA149" s="1402">
        <v>633</v>
      </c>
      <c r="AC149" s="1402"/>
      <c r="AD149" s="1402"/>
      <c r="AE149" s="1402"/>
    </row>
    <row r="150" spans="9:31" s="1400" customFormat="1" ht="14.1" customHeight="1">
      <c r="I150" s="1402"/>
      <c r="J150" s="1402"/>
      <c r="K150" s="1402"/>
      <c r="M150" s="1402"/>
      <c r="N150" s="1402"/>
      <c r="O150" s="1402"/>
      <c r="Q150" s="1402"/>
      <c r="R150" s="1402"/>
      <c r="S150" s="1402"/>
      <c r="T150" s="1402"/>
      <c r="U150" s="1402"/>
      <c r="V150" s="1402"/>
      <c r="W150" s="1402"/>
      <c r="X150" s="1402"/>
      <c r="Y150" s="1402">
        <v>10</v>
      </c>
      <c r="Z150" s="1402">
        <v>12</v>
      </c>
      <c r="AA150" s="1402">
        <v>634</v>
      </c>
      <c r="AC150" s="1402"/>
      <c r="AD150" s="1402"/>
      <c r="AE150" s="1402"/>
    </row>
    <row r="151" spans="9:31" s="1400" customFormat="1" ht="14.1" customHeight="1">
      <c r="I151" s="1402"/>
      <c r="J151" s="1402"/>
      <c r="K151" s="1402"/>
      <c r="M151" s="1402"/>
      <c r="N151" s="1402"/>
      <c r="O151" s="1402"/>
      <c r="Q151" s="1402"/>
      <c r="R151" s="1402"/>
      <c r="S151" s="1402"/>
      <c r="T151" s="1402"/>
      <c r="U151" s="1402"/>
      <c r="V151" s="1402"/>
      <c r="W151" s="1402"/>
      <c r="X151" s="1402"/>
      <c r="Y151" s="1402">
        <v>10</v>
      </c>
      <c r="Z151" s="1402">
        <v>13</v>
      </c>
      <c r="AA151" s="1402">
        <v>635</v>
      </c>
      <c r="AC151" s="1402"/>
      <c r="AD151" s="1402"/>
      <c r="AE151" s="1402"/>
    </row>
    <row r="152" spans="9:31" s="1400" customFormat="1" ht="14.1" customHeight="1">
      <c r="I152" s="1402"/>
      <c r="J152" s="1402"/>
      <c r="K152" s="1402"/>
      <c r="M152" s="1402"/>
      <c r="N152" s="1402"/>
      <c r="O152" s="1402"/>
      <c r="Q152" s="1402"/>
      <c r="R152" s="1402"/>
      <c r="S152" s="1402"/>
      <c r="T152" s="1402"/>
      <c r="U152" s="1402"/>
      <c r="V152" s="1402"/>
      <c r="W152" s="1402"/>
      <c r="X152" s="1402"/>
      <c r="Y152" s="1402">
        <v>10</v>
      </c>
      <c r="Z152" s="1402">
        <v>14</v>
      </c>
      <c r="AA152" s="1402">
        <v>636</v>
      </c>
      <c r="AC152" s="1402"/>
      <c r="AD152" s="1402"/>
      <c r="AE152" s="1402"/>
    </row>
    <row r="153" spans="9:31" s="1400" customFormat="1" ht="14.1" customHeight="1">
      <c r="I153" s="1402"/>
      <c r="J153" s="1402"/>
      <c r="K153" s="1402"/>
      <c r="M153" s="1402"/>
      <c r="N153" s="1402"/>
      <c r="O153" s="1402"/>
      <c r="Q153" s="1402"/>
      <c r="R153" s="1402"/>
      <c r="S153" s="1402"/>
      <c r="T153" s="1402"/>
      <c r="U153" s="1402"/>
      <c r="V153" s="1402"/>
      <c r="W153" s="1402"/>
      <c r="X153" s="1402"/>
      <c r="Y153" s="1402">
        <v>10</v>
      </c>
      <c r="Z153" s="1402">
        <v>15</v>
      </c>
      <c r="AA153" s="1402">
        <v>637</v>
      </c>
      <c r="AC153" s="1402"/>
      <c r="AD153" s="1402"/>
      <c r="AE153" s="1402"/>
    </row>
    <row r="154" spans="9:31" s="1400" customFormat="1" ht="14.1" customHeight="1">
      <c r="I154" s="1402"/>
      <c r="J154" s="1402"/>
      <c r="K154" s="1402"/>
      <c r="M154" s="1402"/>
      <c r="N154" s="1402"/>
      <c r="O154" s="1402"/>
      <c r="Q154" s="1402"/>
      <c r="R154" s="1402"/>
      <c r="S154" s="1402"/>
      <c r="T154" s="1402"/>
      <c r="U154" s="1402"/>
      <c r="V154" s="1402"/>
      <c r="W154" s="1402"/>
      <c r="X154" s="1402"/>
      <c r="Y154" s="1402">
        <v>11</v>
      </c>
      <c r="Z154" s="1402">
        <v>1</v>
      </c>
      <c r="AA154" s="1402">
        <v>638</v>
      </c>
      <c r="AC154" s="1402"/>
      <c r="AD154" s="1402"/>
      <c r="AE154" s="1402"/>
    </row>
    <row r="155" spans="9:31" s="1400" customFormat="1" ht="14.1" customHeight="1">
      <c r="I155" s="1402"/>
      <c r="J155" s="1402"/>
      <c r="K155" s="1402"/>
      <c r="M155" s="1402"/>
      <c r="N155" s="1402"/>
      <c r="O155" s="1402"/>
      <c r="Q155" s="1402"/>
      <c r="R155" s="1402"/>
      <c r="S155" s="1402"/>
      <c r="T155" s="1402"/>
      <c r="U155" s="1402"/>
      <c r="V155" s="1402"/>
      <c r="W155" s="1402"/>
      <c r="X155" s="1402"/>
      <c r="Y155" s="1402">
        <v>11</v>
      </c>
      <c r="Z155" s="1402">
        <v>2</v>
      </c>
      <c r="AA155" s="1402">
        <v>639</v>
      </c>
      <c r="AC155" s="1402"/>
      <c r="AD155" s="1402"/>
      <c r="AE155" s="1402"/>
    </row>
    <row r="156" spans="9:31" s="1400" customFormat="1" ht="14.1" customHeight="1">
      <c r="I156" s="1402"/>
      <c r="J156" s="1402"/>
      <c r="K156" s="1402"/>
      <c r="M156" s="1402"/>
      <c r="N156" s="1402"/>
      <c r="O156" s="1402"/>
      <c r="Q156" s="1402"/>
      <c r="R156" s="1402"/>
      <c r="S156" s="1402"/>
      <c r="T156" s="1402"/>
      <c r="U156" s="1402"/>
      <c r="V156" s="1402"/>
      <c r="W156" s="1402"/>
      <c r="X156" s="1402"/>
      <c r="Y156" s="1402">
        <v>11</v>
      </c>
      <c r="Z156" s="1402">
        <v>3</v>
      </c>
      <c r="AA156" s="1402">
        <v>640</v>
      </c>
      <c r="AC156" s="1402"/>
      <c r="AD156" s="1402"/>
      <c r="AE156" s="1402"/>
    </row>
    <row r="157" spans="9:31" s="1400" customFormat="1" ht="14.1" customHeight="1">
      <c r="I157" s="1402"/>
      <c r="J157" s="1402"/>
      <c r="K157" s="1402"/>
      <c r="M157" s="1402"/>
      <c r="N157" s="1402"/>
      <c r="O157" s="1402"/>
      <c r="Q157" s="1402"/>
      <c r="R157" s="1402"/>
      <c r="S157" s="1402"/>
      <c r="T157" s="1402"/>
      <c r="U157" s="1402"/>
      <c r="V157" s="1402"/>
      <c r="W157" s="1402"/>
      <c r="X157" s="1402"/>
      <c r="Y157" s="1402">
        <v>11</v>
      </c>
      <c r="Z157" s="1402">
        <v>4</v>
      </c>
      <c r="AA157" s="1402">
        <v>641</v>
      </c>
      <c r="AC157" s="1402"/>
      <c r="AD157" s="1402"/>
      <c r="AE157" s="1402"/>
    </row>
    <row r="158" spans="9:31" s="1400" customFormat="1" ht="14.1" customHeight="1">
      <c r="I158" s="1402"/>
      <c r="J158" s="1402"/>
      <c r="K158" s="1402"/>
      <c r="M158" s="1402"/>
      <c r="N158" s="1402"/>
      <c r="O158" s="1402"/>
      <c r="Q158" s="1402"/>
      <c r="R158" s="1402"/>
      <c r="S158" s="1402"/>
      <c r="T158" s="1402"/>
      <c r="U158" s="1402"/>
      <c r="V158" s="1402"/>
      <c r="W158" s="1402"/>
      <c r="X158" s="1402"/>
      <c r="Y158" s="1402">
        <v>11</v>
      </c>
      <c r="Z158" s="1402">
        <v>5</v>
      </c>
      <c r="AA158" s="1402">
        <v>642</v>
      </c>
      <c r="AC158" s="1402"/>
      <c r="AD158" s="1402"/>
      <c r="AE158" s="1402"/>
    </row>
    <row r="159" spans="9:31" s="1400" customFormat="1" ht="14.1" customHeight="1">
      <c r="I159" s="1402"/>
      <c r="J159" s="1402"/>
      <c r="K159" s="1402"/>
      <c r="M159" s="1402"/>
      <c r="N159" s="1402"/>
      <c r="O159" s="1402"/>
      <c r="Q159" s="1402"/>
      <c r="R159" s="1402"/>
      <c r="S159" s="1402"/>
      <c r="T159" s="1402"/>
      <c r="U159" s="1402"/>
      <c r="V159" s="1402"/>
      <c r="W159" s="1402"/>
      <c r="X159" s="1402"/>
      <c r="Y159" s="1402">
        <v>11</v>
      </c>
      <c r="Z159" s="1402">
        <v>6</v>
      </c>
      <c r="AA159" s="1402">
        <v>643</v>
      </c>
      <c r="AC159" s="1402"/>
      <c r="AD159" s="1402"/>
      <c r="AE159" s="1402"/>
    </row>
    <row r="160" spans="9:31" s="1400" customFormat="1" ht="14.1" customHeight="1">
      <c r="I160" s="1402"/>
      <c r="J160" s="1402"/>
      <c r="K160" s="1402"/>
      <c r="M160" s="1402"/>
      <c r="N160" s="1402"/>
      <c r="O160" s="1402"/>
      <c r="Q160" s="1402"/>
      <c r="R160" s="1402"/>
      <c r="S160" s="1402"/>
      <c r="T160" s="1402"/>
      <c r="U160" s="1402"/>
      <c r="V160" s="1402"/>
      <c r="W160" s="1402"/>
      <c r="X160" s="1402"/>
      <c r="Y160" s="1402">
        <v>11</v>
      </c>
      <c r="Z160" s="1402">
        <v>7</v>
      </c>
      <c r="AA160" s="1402">
        <v>644</v>
      </c>
      <c r="AC160" s="1402"/>
      <c r="AD160" s="1402"/>
      <c r="AE160" s="1402"/>
    </row>
    <row r="161" spans="9:31" s="1400" customFormat="1" ht="14.1" customHeight="1">
      <c r="I161" s="1402"/>
      <c r="J161" s="1402"/>
      <c r="K161" s="1402"/>
      <c r="M161" s="1402"/>
      <c r="N161" s="1402"/>
      <c r="O161" s="1402"/>
      <c r="Q161" s="1402"/>
      <c r="R161" s="1402"/>
      <c r="S161" s="1402"/>
      <c r="T161" s="1402"/>
      <c r="U161" s="1402"/>
      <c r="V161" s="1402"/>
      <c r="W161" s="1402"/>
      <c r="X161" s="1402"/>
      <c r="Y161" s="1402">
        <v>11</v>
      </c>
      <c r="Z161" s="1402">
        <v>8</v>
      </c>
      <c r="AA161" s="1402">
        <v>645</v>
      </c>
      <c r="AC161" s="1402"/>
      <c r="AD161" s="1402"/>
      <c r="AE161" s="1402"/>
    </row>
    <row r="162" spans="9:31" s="1400" customFormat="1" ht="14.1" customHeight="1">
      <c r="I162" s="1402"/>
      <c r="J162" s="1402"/>
      <c r="K162" s="1402"/>
      <c r="M162" s="1402"/>
      <c r="N162" s="1402"/>
      <c r="O162" s="1402"/>
      <c r="Q162" s="1402"/>
      <c r="R162" s="1402"/>
      <c r="S162" s="1402"/>
      <c r="T162" s="1402"/>
      <c r="U162" s="1402"/>
      <c r="V162" s="1402"/>
      <c r="W162" s="1402"/>
      <c r="X162" s="1402"/>
      <c r="Y162" s="1402">
        <v>11</v>
      </c>
      <c r="Z162" s="1402">
        <v>9</v>
      </c>
      <c r="AA162" s="1402">
        <v>646</v>
      </c>
      <c r="AC162" s="1402"/>
      <c r="AD162" s="1402"/>
      <c r="AE162" s="1402"/>
    </row>
    <row r="163" spans="9:31" s="1400" customFormat="1" ht="14.1" customHeight="1">
      <c r="I163" s="1402"/>
      <c r="J163" s="1402"/>
      <c r="K163" s="1402"/>
      <c r="M163" s="1402"/>
      <c r="N163" s="1402"/>
      <c r="O163" s="1402"/>
      <c r="Q163" s="1402"/>
      <c r="R163" s="1402"/>
      <c r="S163" s="1402"/>
      <c r="T163" s="1402"/>
      <c r="U163" s="1402"/>
      <c r="V163" s="1402"/>
      <c r="W163" s="1402"/>
      <c r="X163" s="1402"/>
      <c r="Y163" s="1402">
        <v>11</v>
      </c>
      <c r="Z163" s="1402">
        <v>10</v>
      </c>
      <c r="AA163" s="1402">
        <v>647</v>
      </c>
      <c r="AC163" s="1402"/>
      <c r="AD163" s="1402"/>
      <c r="AE163" s="1402"/>
    </row>
    <row r="164" spans="9:31" s="1400" customFormat="1" ht="14.1" customHeight="1">
      <c r="I164" s="1402"/>
      <c r="J164" s="1402"/>
      <c r="K164" s="1402"/>
      <c r="M164" s="1402"/>
      <c r="N164" s="1402"/>
      <c r="O164" s="1402"/>
      <c r="Q164" s="1402"/>
      <c r="R164" s="1402"/>
      <c r="S164" s="1402"/>
      <c r="T164" s="1402"/>
      <c r="U164" s="1402"/>
      <c r="V164" s="1402"/>
      <c r="W164" s="1402"/>
      <c r="X164" s="1402"/>
      <c r="Y164" s="1402">
        <v>11</v>
      </c>
      <c r="Z164" s="1402">
        <v>11</v>
      </c>
      <c r="AA164" s="1402">
        <v>648</v>
      </c>
      <c r="AC164" s="1402"/>
      <c r="AD164" s="1402"/>
      <c r="AE164" s="1402"/>
    </row>
    <row r="165" spans="9:31" s="1400" customFormat="1" ht="14.1" customHeight="1">
      <c r="I165" s="1402"/>
      <c r="J165" s="1402"/>
      <c r="K165" s="1402"/>
      <c r="M165" s="1402"/>
      <c r="N165" s="1402"/>
      <c r="O165" s="1402"/>
      <c r="Q165" s="1402"/>
      <c r="R165" s="1402"/>
      <c r="S165" s="1402"/>
      <c r="T165" s="1402"/>
      <c r="U165" s="1402"/>
      <c r="V165" s="1402"/>
      <c r="W165" s="1402"/>
      <c r="X165" s="1402"/>
      <c r="Y165" s="1402">
        <v>11</v>
      </c>
      <c r="Z165" s="1402">
        <v>12</v>
      </c>
      <c r="AA165" s="1402">
        <v>649</v>
      </c>
      <c r="AC165" s="1402"/>
      <c r="AD165" s="1402"/>
      <c r="AE165" s="1402"/>
    </row>
    <row r="166" spans="9:31" s="1400" customFormat="1" ht="14.1" customHeight="1">
      <c r="I166" s="1402"/>
      <c r="J166" s="1402"/>
      <c r="K166" s="1402"/>
      <c r="M166" s="1402"/>
      <c r="N166" s="1402"/>
      <c r="O166" s="1402"/>
      <c r="Q166" s="1402"/>
      <c r="R166" s="1402"/>
      <c r="S166" s="1402"/>
      <c r="T166" s="1402"/>
      <c r="U166" s="1402"/>
      <c r="V166" s="1402"/>
      <c r="W166" s="1402"/>
      <c r="X166" s="1402"/>
      <c r="Y166" s="1402">
        <v>11</v>
      </c>
      <c r="Z166" s="1402">
        <v>13</v>
      </c>
      <c r="AA166" s="1402">
        <v>650</v>
      </c>
      <c r="AC166" s="1402"/>
      <c r="AD166" s="1402"/>
      <c r="AE166" s="1402"/>
    </row>
    <row r="167" spans="9:31" s="1400" customFormat="1" ht="14.1" customHeight="1">
      <c r="I167" s="1402"/>
      <c r="J167" s="1402"/>
      <c r="K167" s="1402"/>
      <c r="M167" s="1402"/>
      <c r="N167" s="1402"/>
      <c r="O167" s="1402"/>
      <c r="Q167" s="1402"/>
      <c r="R167" s="1402"/>
      <c r="S167" s="1402"/>
      <c r="T167" s="1402"/>
      <c r="U167" s="1402"/>
      <c r="V167" s="1402"/>
      <c r="W167" s="1402"/>
      <c r="X167" s="1402"/>
      <c r="Y167" s="1402">
        <v>11</v>
      </c>
      <c r="Z167" s="1402">
        <v>14</v>
      </c>
      <c r="AA167" s="1402">
        <v>651</v>
      </c>
      <c r="AC167" s="1402"/>
      <c r="AD167" s="1402"/>
      <c r="AE167" s="1402"/>
    </row>
    <row r="168" spans="9:31" s="1400" customFormat="1" ht="14.1" customHeight="1">
      <c r="I168" s="1402"/>
      <c r="J168" s="1402"/>
      <c r="K168" s="1402"/>
      <c r="M168" s="1402"/>
      <c r="N168" s="1402"/>
      <c r="O168" s="1402"/>
      <c r="Q168" s="1402"/>
      <c r="R168" s="1402"/>
      <c r="S168" s="1402"/>
      <c r="T168" s="1402"/>
      <c r="U168" s="1402"/>
      <c r="V168" s="1402"/>
      <c r="W168" s="1402"/>
      <c r="X168" s="1402"/>
      <c r="Y168" s="1402">
        <v>11</v>
      </c>
      <c r="Z168" s="1402">
        <v>15</v>
      </c>
      <c r="AA168" s="1402">
        <v>652</v>
      </c>
      <c r="AC168" s="1402"/>
      <c r="AD168" s="1402"/>
      <c r="AE168" s="1402"/>
    </row>
    <row r="169" spans="9:31" s="1400" customFormat="1" ht="14.1" customHeight="1">
      <c r="I169" s="1402"/>
      <c r="J169" s="1402"/>
      <c r="K169" s="1402"/>
      <c r="M169" s="1402"/>
      <c r="N169" s="1402"/>
      <c r="O169" s="1402"/>
      <c r="Q169" s="1402"/>
      <c r="R169" s="1402"/>
      <c r="S169" s="1402"/>
      <c r="T169" s="1402"/>
      <c r="U169" s="1402"/>
      <c r="V169" s="1402"/>
      <c r="W169" s="1402"/>
      <c r="X169" s="1402"/>
      <c r="Y169" s="1402">
        <v>12</v>
      </c>
      <c r="Z169" s="1402">
        <v>1</v>
      </c>
      <c r="AA169" s="1402">
        <v>653</v>
      </c>
      <c r="AC169" s="1402"/>
      <c r="AD169" s="1402"/>
      <c r="AE169" s="1402"/>
    </row>
    <row r="170" spans="9:31" s="1400" customFormat="1" ht="14.1" customHeight="1">
      <c r="I170" s="1402"/>
      <c r="J170" s="1402"/>
      <c r="K170" s="1402"/>
      <c r="M170" s="1402"/>
      <c r="N170" s="1402"/>
      <c r="O170" s="1402"/>
      <c r="Q170" s="1402"/>
      <c r="R170" s="1402"/>
      <c r="S170" s="1402"/>
      <c r="T170" s="1402"/>
      <c r="U170" s="1402"/>
      <c r="V170" s="1402"/>
      <c r="W170" s="1402"/>
      <c r="X170" s="1402"/>
      <c r="Y170" s="1402">
        <v>12</v>
      </c>
      <c r="Z170" s="1402">
        <v>2</v>
      </c>
      <c r="AA170" s="1402">
        <v>654</v>
      </c>
      <c r="AC170" s="1402"/>
      <c r="AD170" s="1402"/>
      <c r="AE170" s="1402"/>
    </row>
    <row r="171" spans="9:31" s="1400" customFormat="1" ht="14.1" customHeight="1">
      <c r="I171" s="1402"/>
      <c r="J171" s="1402"/>
      <c r="K171" s="1402"/>
      <c r="M171" s="1402"/>
      <c r="N171" s="1402"/>
      <c r="O171" s="1402"/>
      <c r="Q171" s="1402"/>
      <c r="R171" s="1402"/>
      <c r="S171" s="1402"/>
      <c r="T171" s="1402"/>
      <c r="U171" s="1402"/>
      <c r="V171" s="1402"/>
      <c r="W171" s="1402"/>
      <c r="X171" s="1402"/>
      <c r="Y171" s="1402">
        <v>12</v>
      </c>
      <c r="Z171" s="1402">
        <v>3</v>
      </c>
      <c r="AA171" s="1402">
        <v>655</v>
      </c>
      <c r="AC171" s="1402"/>
      <c r="AD171" s="1402"/>
      <c r="AE171" s="1402"/>
    </row>
    <row r="172" spans="9:31" s="1400" customFormat="1" ht="14.1" customHeight="1">
      <c r="I172" s="1402"/>
      <c r="J172" s="1402"/>
      <c r="K172" s="1402"/>
      <c r="M172" s="1402"/>
      <c r="N172" s="1402"/>
      <c r="O172" s="1402"/>
      <c r="Q172" s="1402"/>
      <c r="R172" s="1402"/>
      <c r="S172" s="1402"/>
      <c r="T172" s="1402"/>
      <c r="U172" s="1402"/>
      <c r="V172" s="1402"/>
      <c r="W172" s="1402"/>
      <c r="X172" s="1402"/>
      <c r="Y172" s="1402">
        <v>12</v>
      </c>
      <c r="Z172" s="1402">
        <v>4</v>
      </c>
      <c r="AA172" s="1402">
        <v>656</v>
      </c>
      <c r="AC172" s="1402"/>
      <c r="AD172" s="1402"/>
      <c r="AE172" s="1402"/>
    </row>
    <row r="173" spans="9:31" s="1400" customFormat="1" ht="14.1" customHeight="1">
      <c r="I173" s="1402"/>
      <c r="J173" s="1402"/>
      <c r="K173" s="1402"/>
      <c r="M173" s="1402"/>
      <c r="N173" s="1402"/>
      <c r="O173" s="1402"/>
      <c r="Q173" s="1402"/>
      <c r="R173" s="1402"/>
      <c r="S173" s="1402"/>
      <c r="T173" s="1402"/>
      <c r="U173" s="1402"/>
      <c r="V173" s="1402"/>
      <c r="W173" s="1402"/>
      <c r="X173" s="1402"/>
      <c r="Y173" s="1402">
        <v>12</v>
      </c>
      <c r="Z173" s="1402">
        <v>5</v>
      </c>
      <c r="AA173" s="1402">
        <v>657</v>
      </c>
      <c r="AC173" s="1402"/>
      <c r="AD173" s="1402"/>
      <c r="AE173" s="1402"/>
    </row>
    <row r="174" spans="9:31" s="1400" customFormat="1" ht="14.1" customHeight="1">
      <c r="I174" s="1402"/>
      <c r="J174" s="1402"/>
      <c r="K174" s="1402"/>
      <c r="M174" s="1402"/>
      <c r="N174" s="1402"/>
      <c r="O174" s="1402"/>
      <c r="Q174" s="1402"/>
      <c r="R174" s="1402"/>
      <c r="S174" s="1402"/>
      <c r="T174" s="1402"/>
      <c r="U174" s="1402"/>
      <c r="V174" s="1402"/>
      <c r="W174" s="1402"/>
      <c r="X174" s="1402"/>
      <c r="Y174" s="1402">
        <v>12</v>
      </c>
      <c r="Z174" s="1402">
        <v>6</v>
      </c>
      <c r="AA174" s="1402">
        <v>658</v>
      </c>
      <c r="AC174" s="1402"/>
      <c r="AD174" s="1402"/>
      <c r="AE174" s="1402"/>
    </row>
    <row r="175" spans="9:31" s="1400" customFormat="1" ht="14.1" customHeight="1">
      <c r="I175" s="1402"/>
      <c r="J175" s="1402"/>
      <c r="K175" s="1402"/>
      <c r="M175" s="1402"/>
      <c r="N175" s="1402"/>
      <c r="O175" s="1402"/>
      <c r="Q175" s="1402"/>
      <c r="R175" s="1402"/>
      <c r="S175" s="1402"/>
      <c r="T175" s="1402"/>
      <c r="U175" s="1402"/>
      <c r="V175" s="1402"/>
      <c r="W175" s="1402"/>
      <c r="X175" s="1402"/>
      <c r="Y175" s="1402">
        <v>12</v>
      </c>
      <c r="Z175" s="1402">
        <v>7</v>
      </c>
      <c r="AA175" s="1402">
        <v>659</v>
      </c>
      <c r="AC175" s="1402"/>
      <c r="AD175" s="1402"/>
      <c r="AE175" s="1402"/>
    </row>
    <row r="176" spans="9:31" s="1400" customFormat="1" ht="14.1" customHeight="1">
      <c r="I176" s="1402"/>
      <c r="J176" s="1402"/>
      <c r="K176" s="1402"/>
      <c r="M176" s="1402"/>
      <c r="N176" s="1402"/>
      <c r="O176" s="1402"/>
      <c r="Q176" s="1402"/>
      <c r="R176" s="1402"/>
      <c r="S176" s="1402"/>
      <c r="T176" s="1402"/>
      <c r="U176" s="1402"/>
      <c r="V176" s="1402"/>
      <c r="W176" s="1402"/>
      <c r="X176" s="1402"/>
      <c r="Y176" s="1402">
        <v>12</v>
      </c>
      <c r="Z176" s="1402">
        <v>8</v>
      </c>
      <c r="AA176" s="1402">
        <v>660</v>
      </c>
      <c r="AC176" s="1402"/>
      <c r="AD176" s="1402"/>
      <c r="AE176" s="1402"/>
    </row>
    <row r="177" spans="9:31" s="1400" customFormat="1" ht="14.1" customHeight="1">
      <c r="I177" s="1402"/>
      <c r="J177" s="1402"/>
      <c r="K177" s="1402"/>
      <c r="M177" s="1402"/>
      <c r="N177" s="1402"/>
      <c r="O177" s="1402"/>
      <c r="Q177" s="1402"/>
      <c r="R177" s="1402"/>
      <c r="S177" s="1402"/>
      <c r="T177" s="1402"/>
      <c r="U177" s="1402"/>
      <c r="V177" s="1402"/>
      <c r="W177" s="1402"/>
      <c r="X177" s="1402"/>
      <c r="Y177" s="1402">
        <v>12</v>
      </c>
      <c r="Z177" s="1402">
        <v>9</v>
      </c>
      <c r="AA177" s="1402">
        <v>661</v>
      </c>
      <c r="AC177" s="1402"/>
      <c r="AD177" s="1402"/>
      <c r="AE177" s="1402"/>
    </row>
    <row r="178" spans="9:31" s="1400" customFormat="1" ht="14.1" customHeight="1">
      <c r="I178" s="1402"/>
      <c r="J178" s="1402"/>
      <c r="K178" s="1402"/>
      <c r="M178" s="1402"/>
      <c r="N178" s="1402"/>
      <c r="O178" s="1402"/>
      <c r="Q178" s="1402"/>
      <c r="R178" s="1402"/>
      <c r="S178" s="1402"/>
      <c r="T178" s="1402"/>
      <c r="U178" s="1402"/>
      <c r="V178" s="1402"/>
      <c r="W178" s="1402"/>
      <c r="X178" s="1402"/>
      <c r="Y178" s="1402">
        <v>12</v>
      </c>
      <c r="Z178" s="1402">
        <v>10</v>
      </c>
      <c r="AA178" s="1402">
        <v>662</v>
      </c>
      <c r="AC178" s="1402"/>
      <c r="AD178" s="1402"/>
      <c r="AE178" s="1402"/>
    </row>
    <row r="179" spans="9:31" s="1400" customFormat="1" ht="14.1" customHeight="1">
      <c r="I179" s="1402"/>
      <c r="J179" s="1402"/>
      <c r="K179" s="1402"/>
      <c r="M179" s="1402"/>
      <c r="N179" s="1402"/>
      <c r="O179" s="1402"/>
      <c r="Q179" s="1402"/>
      <c r="R179" s="1402"/>
      <c r="S179" s="1402"/>
      <c r="T179" s="1402"/>
      <c r="U179" s="1402"/>
      <c r="V179" s="1402"/>
      <c r="W179" s="1402"/>
      <c r="X179" s="1402"/>
      <c r="Y179" s="1402">
        <v>12</v>
      </c>
      <c r="Z179" s="1402">
        <v>11</v>
      </c>
      <c r="AA179" s="1402">
        <v>663</v>
      </c>
      <c r="AC179" s="1402"/>
      <c r="AD179" s="1402"/>
      <c r="AE179" s="1402"/>
    </row>
    <row r="180" spans="9:31" s="1400" customFormat="1" ht="14.1" customHeight="1">
      <c r="I180" s="1402"/>
      <c r="J180" s="1402"/>
      <c r="K180" s="1402"/>
      <c r="M180" s="1402"/>
      <c r="N180" s="1402"/>
      <c r="O180" s="1402"/>
      <c r="Q180" s="1402"/>
      <c r="R180" s="1402"/>
      <c r="S180" s="1402"/>
      <c r="T180" s="1402"/>
      <c r="U180" s="1402"/>
      <c r="V180" s="1402"/>
      <c r="W180" s="1402"/>
      <c r="X180" s="1402"/>
      <c r="Y180" s="1402">
        <v>12</v>
      </c>
      <c r="Z180" s="1402">
        <v>12</v>
      </c>
      <c r="AA180" s="1402">
        <v>664</v>
      </c>
      <c r="AC180" s="1402"/>
      <c r="AD180" s="1402"/>
      <c r="AE180" s="1402"/>
    </row>
    <row r="181" spans="9:31" s="1400" customFormat="1" ht="14.1" customHeight="1">
      <c r="I181" s="1402"/>
      <c r="J181" s="1402"/>
      <c r="K181" s="1402"/>
      <c r="M181" s="1402"/>
      <c r="N181" s="1402"/>
      <c r="O181" s="1402"/>
      <c r="Q181" s="1402"/>
      <c r="R181" s="1402"/>
      <c r="S181" s="1402"/>
      <c r="T181" s="1402"/>
      <c r="U181" s="1402"/>
      <c r="V181" s="1402"/>
      <c r="W181" s="1402"/>
      <c r="X181" s="1402"/>
      <c r="Y181" s="1402">
        <v>12</v>
      </c>
      <c r="Z181" s="1402">
        <v>13</v>
      </c>
      <c r="AA181" s="1402">
        <v>665</v>
      </c>
      <c r="AC181" s="1402"/>
      <c r="AD181" s="1402"/>
      <c r="AE181" s="1402"/>
    </row>
    <row r="182" spans="9:31" s="1400" customFormat="1" ht="14.1" customHeight="1">
      <c r="I182" s="1402"/>
      <c r="J182" s="1402"/>
      <c r="K182" s="1402"/>
      <c r="M182" s="1402"/>
      <c r="N182" s="1402"/>
      <c r="O182" s="1402"/>
      <c r="Q182" s="1402"/>
      <c r="R182" s="1402"/>
      <c r="S182" s="1402"/>
      <c r="T182" s="1402"/>
      <c r="U182" s="1402"/>
      <c r="V182" s="1402"/>
      <c r="W182" s="1402"/>
      <c r="X182" s="1402"/>
      <c r="Y182" s="1402">
        <v>12</v>
      </c>
      <c r="Z182" s="1402">
        <v>14</v>
      </c>
      <c r="AA182" s="1402">
        <v>666</v>
      </c>
      <c r="AC182" s="1402"/>
      <c r="AD182" s="1402"/>
      <c r="AE182" s="1402"/>
    </row>
    <row r="183" spans="9:31" s="1400" customFormat="1" ht="14.1" customHeight="1">
      <c r="I183" s="1402"/>
      <c r="J183" s="1402"/>
      <c r="K183" s="1402"/>
      <c r="M183" s="1402"/>
      <c r="N183" s="1402"/>
      <c r="O183" s="1402"/>
      <c r="Q183" s="1402"/>
      <c r="R183" s="1402"/>
      <c r="S183" s="1402"/>
      <c r="T183" s="1402"/>
      <c r="U183" s="1402"/>
      <c r="V183" s="1402"/>
      <c r="W183" s="1402"/>
      <c r="X183" s="1402"/>
      <c r="Y183" s="1402">
        <v>12</v>
      </c>
      <c r="Z183" s="1402">
        <v>15</v>
      </c>
      <c r="AA183" s="1402">
        <v>667</v>
      </c>
      <c r="AC183" s="1402"/>
      <c r="AD183" s="1402"/>
      <c r="AE183" s="1402"/>
    </row>
    <row r="184" spans="9:31" s="1400" customFormat="1" ht="14.1" customHeight="1">
      <c r="I184" s="1402"/>
      <c r="J184" s="1402"/>
      <c r="K184" s="1402"/>
      <c r="M184" s="1402"/>
      <c r="N184" s="1402"/>
      <c r="O184" s="1402"/>
      <c r="Q184" s="1402"/>
      <c r="R184" s="1402"/>
      <c r="S184" s="1402"/>
      <c r="T184" s="1402"/>
      <c r="U184" s="1402"/>
      <c r="V184" s="1402"/>
      <c r="W184" s="1402"/>
      <c r="X184" s="1402"/>
      <c r="Y184" s="1402"/>
      <c r="Z184" s="1402"/>
      <c r="AA184" s="1402"/>
      <c r="AC184" s="1402"/>
      <c r="AD184" s="1402"/>
      <c r="AE184" s="1402"/>
    </row>
    <row r="185" spans="9:31" s="1400" customFormat="1" ht="14.1" customHeight="1">
      <c r="I185" s="1402"/>
      <c r="J185" s="1402"/>
      <c r="K185" s="1402"/>
      <c r="M185" s="1402"/>
      <c r="N185" s="1402"/>
      <c r="O185" s="1402"/>
      <c r="Q185" s="1402"/>
      <c r="R185" s="1402"/>
      <c r="S185" s="1402"/>
      <c r="T185" s="1402"/>
      <c r="U185" s="1402"/>
      <c r="V185" s="1402"/>
      <c r="W185" s="1402"/>
      <c r="X185" s="1402"/>
      <c r="Y185" s="1402"/>
      <c r="Z185" s="1402"/>
      <c r="AA185" s="1402"/>
      <c r="AC185" s="1402"/>
      <c r="AD185" s="1402"/>
      <c r="AE185" s="1402"/>
    </row>
    <row r="186" spans="9:31" s="1400" customFormat="1" ht="14.1" customHeight="1">
      <c r="I186" s="1402"/>
      <c r="J186" s="1402"/>
      <c r="K186" s="1402"/>
      <c r="M186" s="1402"/>
      <c r="N186" s="1402"/>
      <c r="O186" s="1402"/>
      <c r="Q186" s="1402"/>
      <c r="R186" s="1402"/>
      <c r="S186" s="1402"/>
      <c r="T186" s="1402"/>
      <c r="U186" s="1402"/>
      <c r="V186" s="1402"/>
      <c r="W186" s="1402"/>
      <c r="X186" s="1402"/>
      <c r="Y186" s="1402"/>
      <c r="Z186" s="1402"/>
      <c r="AA186" s="1402"/>
      <c r="AC186" s="1402"/>
      <c r="AD186" s="1402"/>
      <c r="AE186" s="1402"/>
    </row>
    <row r="187" spans="9:31" s="1400" customFormat="1" ht="14.1" customHeight="1">
      <c r="I187" s="1402"/>
      <c r="J187" s="1402"/>
      <c r="K187" s="1402"/>
      <c r="M187" s="1402"/>
      <c r="N187" s="1402"/>
      <c r="O187" s="1402"/>
      <c r="Q187" s="1402"/>
      <c r="R187" s="1402"/>
      <c r="S187" s="1402"/>
      <c r="T187" s="1402"/>
      <c r="U187" s="1402"/>
      <c r="V187" s="1402"/>
      <c r="W187" s="1402"/>
      <c r="X187" s="1402"/>
      <c r="Y187" s="1402"/>
      <c r="Z187" s="1402"/>
      <c r="AA187" s="1402"/>
      <c r="AC187" s="1402"/>
      <c r="AD187" s="1402"/>
      <c r="AE187" s="1402"/>
    </row>
    <row r="188" spans="9:31" s="1400" customFormat="1" ht="14.1" customHeight="1">
      <c r="I188" s="1402"/>
      <c r="J188" s="1402"/>
      <c r="K188" s="1402"/>
      <c r="M188" s="1402"/>
      <c r="N188" s="1402"/>
      <c r="O188" s="1402"/>
      <c r="Q188" s="1402"/>
      <c r="R188" s="1402"/>
      <c r="S188" s="1402"/>
      <c r="T188" s="1402"/>
      <c r="U188" s="1402"/>
      <c r="V188" s="1402"/>
      <c r="W188" s="1402"/>
      <c r="X188" s="1402"/>
      <c r="Y188" s="1402"/>
      <c r="Z188" s="1402"/>
      <c r="AA188" s="1402"/>
      <c r="AC188" s="1402"/>
      <c r="AD188" s="1402"/>
      <c r="AE188" s="1402"/>
    </row>
    <row r="189" spans="9:31" s="1400" customFormat="1" ht="14.1" customHeight="1">
      <c r="I189" s="1402"/>
      <c r="J189" s="1402"/>
      <c r="K189" s="1402"/>
      <c r="M189" s="1402"/>
      <c r="N189" s="1402"/>
      <c r="O189" s="1402"/>
      <c r="Q189" s="1402"/>
      <c r="R189" s="1402"/>
      <c r="S189" s="1402"/>
      <c r="T189" s="1402"/>
      <c r="U189" s="1402"/>
      <c r="V189" s="1402"/>
      <c r="W189" s="1402"/>
      <c r="X189" s="1402"/>
      <c r="Y189" s="1402"/>
      <c r="Z189" s="1402"/>
      <c r="AA189" s="1402"/>
      <c r="AC189" s="1402"/>
      <c r="AD189" s="1402"/>
      <c r="AE189" s="1402"/>
    </row>
    <row r="190" spans="9:31" s="1400" customFormat="1" ht="14.1" customHeight="1">
      <c r="I190" s="1402"/>
      <c r="J190" s="1402"/>
      <c r="K190" s="1402"/>
      <c r="M190" s="1402"/>
      <c r="N190" s="1402"/>
      <c r="O190" s="1402"/>
      <c r="Q190" s="1402"/>
      <c r="R190" s="1402"/>
      <c r="S190" s="1402"/>
      <c r="T190" s="1402"/>
      <c r="U190" s="1402"/>
      <c r="V190" s="1402"/>
      <c r="W190" s="1402"/>
      <c r="X190" s="1402"/>
      <c r="Y190" s="1402"/>
      <c r="Z190" s="1402"/>
      <c r="AA190" s="1402"/>
      <c r="AC190" s="1402"/>
      <c r="AD190" s="1402"/>
      <c r="AE190" s="1402"/>
    </row>
    <row r="191" spans="9:31" s="1400" customFormat="1" ht="14.1" customHeight="1">
      <c r="I191" s="1402"/>
      <c r="J191" s="1402"/>
      <c r="K191" s="1402"/>
      <c r="M191" s="1402"/>
      <c r="N191" s="1402"/>
      <c r="O191" s="1402"/>
      <c r="Q191" s="1402"/>
      <c r="R191" s="1402"/>
      <c r="S191" s="1402"/>
      <c r="T191" s="1402"/>
      <c r="U191" s="1402"/>
      <c r="V191" s="1402"/>
      <c r="W191" s="1402"/>
      <c r="X191" s="1402"/>
      <c r="Y191" s="1402"/>
      <c r="Z191" s="1402"/>
      <c r="AA191" s="1402"/>
      <c r="AC191" s="1402"/>
      <c r="AD191" s="1402"/>
      <c r="AE191" s="1402"/>
    </row>
    <row r="192" spans="9:31" s="1400" customFormat="1" ht="14.1" customHeight="1">
      <c r="I192" s="1402"/>
      <c r="J192" s="1402"/>
      <c r="K192" s="1402"/>
      <c r="M192" s="1402"/>
      <c r="N192" s="1402"/>
      <c r="O192" s="1402"/>
      <c r="Q192" s="1402"/>
      <c r="R192" s="1402"/>
      <c r="S192" s="1402"/>
      <c r="T192" s="1402"/>
      <c r="U192" s="1402"/>
      <c r="V192" s="1402"/>
      <c r="W192" s="1402"/>
      <c r="X192" s="1402"/>
      <c r="Y192" s="1402"/>
      <c r="Z192" s="1402"/>
      <c r="AA192" s="1402"/>
      <c r="AC192" s="1402"/>
      <c r="AD192" s="1402"/>
      <c r="AE192" s="1402"/>
    </row>
    <row r="193" spans="9:31" s="1400" customFormat="1" ht="14.1" customHeight="1">
      <c r="I193" s="1402"/>
      <c r="J193" s="1402"/>
      <c r="K193" s="1402"/>
      <c r="M193" s="1402"/>
      <c r="N193" s="1402"/>
      <c r="O193" s="1402"/>
      <c r="Q193" s="1402"/>
      <c r="R193" s="1402"/>
      <c r="S193" s="1402"/>
      <c r="T193" s="1402"/>
      <c r="U193" s="1402"/>
      <c r="V193" s="1402"/>
      <c r="W193" s="1402"/>
      <c r="X193" s="1402"/>
      <c r="Y193" s="1402"/>
      <c r="Z193" s="1402"/>
      <c r="AA193" s="1402"/>
      <c r="AC193" s="1402"/>
      <c r="AD193" s="1402"/>
      <c r="AE193" s="1402"/>
    </row>
    <row r="194" spans="9:31" s="1400" customFormat="1" ht="14.1" customHeight="1">
      <c r="I194" s="1402"/>
      <c r="J194" s="1402"/>
      <c r="K194" s="1402"/>
      <c r="M194" s="1402"/>
      <c r="N194" s="1402"/>
      <c r="O194" s="1402"/>
      <c r="Q194" s="1402"/>
      <c r="R194" s="1402"/>
      <c r="S194" s="1402"/>
      <c r="T194" s="1402"/>
      <c r="U194" s="1402"/>
      <c r="V194" s="1402"/>
      <c r="W194" s="1402"/>
      <c r="X194" s="1402"/>
      <c r="Y194" s="1402"/>
      <c r="Z194" s="1402"/>
      <c r="AA194" s="1402"/>
      <c r="AC194" s="1402"/>
      <c r="AD194" s="1402"/>
      <c r="AE194" s="1402"/>
    </row>
    <row r="195" spans="9:31" s="1400" customFormat="1" ht="14.1" customHeight="1">
      <c r="I195" s="1402"/>
      <c r="J195" s="1402"/>
      <c r="K195" s="1402"/>
      <c r="M195" s="1402"/>
      <c r="N195" s="1402"/>
      <c r="O195" s="1402"/>
      <c r="Q195" s="1402"/>
      <c r="R195" s="1402"/>
      <c r="S195" s="1402"/>
      <c r="T195" s="1402"/>
      <c r="U195" s="1402"/>
      <c r="V195" s="1402"/>
      <c r="W195" s="1402"/>
      <c r="X195" s="1402"/>
      <c r="Y195" s="1402"/>
      <c r="Z195" s="1402"/>
      <c r="AA195" s="1402"/>
      <c r="AC195" s="1402"/>
      <c r="AD195" s="1402"/>
      <c r="AE195" s="1402"/>
    </row>
    <row r="196" spans="9:31" s="1400" customFormat="1" ht="14.1" customHeight="1">
      <c r="I196" s="1402"/>
      <c r="J196" s="1402"/>
      <c r="K196" s="1402"/>
      <c r="M196" s="1402"/>
      <c r="N196" s="1402"/>
      <c r="O196" s="1402"/>
      <c r="Q196" s="1402"/>
      <c r="R196" s="1402"/>
      <c r="S196" s="1402"/>
      <c r="T196" s="1402"/>
      <c r="U196" s="1402"/>
      <c r="V196" s="1402"/>
      <c r="W196" s="1402"/>
      <c r="X196" s="1402"/>
      <c r="Y196" s="1402"/>
      <c r="Z196" s="1402"/>
      <c r="AA196" s="1402"/>
      <c r="AC196" s="1402"/>
      <c r="AD196" s="1402"/>
      <c r="AE196" s="1402"/>
    </row>
    <row r="197" spans="9:31" s="1400" customFormat="1" ht="14.1" customHeight="1">
      <c r="I197" s="1402"/>
      <c r="J197" s="1402"/>
      <c r="K197" s="1402"/>
      <c r="M197" s="1402"/>
      <c r="N197" s="1402"/>
      <c r="O197" s="1402"/>
      <c r="Q197" s="1402"/>
      <c r="R197" s="1402"/>
      <c r="S197" s="1402"/>
      <c r="T197" s="1402"/>
      <c r="U197" s="1402"/>
      <c r="V197" s="1402"/>
      <c r="W197" s="1402"/>
      <c r="X197" s="1402"/>
      <c r="Y197" s="1402"/>
      <c r="Z197" s="1402"/>
      <c r="AA197" s="1402"/>
      <c r="AC197" s="1402"/>
      <c r="AD197" s="1402"/>
      <c r="AE197" s="1402"/>
    </row>
    <row r="198" spans="9:31" s="1400" customFormat="1" ht="14.1" customHeight="1">
      <c r="I198" s="1402"/>
      <c r="J198" s="1402"/>
      <c r="K198" s="1402"/>
      <c r="M198" s="1402"/>
      <c r="N198" s="1402"/>
      <c r="O198" s="1402"/>
      <c r="Q198" s="1402"/>
      <c r="R198" s="1402"/>
      <c r="S198" s="1402"/>
      <c r="T198" s="1402"/>
      <c r="U198" s="1402"/>
      <c r="V198" s="1402"/>
      <c r="W198" s="1402"/>
      <c r="X198" s="1402"/>
      <c r="Y198" s="1402"/>
      <c r="Z198" s="1402"/>
      <c r="AA198" s="1402"/>
      <c r="AC198" s="1402"/>
      <c r="AD198" s="1402"/>
      <c r="AE198" s="1402"/>
    </row>
    <row r="199" spans="9:31" s="1400" customFormat="1" ht="14.1" customHeight="1">
      <c r="I199" s="1402"/>
      <c r="J199" s="1402"/>
      <c r="K199" s="1402"/>
      <c r="M199" s="1402"/>
      <c r="N199" s="1402"/>
      <c r="O199" s="1402"/>
      <c r="Q199" s="1402"/>
      <c r="R199" s="1402"/>
      <c r="S199" s="1402"/>
      <c r="T199" s="1402"/>
      <c r="U199" s="1402"/>
      <c r="V199" s="1402"/>
      <c r="W199" s="1402"/>
      <c r="X199" s="1402"/>
      <c r="Y199" s="1402"/>
      <c r="Z199" s="1402"/>
      <c r="AA199" s="1402"/>
      <c r="AC199" s="1402"/>
      <c r="AD199" s="1402"/>
      <c r="AE199" s="1402"/>
    </row>
    <row r="200" spans="9:31" s="1400" customFormat="1" ht="14.1" customHeight="1">
      <c r="I200" s="1402"/>
      <c r="J200" s="1402"/>
      <c r="K200" s="1402"/>
      <c r="M200" s="1402"/>
      <c r="N200" s="1402"/>
      <c r="O200" s="1402"/>
      <c r="Q200" s="1402"/>
      <c r="R200" s="1402"/>
      <c r="S200" s="1402"/>
      <c r="T200" s="1402"/>
      <c r="U200" s="1402"/>
      <c r="V200" s="1402"/>
      <c r="W200" s="1402"/>
      <c r="X200" s="1402"/>
      <c r="Y200" s="1402"/>
      <c r="Z200" s="1402"/>
      <c r="AA200" s="1402"/>
      <c r="AC200" s="1402"/>
      <c r="AD200" s="1402"/>
      <c r="AE200" s="1402"/>
    </row>
    <row r="201" spans="9:31" s="1400" customFormat="1" ht="14.1" customHeight="1">
      <c r="I201" s="1402"/>
      <c r="J201" s="1402"/>
      <c r="K201" s="1402"/>
      <c r="M201" s="1402"/>
      <c r="N201" s="1402"/>
      <c r="O201" s="1402"/>
      <c r="Q201" s="1402"/>
      <c r="R201" s="1402"/>
      <c r="S201" s="1402"/>
      <c r="T201" s="1402"/>
      <c r="U201" s="1402"/>
      <c r="V201" s="1402"/>
      <c r="W201" s="1402"/>
      <c r="X201" s="1402"/>
      <c r="Y201" s="1402"/>
      <c r="Z201" s="1402"/>
      <c r="AA201" s="1402"/>
      <c r="AC201" s="1402"/>
      <c r="AD201" s="1402"/>
      <c r="AE201" s="1402"/>
    </row>
    <row r="202" spans="9:31" s="1400" customFormat="1" ht="14.1" customHeight="1">
      <c r="I202" s="1402"/>
      <c r="J202" s="1402"/>
      <c r="K202" s="1402"/>
      <c r="M202" s="1402"/>
      <c r="N202" s="1402"/>
      <c r="O202" s="1402"/>
      <c r="Q202" s="1402"/>
      <c r="R202" s="1402"/>
      <c r="S202" s="1402"/>
      <c r="T202" s="1402"/>
      <c r="U202" s="1402"/>
      <c r="V202" s="1402"/>
      <c r="W202" s="1402"/>
      <c r="X202" s="1402"/>
      <c r="Y202" s="1402"/>
      <c r="Z202" s="1402"/>
      <c r="AA202" s="1402"/>
      <c r="AC202" s="1402"/>
      <c r="AD202" s="1402"/>
      <c r="AE202" s="1402"/>
    </row>
    <row r="203" spans="9:31" s="1400" customFormat="1" ht="14.1" customHeight="1">
      <c r="I203" s="1402"/>
      <c r="J203" s="1402"/>
      <c r="K203" s="1402"/>
      <c r="M203" s="1402"/>
      <c r="N203" s="1402"/>
      <c r="O203" s="1402"/>
      <c r="Q203" s="1402"/>
      <c r="R203" s="1402"/>
      <c r="S203" s="1402"/>
      <c r="T203" s="1402"/>
      <c r="U203" s="1402"/>
      <c r="V203" s="1402"/>
      <c r="W203" s="1402"/>
      <c r="X203" s="1402"/>
      <c r="Y203" s="1402"/>
      <c r="Z203" s="1402"/>
      <c r="AA203" s="1402"/>
      <c r="AC203" s="1402"/>
      <c r="AD203" s="1402"/>
      <c r="AE203" s="1402"/>
    </row>
    <row r="204" spans="9:31" s="1400" customFormat="1" ht="14.1" customHeight="1">
      <c r="I204" s="1402"/>
      <c r="J204" s="1402"/>
      <c r="K204" s="1402"/>
      <c r="M204" s="1402"/>
      <c r="N204" s="1402"/>
      <c r="O204" s="1402"/>
      <c r="Q204" s="1402"/>
      <c r="R204" s="1402"/>
      <c r="S204" s="1402"/>
      <c r="T204" s="1402"/>
      <c r="U204" s="1402"/>
      <c r="V204" s="1402"/>
      <c r="W204" s="1402"/>
      <c r="X204" s="1402"/>
      <c r="Y204" s="1402"/>
      <c r="Z204" s="1402"/>
      <c r="AA204" s="1402"/>
      <c r="AC204" s="1402"/>
      <c r="AD204" s="1402"/>
      <c r="AE204" s="1402"/>
    </row>
    <row r="205" spans="9:31" s="1400" customFormat="1" ht="14.1" customHeight="1">
      <c r="I205" s="1402"/>
      <c r="J205" s="1402"/>
      <c r="K205" s="1402"/>
      <c r="M205" s="1402"/>
      <c r="N205" s="1402"/>
      <c r="O205" s="1402"/>
      <c r="Q205" s="1402"/>
      <c r="R205" s="1402"/>
      <c r="S205" s="1402"/>
      <c r="T205" s="1402"/>
      <c r="U205" s="1402"/>
      <c r="V205" s="1402"/>
      <c r="W205" s="1402"/>
      <c r="X205" s="1402"/>
      <c r="Y205" s="1402"/>
      <c r="Z205" s="1402"/>
      <c r="AA205" s="1402"/>
      <c r="AC205" s="1402"/>
      <c r="AD205" s="1402"/>
      <c r="AE205" s="1402"/>
    </row>
    <row r="206" spans="9:31" s="1400" customFormat="1" ht="14.1" customHeight="1">
      <c r="I206" s="1402"/>
      <c r="J206" s="1402"/>
      <c r="K206" s="1402"/>
      <c r="M206" s="1402"/>
      <c r="N206" s="1402"/>
      <c r="O206" s="1402"/>
      <c r="Q206" s="1402"/>
      <c r="R206" s="1402"/>
      <c r="S206" s="1402"/>
      <c r="T206" s="1402"/>
      <c r="U206" s="1402"/>
      <c r="V206" s="1402"/>
      <c r="W206" s="1402"/>
      <c r="X206" s="1402"/>
      <c r="Y206" s="1402"/>
      <c r="Z206" s="1402"/>
      <c r="AA206" s="1402"/>
      <c r="AC206" s="1402"/>
      <c r="AD206" s="1402"/>
      <c r="AE206" s="1402"/>
    </row>
    <row r="207" spans="9:31" s="1400" customFormat="1" ht="14.1" customHeight="1">
      <c r="I207" s="1402"/>
      <c r="J207" s="1402"/>
      <c r="K207" s="1402"/>
      <c r="M207" s="1402"/>
      <c r="N207" s="1402"/>
      <c r="O207" s="1402"/>
      <c r="Q207" s="1402"/>
      <c r="R207" s="1402"/>
      <c r="S207" s="1402"/>
      <c r="T207" s="1402"/>
      <c r="U207" s="1402"/>
      <c r="V207" s="1402"/>
      <c r="W207" s="1402"/>
      <c r="X207" s="1402"/>
      <c r="Y207" s="1402"/>
      <c r="Z207" s="1402"/>
      <c r="AA207" s="1402"/>
      <c r="AC207" s="1402"/>
      <c r="AD207" s="1402"/>
      <c r="AE207" s="1402"/>
    </row>
    <row r="208" spans="9:31" s="1400" customFormat="1" ht="14.1" customHeight="1">
      <c r="I208" s="1402"/>
      <c r="J208" s="1402"/>
      <c r="K208" s="1402"/>
      <c r="M208" s="1402"/>
      <c r="N208" s="1402"/>
      <c r="O208" s="1402"/>
      <c r="Q208" s="1402"/>
      <c r="R208" s="1402"/>
      <c r="S208" s="1402"/>
      <c r="T208" s="1402"/>
      <c r="U208" s="1402"/>
      <c r="V208" s="1402"/>
      <c r="W208" s="1402"/>
      <c r="X208" s="1402"/>
      <c r="Y208" s="1402"/>
      <c r="Z208" s="1402"/>
      <c r="AA208" s="1402"/>
      <c r="AC208" s="1402"/>
      <c r="AD208" s="1402"/>
      <c r="AE208" s="1402"/>
    </row>
    <row r="209" spans="9:31" s="1400" customFormat="1" ht="14.1" customHeight="1">
      <c r="I209" s="1402"/>
      <c r="J209" s="1402"/>
      <c r="K209" s="1402"/>
      <c r="M209" s="1402"/>
      <c r="N209" s="1402"/>
      <c r="O209" s="1402"/>
      <c r="Q209" s="1402"/>
      <c r="R209" s="1402"/>
      <c r="S209" s="1402"/>
      <c r="T209" s="1402"/>
      <c r="U209" s="1402"/>
      <c r="V209" s="1402"/>
      <c r="W209" s="1402"/>
      <c r="X209" s="1402"/>
      <c r="Y209" s="1402"/>
      <c r="Z209" s="1402"/>
      <c r="AA209" s="1402"/>
      <c r="AC209" s="1402"/>
      <c r="AD209" s="1402"/>
      <c r="AE209" s="1402"/>
    </row>
    <row r="210" spans="9:31" s="1400" customFormat="1" ht="14.1" customHeight="1">
      <c r="I210" s="1402"/>
      <c r="J210" s="1402"/>
      <c r="K210" s="1402"/>
      <c r="M210" s="1402"/>
      <c r="N210" s="1402"/>
      <c r="O210" s="1402"/>
      <c r="Q210" s="1402"/>
      <c r="R210" s="1402"/>
      <c r="S210" s="1402"/>
      <c r="T210" s="1402"/>
      <c r="U210" s="1402"/>
      <c r="V210" s="1402"/>
      <c r="W210" s="1402"/>
      <c r="X210" s="1402"/>
      <c r="Y210" s="1402"/>
      <c r="Z210" s="1402"/>
      <c r="AA210" s="1402"/>
      <c r="AC210" s="1402"/>
      <c r="AD210" s="1402"/>
      <c r="AE210" s="1402"/>
    </row>
    <row r="211" spans="9:31" s="1400" customFormat="1" ht="14.1" customHeight="1">
      <c r="I211" s="1402"/>
      <c r="J211" s="1402"/>
      <c r="K211" s="1402"/>
      <c r="M211" s="1402"/>
      <c r="N211" s="1402"/>
      <c r="O211" s="1402"/>
      <c r="Q211" s="1402"/>
      <c r="R211" s="1402"/>
      <c r="S211" s="1402"/>
      <c r="T211" s="1402"/>
      <c r="U211" s="1402"/>
      <c r="V211" s="1402"/>
      <c r="W211" s="1402"/>
      <c r="X211" s="1402"/>
      <c r="Y211" s="1402"/>
      <c r="Z211" s="1402"/>
      <c r="AA211" s="1402"/>
      <c r="AC211" s="1402"/>
      <c r="AD211" s="1402"/>
      <c r="AE211" s="1402"/>
    </row>
    <row r="212" spans="9:31" s="1400" customFormat="1" ht="14.1" customHeight="1">
      <c r="I212" s="1402"/>
      <c r="J212" s="1402"/>
      <c r="K212" s="1402"/>
      <c r="M212" s="1402"/>
      <c r="N212" s="1402"/>
      <c r="O212" s="1402"/>
      <c r="Q212" s="1402"/>
      <c r="R212" s="1402"/>
      <c r="S212" s="1402"/>
      <c r="T212" s="1402"/>
      <c r="U212" s="1402"/>
      <c r="V212" s="1402"/>
      <c r="W212" s="1402"/>
      <c r="X212" s="1402"/>
      <c r="Y212" s="1402"/>
      <c r="Z212" s="1402"/>
      <c r="AA212" s="1402"/>
      <c r="AC212" s="1402"/>
      <c r="AD212" s="1402"/>
      <c r="AE212" s="1402"/>
    </row>
    <row r="213" spans="9:31" s="1400" customFormat="1" ht="14.1" customHeight="1">
      <c r="I213" s="1402"/>
      <c r="J213" s="1402"/>
      <c r="K213" s="1402"/>
      <c r="M213" s="1402"/>
      <c r="N213" s="1402"/>
      <c r="O213" s="1402"/>
      <c r="Q213" s="1402"/>
      <c r="R213" s="1402"/>
      <c r="S213" s="1402"/>
      <c r="T213" s="1402"/>
      <c r="U213" s="1402"/>
      <c r="V213" s="1402"/>
      <c r="W213" s="1402"/>
      <c r="X213" s="1402"/>
      <c r="Y213" s="1402"/>
      <c r="Z213" s="1402"/>
      <c r="AA213" s="1402"/>
      <c r="AC213" s="1402"/>
      <c r="AD213" s="1402"/>
      <c r="AE213" s="1402"/>
    </row>
    <row r="214" spans="9:31" s="1400" customFormat="1" ht="14.1" customHeight="1">
      <c r="I214" s="1402"/>
      <c r="J214" s="1402"/>
      <c r="K214" s="1402"/>
      <c r="M214" s="1402"/>
      <c r="N214" s="1402"/>
      <c r="O214" s="1402"/>
      <c r="Q214" s="1402"/>
      <c r="R214" s="1402"/>
      <c r="S214" s="1402"/>
      <c r="T214" s="1402"/>
      <c r="U214" s="1402"/>
      <c r="V214" s="1402"/>
      <c r="W214" s="1402"/>
      <c r="X214" s="1402"/>
      <c r="Y214" s="1402"/>
      <c r="Z214" s="1402"/>
      <c r="AA214" s="1402"/>
      <c r="AC214" s="1402"/>
      <c r="AD214" s="1402"/>
      <c r="AE214" s="1402"/>
    </row>
    <row r="215" spans="9:31" s="1400" customFormat="1" ht="14.1" customHeight="1">
      <c r="I215" s="1402"/>
      <c r="J215" s="1402"/>
      <c r="K215" s="1402"/>
      <c r="M215" s="1402"/>
      <c r="N215" s="1402"/>
      <c r="O215" s="1402"/>
      <c r="Q215" s="1402"/>
      <c r="R215" s="1402"/>
      <c r="S215" s="1402"/>
      <c r="T215" s="1402"/>
      <c r="U215" s="1402"/>
      <c r="V215" s="1402"/>
      <c r="W215" s="1402"/>
      <c r="X215" s="1402"/>
      <c r="Y215" s="1402"/>
      <c r="Z215" s="1402"/>
      <c r="AA215" s="1402"/>
      <c r="AC215" s="1402"/>
      <c r="AD215" s="1402"/>
      <c r="AE215" s="1402"/>
    </row>
    <row r="216" spans="9:31" s="1400" customFormat="1" ht="14.1" customHeight="1">
      <c r="I216" s="1402"/>
      <c r="J216" s="1402"/>
      <c r="K216" s="1402"/>
      <c r="M216" s="1402"/>
      <c r="N216" s="1402"/>
      <c r="O216" s="1402"/>
      <c r="Q216" s="1402"/>
      <c r="R216" s="1402"/>
      <c r="S216" s="1402"/>
      <c r="T216" s="1402"/>
      <c r="U216" s="1402"/>
      <c r="V216" s="1402"/>
      <c r="W216" s="1402"/>
      <c r="X216" s="1402"/>
      <c r="Y216" s="1402"/>
      <c r="Z216" s="1402"/>
      <c r="AA216" s="1402"/>
      <c r="AC216" s="1402"/>
      <c r="AD216" s="1402"/>
      <c r="AE216" s="1402"/>
    </row>
    <row r="217" spans="9:31" s="1400" customFormat="1" ht="14.1" customHeight="1">
      <c r="I217" s="1402"/>
      <c r="J217" s="1402"/>
      <c r="K217" s="1402"/>
      <c r="M217" s="1402"/>
      <c r="N217" s="1402"/>
      <c r="O217" s="1402"/>
      <c r="Q217" s="1402"/>
      <c r="R217" s="1402"/>
      <c r="S217" s="1402"/>
      <c r="T217" s="1402"/>
      <c r="U217" s="1402"/>
      <c r="V217" s="1402"/>
      <c r="W217" s="1402"/>
      <c r="X217" s="1402"/>
      <c r="Y217" s="1402"/>
      <c r="Z217" s="1402"/>
      <c r="AA217" s="1402"/>
      <c r="AC217" s="1402"/>
      <c r="AD217" s="1402"/>
      <c r="AE217" s="1402"/>
    </row>
    <row r="218" spans="9:31" s="1400" customFormat="1" ht="14.1" customHeight="1">
      <c r="I218" s="1402"/>
      <c r="J218" s="1402"/>
      <c r="K218" s="1402"/>
      <c r="M218" s="1402"/>
      <c r="N218" s="1402"/>
      <c r="O218" s="1402"/>
      <c r="Q218" s="1402"/>
      <c r="R218" s="1402"/>
      <c r="S218" s="1402"/>
      <c r="T218" s="1402"/>
      <c r="U218" s="1402"/>
      <c r="V218" s="1402"/>
      <c r="W218" s="1402"/>
      <c r="X218" s="1402"/>
      <c r="Y218" s="1402"/>
      <c r="Z218" s="1402"/>
      <c r="AA218" s="1402"/>
      <c r="AC218" s="1402"/>
      <c r="AD218" s="1402"/>
      <c r="AE218" s="1402"/>
    </row>
    <row r="219" spans="9:31" s="1400" customFormat="1" ht="14.1" customHeight="1">
      <c r="I219" s="1402"/>
      <c r="J219" s="1402"/>
      <c r="K219" s="1402"/>
      <c r="M219" s="1402"/>
      <c r="N219" s="1402"/>
      <c r="O219" s="1402"/>
      <c r="Q219" s="1402"/>
      <c r="R219" s="1402"/>
      <c r="S219" s="1402"/>
      <c r="T219" s="1402"/>
      <c r="U219" s="1402"/>
      <c r="V219" s="1402"/>
      <c r="W219" s="1402"/>
      <c r="X219" s="1402"/>
      <c r="Y219" s="1402"/>
      <c r="Z219" s="1402"/>
      <c r="AA219" s="1402"/>
      <c r="AC219" s="1402"/>
      <c r="AD219" s="1402"/>
      <c r="AE219" s="1402"/>
    </row>
    <row r="220" spans="9:31" s="1400" customFormat="1" ht="14.1" customHeight="1">
      <c r="I220" s="1402"/>
      <c r="J220" s="1402"/>
      <c r="K220" s="1402"/>
      <c r="M220" s="1402"/>
      <c r="N220" s="1402"/>
      <c r="O220" s="1402"/>
      <c r="Q220" s="1402"/>
      <c r="R220" s="1402"/>
      <c r="S220" s="1402"/>
      <c r="T220" s="1402"/>
      <c r="U220" s="1402"/>
      <c r="V220" s="1402"/>
      <c r="W220" s="1402"/>
      <c r="X220" s="1402"/>
      <c r="Y220" s="1402"/>
      <c r="Z220" s="1402"/>
      <c r="AA220" s="1402"/>
      <c r="AC220" s="1402"/>
      <c r="AD220" s="1402"/>
      <c r="AE220" s="1402"/>
    </row>
    <row r="221" spans="9:31" s="1400" customFormat="1" ht="14.1" customHeight="1">
      <c r="I221" s="1402"/>
      <c r="J221" s="1402"/>
      <c r="K221" s="1402"/>
      <c r="M221" s="1402"/>
      <c r="N221" s="1402"/>
      <c r="O221" s="1402"/>
      <c r="Q221" s="1402"/>
      <c r="R221" s="1402"/>
      <c r="S221" s="1402"/>
      <c r="T221" s="1402"/>
      <c r="U221" s="1402"/>
      <c r="V221" s="1402"/>
      <c r="W221" s="1402"/>
      <c r="X221" s="1402"/>
      <c r="Y221" s="1402"/>
      <c r="Z221" s="1402"/>
      <c r="AA221" s="1402"/>
      <c r="AC221" s="1402"/>
      <c r="AD221" s="1402"/>
      <c r="AE221" s="1402"/>
    </row>
    <row r="222" spans="9:31" s="1400" customFormat="1" ht="14.1" customHeight="1">
      <c r="I222" s="1402"/>
      <c r="J222" s="1402"/>
      <c r="K222" s="1402"/>
      <c r="M222" s="1402"/>
      <c r="N222" s="1402"/>
      <c r="O222" s="1402"/>
      <c r="Q222" s="1402"/>
      <c r="R222" s="1402"/>
      <c r="S222" s="1402"/>
      <c r="T222" s="1402"/>
      <c r="U222" s="1402"/>
      <c r="V222" s="1402"/>
      <c r="W222" s="1402"/>
      <c r="X222" s="1402"/>
      <c r="Y222" s="1402"/>
      <c r="Z222" s="1402"/>
      <c r="AA222" s="1402"/>
      <c r="AC222" s="1402"/>
      <c r="AD222" s="1402"/>
      <c r="AE222" s="1402"/>
    </row>
    <row r="223" spans="9:31" s="1400" customFormat="1" ht="14.1" customHeight="1">
      <c r="I223" s="1402"/>
      <c r="J223" s="1402"/>
      <c r="K223" s="1402"/>
      <c r="M223" s="1402"/>
      <c r="N223" s="1402"/>
      <c r="O223" s="1402"/>
      <c r="Q223" s="1402"/>
      <c r="R223" s="1402"/>
      <c r="S223" s="1402"/>
      <c r="T223" s="1402"/>
      <c r="U223" s="1402"/>
      <c r="V223" s="1402"/>
      <c r="W223" s="1402"/>
      <c r="X223" s="1402"/>
      <c r="Y223" s="1402"/>
      <c r="Z223" s="1402"/>
      <c r="AA223" s="1402"/>
      <c r="AC223" s="1402"/>
      <c r="AD223" s="1402"/>
      <c r="AE223" s="1402"/>
    </row>
    <row r="224" spans="9:31" s="1400" customFormat="1" ht="14.1" customHeight="1">
      <c r="I224" s="1402"/>
      <c r="J224" s="1402"/>
      <c r="K224" s="1402"/>
      <c r="M224" s="1402"/>
      <c r="N224" s="1402"/>
      <c r="O224" s="1402"/>
      <c r="Q224" s="1402"/>
      <c r="R224" s="1402"/>
      <c r="S224" s="1402"/>
      <c r="T224" s="1402"/>
      <c r="U224" s="1402"/>
      <c r="V224" s="1402"/>
      <c r="W224" s="1402"/>
      <c r="X224" s="1402"/>
      <c r="Y224" s="1402"/>
      <c r="Z224" s="1402"/>
      <c r="AA224" s="1402"/>
      <c r="AC224" s="1402"/>
      <c r="AD224" s="1402"/>
      <c r="AE224" s="1402"/>
    </row>
    <row r="225" spans="9:31" s="1400" customFormat="1" ht="14.1" customHeight="1">
      <c r="I225" s="1402"/>
      <c r="J225" s="1402"/>
      <c r="K225" s="1402"/>
      <c r="M225" s="1402"/>
      <c r="N225" s="1402"/>
      <c r="O225" s="1402"/>
      <c r="Q225" s="1402"/>
      <c r="R225" s="1402"/>
      <c r="S225" s="1402"/>
      <c r="T225" s="1402"/>
      <c r="U225" s="1402"/>
      <c r="V225" s="1402"/>
      <c r="W225" s="1402"/>
      <c r="X225" s="1402"/>
      <c r="Y225" s="1402"/>
      <c r="Z225" s="1402"/>
      <c r="AA225" s="1402"/>
      <c r="AC225" s="1402"/>
      <c r="AD225" s="1402"/>
      <c r="AE225" s="1402"/>
    </row>
    <row r="226" spans="9:31" s="1400" customFormat="1" ht="14.1" customHeight="1">
      <c r="I226" s="1402"/>
      <c r="J226" s="1402"/>
      <c r="K226" s="1402"/>
      <c r="M226" s="1402"/>
      <c r="N226" s="1402"/>
      <c r="O226" s="1402"/>
      <c r="Q226" s="1402"/>
      <c r="R226" s="1402"/>
      <c r="S226" s="1402"/>
      <c r="T226" s="1402"/>
      <c r="U226" s="1402"/>
      <c r="V226" s="1402"/>
      <c r="W226" s="1402"/>
      <c r="X226" s="1402"/>
      <c r="Y226" s="1402"/>
      <c r="Z226" s="1402"/>
      <c r="AA226" s="1402"/>
      <c r="AC226" s="1402"/>
      <c r="AD226" s="1402"/>
      <c r="AE226" s="1402"/>
    </row>
    <row r="227" spans="9:31" s="1400" customFormat="1" ht="14.1" customHeight="1">
      <c r="I227" s="1402"/>
      <c r="J227" s="1402"/>
      <c r="K227" s="1402"/>
      <c r="M227" s="1402"/>
      <c r="N227" s="1402"/>
      <c r="O227" s="1402"/>
      <c r="Q227" s="1402"/>
      <c r="R227" s="1402"/>
      <c r="S227" s="1402"/>
      <c r="T227" s="1402"/>
      <c r="U227" s="1402"/>
      <c r="V227" s="1402"/>
      <c r="W227" s="1402"/>
      <c r="X227" s="1402"/>
      <c r="Y227" s="1402"/>
      <c r="Z227" s="1402"/>
      <c r="AA227" s="1402"/>
      <c r="AC227" s="1402"/>
      <c r="AD227" s="1402"/>
      <c r="AE227" s="1402"/>
    </row>
    <row r="228" spans="9:31" s="1400" customFormat="1" ht="14.1" customHeight="1">
      <c r="I228" s="1402"/>
      <c r="J228" s="1402"/>
      <c r="K228" s="1402"/>
      <c r="M228" s="1402"/>
      <c r="N228" s="1402"/>
      <c r="O228" s="1402"/>
      <c r="Q228" s="1402"/>
      <c r="R228" s="1402"/>
      <c r="S228" s="1402"/>
      <c r="T228" s="1402"/>
      <c r="U228" s="1402"/>
      <c r="V228" s="1402"/>
      <c r="W228" s="1402"/>
      <c r="X228" s="1402"/>
      <c r="Y228" s="1402"/>
      <c r="Z228" s="1402"/>
      <c r="AA228" s="1402"/>
      <c r="AC228" s="1402"/>
      <c r="AD228" s="1402"/>
      <c r="AE228" s="1402"/>
    </row>
    <row r="229" spans="9:31" s="1400" customFormat="1" ht="14.1" customHeight="1">
      <c r="I229" s="1402"/>
      <c r="J229" s="1402"/>
      <c r="K229" s="1402"/>
      <c r="M229" s="1402"/>
      <c r="N229" s="1402"/>
      <c r="O229" s="1402"/>
      <c r="Q229" s="1402"/>
      <c r="R229" s="1402"/>
      <c r="S229" s="1402"/>
      <c r="T229" s="1402"/>
      <c r="U229" s="1402"/>
      <c r="V229" s="1402"/>
      <c r="W229" s="1402"/>
      <c r="X229" s="1402"/>
      <c r="Y229" s="1402"/>
      <c r="Z229" s="1402"/>
      <c r="AA229" s="1402"/>
      <c r="AC229" s="1402"/>
      <c r="AD229" s="1402"/>
      <c r="AE229" s="1402"/>
    </row>
    <row r="230" spans="9:31" s="1400" customFormat="1" ht="14.1" customHeight="1">
      <c r="I230" s="1402"/>
      <c r="J230" s="1402"/>
      <c r="K230" s="1402"/>
      <c r="M230" s="1402"/>
      <c r="N230" s="1402"/>
      <c r="O230" s="1402"/>
      <c r="Q230" s="1402"/>
      <c r="R230" s="1402"/>
      <c r="S230" s="1402"/>
      <c r="T230" s="1402"/>
      <c r="U230" s="1402"/>
      <c r="V230" s="1402"/>
      <c r="W230" s="1402"/>
      <c r="X230" s="1402"/>
      <c r="Y230" s="1402"/>
      <c r="Z230" s="1402"/>
      <c r="AA230" s="1402"/>
      <c r="AC230" s="1402"/>
      <c r="AD230" s="1402"/>
      <c r="AE230" s="1402"/>
    </row>
    <row r="231" spans="9:31" s="1400" customFormat="1" ht="14.1" customHeight="1">
      <c r="I231" s="1402"/>
      <c r="J231" s="1402"/>
      <c r="K231" s="1402"/>
      <c r="M231" s="1402"/>
      <c r="N231" s="1402"/>
      <c r="O231" s="1402"/>
      <c r="Q231" s="1402"/>
      <c r="R231" s="1402"/>
      <c r="S231" s="1402"/>
      <c r="T231" s="1402"/>
      <c r="U231" s="1402"/>
      <c r="V231" s="1402"/>
      <c r="W231" s="1402"/>
      <c r="X231" s="1402"/>
      <c r="Y231" s="1402"/>
      <c r="Z231" s="1402"/>
      <c r="AA231" s="1402"/>
      <c r="AC231" s="1402"/>
      <c r="AD231" s="1402"/>
      <c r="AE231" s="1402"/>
    </row>
    <row r="232" spans="9:31" s="1400" customFormat="1" ht="14.1" customHeight="1">
      <c r="I232" s="1402"/>
      <c r="J232" s="1402"/>
      <c r="K232" s="1402"/>
      <c r="M232" s="1402"/>
      <c r="N232" s="1402"/>
      <c r="O232" s="1402"/>
      <c r="Q232" s="1402"/>
      <c r="R232" s="1402"/>
      <c r="S232" s="1402"/>
      <c r="T232" s="1402"/>
      <c r="U232" s="1402"/>
      <c r="V232" s="1402"/>
      <c r="W232" s="1402"/>
      <c r="X232" s="1402"/>
      <c r="Y232" s="1402"/>
      <c r="Z232" s="1402"/>
      <c r="AA232" s="1402"/>
      <c r="AC232" s="1402"/>
      <c r="AD232" s="1402"/>
      <c r="AE232" s="1402"/>
    </row>
    <row r="233" spans="9:31" s="1400" customFormat="1" ht="14.1" customHeight="1">
      <c r="I233" s="1402"/>
      <c r="J233" s="1402"/>
      <c r="K233" s="1402"/>
      <c r="M233" s="1402"/>
      <c r="N233" s="1402"/>
      <c r="O233" s="1402"/>
      <c r="Q233" s="1402"/>
      <c r="R233" s="1402"/>
      <c r="S233" s="1402"/>
      <c r="T233" s="1402"/>
      <c r="U233" s="1402"/>
      <c r="V233" s="1402"/>
      <c r="W233" s="1402"/>
      <c r="X233" s="1402"/>
      <c r="Y233" s="1402"/>
      <c r="Z233" s="1402"/>
      <c r="AA233" s="1402"/>
      <c r="AC233" s="1402"/>
      <c r="AD233" s="1402"/>
      <c r="AE233" s="1402"/>
    </row>
    <row r="234" spans="9:31" s="1400" customFormat="1" ht="14.1" customHeight="1">
      <c r="I234" s="1402"/>
      <c r="J234" s="1402"/>
      <c r="K234" s="1402"/>
      <c r="M234" s="1402"/>
      <c r="N234" s="1402"/>
      <c r="O234" s="1402"/>
      <c r="Q234" s="1402"/>
      <c r="R234" s="1402"/>
      <c r="S234" s="1402"/>
      <c r="T234" s="1402"/>
      <c r="U234" s="1402"/>
      <c r="V234" s="1402"/>
      <c r="W234" s="1402"/>
      <c r="X234" s="1402"/>
      <c r="Y234" s="1402"/>
      <c r="Z234" s="1402"/>
      <c r="AA234" s="1402"/>
      <c r="AC234" s="1402"/>
      <c r="AD234" s="1402"/>
      <c r="AE234" s="1402"/>
    </row>
    <row r="235" spans="9:31" s="1400" customFormat="1" ht="14.1" customHeight="1">
      <c r="I235" s="1402"/>
      <c r="J235" s="1402"/>
      <c r="K235" s="1402"/>
      <c r="M235" s="1402"/>
      <c r="N235" s="1402"/>
      <c r="O235" s="1402"/>
      <c r="Q235" s="1402"/>
      <c r="R235" s="1402"/>
      <c r="S235" s="1402"/>
      <c r="T235" s="1402"/>
      <c r="U235" s="1402"/>
      <c r="V235" s="1402"/>
      <c r="W235" s="1402"/>
      <c r="X235" s="1402"/>
      <c r="Y235" s="1402"/>
      <c r="Z235" s="1402"/>
      <c r="AA235" s="1402"/>
      <c r="AC235" s="1402"/>
      <c r="AD235" s="1402"/>
      <c r="AE235" s="1402"/>
    </row>
    <row r="236" spans="9:31" s="1400" customFormat="1" ht="14.1" customHeight="1">
      <c r="I236" s="1402"/>
      <c r="J236" s="1402"/>
      <c r="K236" s="1402"/>
      <c r="M236" s="1402"/>
      <c r="N236" s="1402"/>
      <c r="O236" s="1402"/>
      <c r="Q236" s="1402"/>
      <c r="R236" s="1402"/>
      <c r="S236" s="1402"/>
      <c r="T236" s="1402"/>
      <c r="U236" s="1402"/>
      <c r="V236" s="1402"/>
      <c r="W236" s="1402"/>
      <c r="X236" s="1402"/>
      <c r="Y236" s="1402"/>
      <c r="Z236" s="1402"/>
      <c r="AA236" s="1402"/>
      <c r="AC236" s="1402"/>
      <c r="AD236" s="1402"/>
      <c r="AE236" s="1402"/>
    </row>
    <row r="237" spans="9:31" s="1400" customFormat="1" ht="14.1" customHeight="1">
      <c r="I237" s="1402"/>
      <c r="J237" s="1402"/>
      <c r="K237" s="1402"/>
      <c r="M237" s="1402"/>
      <c r="N237" s="1402"/>
      <c r="O237" s="1402"/>
      <c r="Q237" s="1402"/>
      <c r="R237" s="1402"/>
      <c r="S237" s="1402"/>
      <c r="T237" s="1402"/>
      <c r="U237" s="1402"/>
      <c r="V237" s="1402"/>
      <c r="W237" s="1402"/>
      <c r="X237" s="1402"/>
      <c r="Y237" s="1402"/>
      <c r="Z237" s="1402"/>
      <c r="AA237" s="1402"/>
      <c r="AC237" s="1402"/>
      <c r="AD237" s="1402"/>
      <c r="AE237" s="1402"/>
    </row>
    <row r="238" spans="9:31" s="1400" customFormat="1" ht="14.1" customHeight="1">
      <c r="I238" s="1402"/>
      <c r="J238" s="1402"/>
      <c r="K238" s="1402"/>
      <c r="M238" s="1402"/>
      <c r="N238" s="1402"/>
      <c r="O238" s="1402"/>
      <c r="Q238" s="1402"/>
      <c r="R238" s="1402"/>
      <c r="S238" s="1402"/>
      <c r="T238" s="1402"/>
      <c r="U238" s="1402"/>
      <c r="V238" s="1402"/>
      <c r="W238" s="1402"/>
      <c r="X238" s="1402"/>
      <c r="Y238" s="1402"/>
      <c r="Z238" s="1402"/>
      <c r="AA238" s="1402"/>
      <c r="AC238" s="1402"/>
      <c r="AD238" s="1402"/>
      <c r="AE238" s="1402"/>
    </row>
    <row r="239" spans="9:31" s="1400" customFormat="1" ht="14.1" customHeight="1">
      <c r="I239" s="1402"/>
      <c r="J239" s="1402"/>
      <c r="K239" s="1402"/>
      <c r="M239" s="1402"/>
      <c r="N239" s="1402"/>
      <c r="O239" s="1402"/>
      <c r="Q239" s="1402"/>
      <c r="R239" s="1402"/>
      <c r="S239" s="1402"/>
      <c r="T239" s="1402"/>
      <c r="U239" s="1402"/>
      <c r="V239" s="1402"/>
      <c r="W239" s="1402"/>
      <c r="X239" s="1402"/>
      <c r="Y239" s="1402"/>
      <c r="Z239" s="1402"/>
      <c r="AA239" s="1402"/>
      <c r="AC239" s="1402"/>
      <c r="AD239" s="1402"/>
      <c r="AE239" s="1402"/>
    </row>
    <row r="240" spans="9:31" s="1400" customFormat="1" ht="14.1" customHeight="1">
      <c r="I240" s="1402"/>
      <c r="J240" s="1402"/>
      <c r="K240" s="1402"/>
      <c r="M240" s="1402"/>
      <c r="N240" s="1402"/>
      <c r="O240" s="1402"/>
      <c r="Q240" s="1402"/>
      <c r="R240" s="1402"/>
      <c r="S240" s="1402"/>
      <c r="T240" s="1402"/>
      <c r="U240" s="1402"/>
      <c r="V240" s="1402"/>
      <c r="W240" s="1402"/>
      <c r="X240" s="1402"/>
      <c r="Y240" s="1402"/>
      <c r="Z240" s="1402"/>
      <c r="AA240" s="1402"/>
      <c r="AC240" s="1402"/>
      <c r="AD240" s="1402"/>
      <c r="AE240" s="1402"/>
    </row>
    <row r="241" spans="9:31" s="1400" customFormat="1" ht="14.1" customHeight="1">
      <c r="I241" s="1402"/>
      <c r="J241" s="1402"/>
      <c r="K241" s="1402"/>
      <c r="M241" s="1402"/>
      <c r="N241" s="1402"/>
      <c r="O241" s="1402"/>
      <c r="Q241" s="1402"/>
      <c r="R241" s="1402"/>
      <c r="S241" s="1402"/>
      <c r="T241" s="1402"/>
      <c r="U241" s="1402"/>
      <c r="V241" s="1402"/>
      <c r="W241" s="1402"/>
      <c r="X241" s="1402"/>
      <c r="Y241" s="1402"/>
      <c r="Z241" s="1402"/>
      <c r="AA241" s="1402"/>
      <c r="AC241" s="1402"/>
      <c r="AD241" s="1402"/>
      <c r="AE241" s="1402"/>
    </row>
    <row r="242" spans="9:31" s="1400" customFormat="1" ht="14.1" customHeight="1">
      <c r="I242" s="1402"/>
      <c r="J242" s="1402"/>
      <c r="K242" s="1402"/>
      <c r="M242" s="1402"/>
      <c r="N242" s="1402"/>
      <c r="O242" s="1402"/>
      <c r="Q242" s="1402"/>
      <c r="R242" s="1402"/>
      <c r="S242" s="1402"/>
      <c r="T242" s="1402"/>
      <c r="U242" s="1402"/>
      <c r="V242" s="1402"/>
      <c r="W242" s="1402"/>
      <c r="X242" s="1402"/>
      <c r="Y242" s="1402"/>
      <c r="Z242" s="1402"/>
      <c r="AA242" s="1402"/>
      <c r="AC242" s="1402"/>
      <c r="AD242" s="1402"/>
      <c r="AE242" s="1402"/>
    </row>
    <row r="243" spans="9:31" s="1400" customFormat="1" ht="14.1" customHeight="1">
      <c r="I243" s="1402"/>
      <c r="J243" s="1402"/>
      <c r="K243" s="1402"/>
      <c r="M243" s="1402"/>
      <c r="N243" s="1402"/>
      <c r="O243" s="1402"/>
      <c r="Q243" s="1402"/>
      <c r="R243" s="1402"/>
      <c r="S243" s="1402"/>
      <c r="T243" s="1402"/>
      <c r="U243" s="1402"/>
      <c r="V243" s="1402"/>
      <c r="W243" s="1402"/>
      <c r="X243" s="1402"/>
      <c r="Y243" s="1402"/>
      <c r="Z243" s="1402"/>
      <c r="AA243" s="1402"/>
      <c r="AC243" s="1402"/>
      <c r="AD243" s="1402"/>
      <c r="AE243" s="1402"/>
    </row>
    <row r="244" spans="9:31" s="1400" customFormat="1" ht="14.1" customHeight="1">
      <c r="I244" s="1402"/>
      <c r="J244" s="1402"/>
      <c r="K244" s="1402"/>
      <c r="M244" s="1402"/>
      <c r="N244" s="1402"/>
      <c r="O244" s="1402"/>
      <c r="Q244" s="1402"/>
      <c r="R244" s="1402"/>
      <c r="S244" s="1402"/>
      <c r="T244" s="1402"/>
      <c r="U244" s="1402"/>
      <c r="V244" s="1402"/>
      <c r="W244" s="1402"/>
      <c r="X244" s="1402"/>
      <c r="Y244" s="1402"/>
      <c r="Z244" s="1402"/>
      <c r="AA244" s="1402"/>
      <c r="AC244" s="1402"/>
      <c r="AD244" s="1402"/>
      <c r="AE244" s="1402"/>
    </row>
    <row r="245" spans="9:31" s="1400" customFormat="1" ht="14.1" customHeight="1">
      <c r="I245" s="1402"/>
      <c r="J245" s="1402"/>
      <c r="K245" s="1402"/>
      <c r="M245" s="1402"/>
      <c r="N245" s="1402"/>
      <c r="O245" s="1402"/>
      <c r="Q245" s="1402"/>
      <c r="R245" s="1402"/>
      <c r="S245" s="1402"/>
      <c r="T245" s="1402"/>
      <c r="U245" s="1402"/>
      <c r="V245" s="1402"/>
      <c r="W245" s="1402"/>
      <c r="X245" s="1402"/>
      <c r="Y245" s="1402"/>
      <c r="Z245" s="1402"/>
      <c r="AA245" s="1402"/>
      <c r="AC245" s="1402"/>
      <c r="AD245" s="1402"/>
      <c r="AE245" s="1402"/>
    </row>
    <row r="246" spans="9:31" s="1400" customFormat="1" ht="14.1" customHeight="1">
      <c r="I246" s="1402"/>
      <c r="J246" s="1402"/>
      <c r="K246" s="1402"/>
      <c r="M246" s="1402"/>
      <c r="N246" s="1402"/>
      <c r="O246" s="1402"/>
      <c r="Q246" s="1402"/>
      <c r="R246" s="1402"/>
      <c r="S246" s="1402"/>
      <c r="T246" s="1402"/>
      <c r="U246" s="1402"/>
      <c r="V246" s="1402"/>
      <c r="W246" s="1402"/>
      <c r="X246" s="1402"/>
      <c r="Y246" s="1402"/>
      <c r="Z246" s="1402"/>
      <c r="AA246" s="1402"/>
      <c r="AC246" s="1402"/>
      <c r="AD246" s="1402"/>
      <c r="AE246" s="1402"/>
    </row>
    <row r="247" spans="9:31" s="1400" customFormat="1" ht="14.1" customHeight="1">
      <c r="I247" s="1402"/>
      <c r="J247" s="1402"/>
      <c r="K247" s="1402"/>
      <c r="M247" s="1402"/>
      <c r="N247" s="1402"/>
      <c r="O247" s="1402"/>
      <c r="Q247" s="1402"/>
      <c r="R247" s="1402"/>
      <c r="S247" s="1402"/>
      <c r="T247" s="1402"/>
      <c r="U247" s="1402"/>
      <c r="V247" s="1402"/>
      <c r="W247" s="1402"/>
      <c r="X247" s="1402"/>
      <c r="Y247" s="1402"/>
      <c r="Z247" s="1402"/>
      <c r="AA247" s="1402"/>
      <c r="AC247" s="1402"/>
      <c r="AD247" s="1402"/>
      <c r="AE247" s="1402"/>
    </row>
    <row r="248" spans="9:31" s="1400" customFormat="1" ht="14.1" customHeight="1">
      <c r="I248" s="1402"/>
      <c r="J248" s="1402"/>
      <c r="K248" s="1402"/>
      <c r="M248" s="1402"/>
      <c r="N248" s="1402"/>
      <c r="O248" s="1402"/>
      <c r="Q248" s="1402"/>
      <c r="R248" s="1402"/>
      <c r="S248" s="1402"/>
      <c r="T248" s="1402"/>
      <c r="U248" s="1402"/>
      <c r="V248" s="1402"/>
      <c r="W248" s="1402"/>
      <c r="X248" s="1402"/>
      <c r="Y248" s="1402"/>
      <c r="Z248" s="1402"/>
      <c r="AA248" s="1402"/>
      <c r="AC248" s="1402"/>
      <c r="AD248" s="1402"/>
      <c r="AE248" s="1402"/>
    </row>
    <row r="249" spans="9:31" s="1400" customFormat="1" ht="14.1" customHeight="1">
      <c r="I249" s="1402"/>
      <c r="J249" s="1402"/>
      <c r="K249" s="1402"/>
      <c r="M249" s="1402"/>
      <c r="N249" s="1402"/>
      <c r="O249" s="1402"/>
      <c r="Q249" s="1402"/>
      <c r="R249" s="1402"/>
      <c r="S249" s="1402"/>
      <c r="T249" s="1402"/>
      <c r="U249" s="1402"/>
      <c r="V249" s="1402"/>
      <c r="W249" s="1402"/>
      <c r="X249" s="1402"/>
      <c r="Y249" s="1402"/>
      <c r="Z249" s="1402"/>
      <c r="AA249" s="1402"/>
      <c r="AC249" s="1402"/>
      <c r="AD249" s="1402"/>
      <c r="AE249" s="1402"/>
    </row>
    <row r="250" spans="9:31" s="1400" customFormat="1" ht="14.1" customHeight="1">
      <c r="I250" s="1402"/>
      <c r="J250" s="1402"/>
      <c r="K250" s="1402"/>
      <c r="M250" s="1402"/>
      <c r="N250" s="1402"/>
      <c r="O250" s="1402"/>
      <c r="Q250" s="1402"/>
      <c r="R250" s="1402"/>
      <c r="S250" s="1402"/>
      <c r="T250" s="1402"/>
      <c r="U250" s="1402"/>
      <c r="V250" s="1402"/>
      <c r="W250" s="1402"/>
      <c r="X250" s="1402"/>
      <c r="Y250" s="1402"/>
      <c r="Z250" s="1402"/>
      <c r="AA250" s="1402"/>
      <c r="AC250" s="1402"/>
      <c r="AD250" s="1402"/>
      <c r="AE250" s="1402"/>
    </row>
    <row r="251" spans="9:31" s="1400" customFormat="1" ht="14.1" customHeight="1">
      <c r="I251" s="1402"/>
      <c r="J251" s="1402"/>
      <c r="K251" s="1402"/>
      <c r="M251" s="1402"/>
      <c r="N251" s="1402"/>
      <c r="O251" s="1402"/>
      <c r="Q251" s="1402"/>
      <c r="R251" s="1402"/>
      <c r="S251" s="1402"/>
      <c r="T251" s="1402"/>
      <c r="U251" s="1402"/>
      <c r="V251" s="1402"/>
      <c r="W251" s="1402"/>
      <c r="X251" s="1402"/>
      <c r="Y251" s="1402"/>
      <c r="Z251" s="1402"/>
      <c r="AA251" s="1402"/>
      <c r="AC251" s="1402"/>
      <c r="AD251" s="1402"/>
      <c r="AE251" s="1402"/>
    </row>
    <row r="252" spans="9:31" s="1400" customFormat="1" ht="14.1" customHeight="1">
      <c r="I252" s="1402"/>
      <c r="J252" s="1402"/>
      <c r="K252" s="1402"/>
      <c r="M252" s="1402"/>
      <c r="N252" s="1402"/>
      <c r="O252" s="1402"/>
      <c r="Q252" s="1402"/>
      <c r="R252" s="1402"/>
      <c r="S252" s="1402"/>
      <c r="T252" s="1402"/>
      <c r="U252" s="1402"/>
      <c r="V252" s="1402"/>
      <c r="W252" s="1402"/>
      <c r="X252" s="1402"/>
      <c r="Y252" s="1402"/>
      <c r="Z252" s="1402"/>
      <c r="AA252" s="1402"/>
      <c r="AC252" s="1402"/>
      <c r="AD252" s="1402"/>
      <c r="AE252" s="1402"/>
    </row>
    <row r="253" spans="9:31" s="1400" customFormat="1" ht="14.1" customHeight="1">
      <c r="I253" s="1402"/>
      <c r="J253" s="1402"/>
      <c r="K253" s="1402"/>
      <c r="M253" s="1402"/>
      <c r="N253" s="1402"/>
      <c r="O253" s="1402"/>
      <c r="Q253" s="1402"/>
      <c r="R253" s="1402"/>
      <c r="S253" s="1402"/>
      <c r="T253" s="1402"/>
      <c r="U253" s="1402"/>
      <c r="V253" s="1402"/>
      <c r="W253" s="1402"/>
      <c r="X253" s="1402"/>
      <c r="Y253" s="1402"/>
      <c r="Z253" s="1402"/>
      <c r="AA253" s="1402"/>
      <c r="AC253" s="1402"/>
      <c r="AD253" s="1402"/>
      <c r="AE253" s="1402"/>
    </row>
    <row r="254" spans="9:31" s="1400" customFormat="1" ht="14.1" customHeight="1">
      <c r="I254" s="1402"/>
      <c r="J254" s="1402"/>
      <c r="K254" s="1402"/>
      <c r="M254" s="1402"/>
      <c r="N254" s="1402"/>
      <c r="O254" s="1402"/>
      <c r="Q254" s="1402"/>
      <c r="R254" s="1402"/>
      <c r="S254" s="1402"/>
      <c r="T254" s="1402"/>
      <c r="U254" s="1402"/>
      <c r="V254" s="1402"/>
      <c r="W254" s="1402"/>
      <c r="X254" s="1402"/>
      <c r="Y254" s="1402"/>
      <c r="Z254" s="1402"/>
      <c r="AA254" s="1402"/>
      <c r="AC254" s="1402"/>
      <c r="AD254" s="1402"/>
      <c r="AE254" s="1402"/>
    </row>
    <row r="255" spans="9:31" s="1400" customFormat="1" ht="14.1" customHeight="1">
      <c r="I255" s="1402"/>
      <c r="J255" s="1402"/>
      <c r="K255" s="1402"/>
      <c r="M255" s="1402"/>
      <c r="N255" s="1402"/>
      <c r="O255" s="1402"/>
      <c r="Q255" s="1402"/>
      <c r="R255" s="1402"/>
      <c r="S255" s="1402"/>
      <c r="T255" s="1402"/>
      <c r="U255" s="1402"/>
      <c r="V255" s="1402"/>
      <c r="W255" s="1402"/>
      <c r="X255" s="1402"/>
      <c r="Y255" s="1402"/>
      <c r="Z255" s="1402"/>
      <c r="AA255" s="1402"/>
      <c r="AC255" s="1402"/>
      <c r="AD255" s="1402"/>
      <c r="AE255" s="1402"/>
    </row>
    <row r="256" spans="9:31" s="1400" customFormat="1" ht="14.1" customHeight="1">
      <c r="I256" s="1402"/>
      <c r="J256" s="1402"/>
      <c r="K256" s="1402"/>
      <c r="M256" s="1402"/>
      <c r="N256" s="1402"/>
      <c r="O256" s="1402"/>
      <c r="Q256" s="1402"/>
      <c r="R256" s="1402"/>
      <c r="S256" s="1402"/>
      <c r="T256" s="1402"/>
      <c r="U256" s="1402"/>
      <c r="V256" s="1402"/>
      <c r="W256" s="1402"/>
      <c r="X256" s="1402"/>
      <c r="Y256" s="1402"/>
      <c r="Z256" s="1402"/>
      <c r="AA256" s="1402"/>
      <c r="AC256" s="1402"/>
      <c r="AD256" s="1402"/>
      <c r="AE256" s="1402"/>
    </row>
    <row r="257" spans="9:31" s="1400" customFormat="1" ht="14.1" customHeight="1">
      <c r="I257" s="1402"/>
      <c r="J257" s="1402"/>
      <c r="K257" s="1402"/>
      <c r="M257" s="1402"/>
      <c r="N257" s="1402"/>
      <c r="O257" s="1402"/>
      <c r="Q257" s="1402"/>
      <c r="R257" s="1402"/>
      <c r="S257" s="1402"/>
      <c r="T257" s="1402"/>
      <c r="U257" s="1402"/>
      <c r="V257" s="1402"/>
      <c r="W257" s="1402"/>
      <c r="X257" s="1402"/>
      <c r="Y257" s="1402"/>
      <c r="Z257" s="1402"/>
      <c r="AA257" s="1402"/>
      <c r="AC257" s="1402"/>
      <c r="AD257" s="1402"/>
      <c r="AE257" s="1402"/>
    </row>
    <row r="258" spans="9:31" s="1400" customFormat="1" ht="14.1" customHeight="1">
      <c r="I258" s="1402"/>
      <c r="J258" s="1402"/>
      <c r="K258" s="1402"/>
      <c r="M258" s="1402"/>
      <c r="N258" s="1402"/>
      <c r="O258" s="1402"/>
      <c r="Q258" s="1402"/>
      <c r="R258" s="1402"/>
      <c r="S258" s="1402"/>
      <c r="T258" s="1402"/>
      <c r="U258" s="1402"/>
      <c r="V258" s="1402"/>
      <c r="W258" s="1402"/>
      <c r="X258" s="1402"/>
      <c r="Y258" s="1402"/>
      <c r="Z258" s="1402"/>
      <c r="AA258" s="1402"/>
      <c r="AC258" s="1402"/>
      <c r="AD258" s="1402"/>
      <c r="AE258" s="1402"/>
    </row>
    <row r="259" spans="9:31" s="1400" customFormat="1" ht="14.1" customHeight="1">
      <c r="I259" s="1402"/>
      <c r="J259" s="1402"/>
      <c r="K259" s="1402"/>
      <c r="M259" s="1402"/>
      <c r="N259" s="1402"/>
      <c r="O259" s="1402"/>
      <c r="Q259" s="1402"/>
      <c r="R259" s="1402"/>
      <c r="S259" s="1402"/>
      <c r="T259" s="1402"/>
      <c r="U259" s="1402"/>
      <c r="V259" s="1402"/>
      <c r="W259" s="1402"/>
      <c r="X259" s="1402"/>
      <c r="Y259" s="1402"/>
      <c r="Z259" s="1402"/>
      <c r="AA259" s="1402"/>
      <c r="AC259" s="1402"/>
      <c r="AD259" s="1402"/>
      <c r="AE259" s="1402"/>
    </row>
    <row r="260" spans="9:31" s="1400" customFormat="1" ht="14.1" customHeight="1">
      <c r="I260" s="1402"/>
      <c r="J260" s="1402"/>
      <c r="K260" s="1402"/>
      <c r="M260" s="1402"/>
      <c r="N260" s="1402"/>
      <c r="O260" s="1402"/>
      <c r="Q260" s="1402"/>
      <c r="R260" s="1402"/>
      <c r="S260" s="1402"/>
      <c r="T260" s="1402"/>
      <c r="U260" s="1402"/>
      <c r="V260" s="1402"/>
      <c r="W260" s="1402"/>
      <c r="X260" s="1402"/>
      <c r="Y260" s="1402"/>
      <c r="Z260" s="1402"/>
      <c r="AA260" s="1402"/>
      <c r="AC260" s="1402"/>
      <c r="AD260" s="1402"/>
      <c r="AE260" s="1402"/>
    </row>
    <row r="261" spans="9:31" s="1400" customFormat="1" ht="14.1" customHeight="1">
      <c r="I261" s="1402"/>
      <c r="J261" s="1402"/>
      <c r="K261" s="1402"/>
      <c r="M261" s="1402"/>
      <c r="N261" s="1402"/>
      <c r="O261" s="1402"/>
      <c r="Q261" s="1402"/>
      <c r="R261" s="1402"/>
      <c r="S261" s="1402"/>
      <c r="T261" s="1402"/>
      <c r="U261" s="1402"/>
      <c r="V261" s="1402"/>
      <c r="W261" s="1402"/>
      <c r="X261" s="1402"/>
      <c r="Y261" s="1402"/>
      <c r="Z261" s="1402"/>
      <c r="AA261" s="1402"/>
      <c r="AC261" s="1402"/>
      <c r="AD261" s="1402"/>
      <c r="AE261" s="1402"/>
    </row>
    <row r="262" spans="9:31" s="1400" customFormat="1" ht="14.1" customHeight="1">
      <c r="I262" s="1402"/>
      <c r="J262" s="1402"/>
      <c r="K262" s="1402"/>
      <c r="M262" s="1402"/>
      <c r="N262" s="1402"/>
      <c r="O262" s="1402"/>
      <c r="Q262" s="1402"/>
      <c r="R262" s="1402"/>
      <c r="S262" s="1402"/>
      <c r="T262" s="1402"/>
      <c r="U262" s="1402"/>
      <c r="V262" s="1402"/>
      <c r="W262" s="1402"/>
      <c r="X262" s="1402"/>
      <c r="Y262" s="1402"/>
      <c r="Z262" s="1402"/>
      <c r="AA262" s="1402"/>
      <c r="AC262" s="1402"/>
      <c r="AD262" s="1402"/>
      <c r="AE262" s="1402"/>
    </row>
    <row r="263" spans="9:31" s="1400" customFormat="1" ht="14.1" customHeight="1">
      <c r="I263" s="1402"/>
      <c r="J263" s="1402"/>
      <c r="K263" s="1402"/>
      <c r="M263" s="1402"/>
      <c r="N263" s="1402"/>
      <c r="O263" s="1402"/>
      <c r="Q263" s="1402"/>
      <c r="R263" s="1402"/>
      <c r="S263" s="1402"/>
      <c r="T263" s="1402"/>
      <c r="U263" s="1402"/>
      <c r="V263" s="1402"/>
      <c r="W263" s="1402"/>
      <c r="X263" s="1402"/>
      <c r="Y263" s="1402"/>
      <c r="Z263" s="1402"/>
      <c r="AA263" s="1402"/>
      <c r="AC263" s="1402"/>
      <c r="AD263" s="1402"/>
      <c r="AE263" s="1402"/>
    </row>
    <row r="264" spans="9:31" s="1400" customFormat="1" ht="14.1" customHeight="1">
      <c r="I264" s="1402"/>
      <c r="J264" s="1402"/>
      <c r="K264" s="1402"/>
      <c r="M264" s="1402"/>
      <c r="N264" s="1402"/>
      <c r="O264" s="1402"/>
      <c r="Q264" s="1402"/>
      <c r="R264" s="1402"/>
      <c r="S264" s="1402"/>
      <c r="T264" s="1402"/>
      <c r="U264" s="1402"/>
      <c r="V264" s="1402"/>
      <c r="W264" s="1402"/>
      <c r="X264" s="1402"/>
      <c r="Y264" s="1402"/>
      <c r="Z264" s="1402"/>
      <c r="AA264" s="1402"/>
      <c r="AC264" s="1402"/>
      <c r="AD264" s="1402"/>
      <c r="AE264" s="1402"/>
    </row>
    <row r="265" spans="9:31" s="1400" customFormat="1" ht="14.1" customHeight="1">
      <c r="I265" s="1402"/>
      <c r="J265" s="1402"/>
      <c r="K265" s="1402"/>
      <c r="M265" s="1402"/>
      <c r="N265" s="1402"/>
      <c r="O265" s="1402"/>
      <c r="Q265" s="1402"/>
      <c r="R265" s="1402"/>
      <c r="S265" s="1402"/>
      <c r="T265" s="1402"/>
      <c r="U265" s="1402"/>
      <c r="V265" s="1402"/>
      <c r="W265" s="1402"/>
      <c r="X265" s="1402"/>
      <c r="Y265" s="1402"/>
      <c r="Z265" s="1402"/>
      <c r="AA265" s="1402"/>
      <c r="AC265" s="1402"/>
      <c r="AD265" s="1402"/>
      <c r="AE265" s="1402"/>
    </row>
    <row r="266" spans="9:31" s="1400" customFormat="1" ht="14.1" customHeight="1">
      <c r="I266" s="1402"/>
      <c r="J266" s="1402"/>
      <c r="K266" s="1402"/>
      <c r="M266" s="1402"/>
      <c r="N266" s="1402"/>
      <c r="O266" s="1402"/>
      <c r="Q266" s="1402"/>
      <c r="R266" s="1402"/>
      <c r="S266" s="1402"/>
      <c r="T266" s="1402"/>
      <c r="U266" s="1402"/>
      <c r="V266" s="1402"/>
      <c r="W266" s="1402"/>
      <c r="X266" s="1402"/>
      <c r="Y266" s="1402"/>
      <c r="Z266" s="1402"/>
      <c r="AA266" s="1402"/>
      <c r="AC266" s="1402"/>
      <c r="AD266" s="1402"/>
      <c r="AE266" s="1402"/>
    </row>
    <row r="267" spans="9:31" s="1400" customFormat="1" ht="14.1" customHeight="1">
      <c r="I267" s="1402"/>
      <c r="J267" s="1402"/>
      <c r="K267" s="1402"/>
      <c r="M267" s="1402"/>
      <c r="N267" s="1402"/>
      <c r="O267" s="1402"/>
      <c r="Q267" s="1402"/>
      <c r="R267" s="1402"/>
      <c r="S267" s="1402"/>
      <c r="T267" s="1402"/>
      <c r="U267" s="1402"/>
      <c r="V267" s="1402"/>
      <c r="W267" s="1402"/>
      <c r="X267" s="1402"/>
      <c r="Y267" s="1402"/>
      <c r="Z267" s="1402"/>
      <c r="AA267" s="1402"/>
      <c r="AC267" s="1402"/>
      <c r="AD267" s="1402"/>
      <c r="AE267" s="1402"/>
    </row>
    <row r="268" spans="9:31" s="1400" customFormat="1" ht="14.1" customHeight="1">
      <c r="I268" s="1402"/>
      <c r="J268" s="1402"/>
      <c r="K268" s="1402"/>
      <c r="M268" s="1402"/>
      <c r="N268" s="1402"/>
      <c r="O268" s="1402"/>
      <c r="Q268" s="1402"/>
      <c r="R268" s="1402"/>
      <c r="S268" s="1402"/>
      <c r="T268" s="1402"/>
      <c r="U268" s="1402"/>
      <c r="V268" s="1402"/>
      <c r="W268" s="1402"/>
      <c r="X268" s="1402"/>
      <c r="Y268" s="1402"/>
      <c r="Z268" s="1402"/>
      <c r="AA268" s="1402"/>
      <c r="AC268" s="1402"/>
      <c r="AD268" s="1402"/>
      <c r="AE268" s="1402"/>
    </row>
    <row r="269" spans="9:31" s="1400" customFormat="1" ht="14.1" customHeight="1">
      <c r="I269" s="1402"/>
      <c r="J269" s="1402"/>
      <c r="K269" s="1402"/>
      <c r="M269" s="1402"/>
      <c r="N269" s="1402"/>
      <c r="O269" s="1402"/>
      <c r="Q269" s="1402"/>
      <c r="R269" s="1402"/>
      <c r="S269" s="1402"/>
      <c r="T269" s="1402"/>
      <c r="U269" s="1402"/>
      <c r="V269" s="1402"/>
      <c r="W269" s="1402"/>
      <c r="X269" s="1402"/>
      <c r="Y269" s="1402"/>
      <c r="Z269" s="1402"/>
      <c r="AA269" s="1402"/>
      <c r="AC269" s="1402"/>
      <c r="AD269" s="1402"/>
      <c r="AE269" s="1402"/>
    </row>
    <row r="270" spans="9:31" s="1400" customFormat="1" ht="14.1" customHeight="1">
      <c r="I270" s="1402"/>
      <c r="J270" s="1402"/>
      <c r="K270" s="1402"/>
      <c r="M270" s="1402"/>
      <c r="N270" s="1402"/>
      <c r="O270" s="1402"/>
      <c r="Q270" s="1402"/>
      <c r="R270" s="1402"/>
      <c r="S270" s="1402"/>
      <c r="T270" s="1402"/>
      <c r="U270" s="1402"/>
      <c r="V270" s="1402"/>
      <c r="W270" s="1402"/>
      <c r="X270" s="1402"/>
      <c r="Y270" s="1402"/>
      <c r="Z270" s="1402"/>
      <c r="AA270" s="1402"/>
      <c r="AC270" s="1402"/>
      <c r="AD270" s="1402"/>
      <c r="AE270" s="1402"/>
    </row>
    <row r="271" spans="9:31" s="1400" customFormat="1" ht="14.1" customHeight="1">
      <c r="I271" s="1402"/>
      <c r="J271" s="1402"/>
      <c r="K271" s="1402"/>
      <c r="M271" s="1402"/>
      <c r="N271" s="1402"/>
      <c r="O271" s="1402"/>
      <c r="Q271" s="1402"/>
      <c r="R271" s="1402"/>
      <c r="S271" s="1402"/>
      <c r="T271" s="1402"/>
      <c r="U271" s="1402"/>
      <c r="V271" s="1402"/>
      <c r="W271" s="1402"/>
      <c r="X271" s="1402"/>
      <c r="Y271" s="1402"/>
      <c r="Z271" s="1402"/>
      <c r="AA271" s="1402"/>
      <c r="AC271" s="1402"/>
      <c r="AD271" s="1402"/>
      <c r="AE271" s="1402"/>
    </row>
    <row r="272" spans="9:31" s="1400" customFormat="1" ht="14.1" customHeight="1">
      <c r="I272" s="1402"/>
      <c r="J272" s="1402"/>
      <c r="K272" s="1402"/>
      <c r="M272" s="1402"/>
      <c r="N272" s="1402"/>
      <c r="O272" s="1402"/>
      <c r="Q272" s="1402"/>
      <c r="R272" s="1402"/>
      <c r="S272" s="1402"/>
      <c r="T272" s="1402"/>
      <c r="U272" s="1402"/>
      <c r="V272" s="1402"/>
      <c r="W272" s="1402"/>
      <c r="X272" s="1402"/>
      <c r="Y272" s="1402"/>
      <c r="Z272" s="1402"/>
      <c r="AA272" s="1402"/>
      <c r="AC272" s="1402"/>
      <c r="AD272" s="1402"/>
      <c r="AE272" s="1402"/>
    </row>
    <row r="273" spans="9:31" s="1400" customFormat="1" ht="14.1" customHeight="1">
      <c r="I273" s="1402"/>
      <c r="J273" s="1402"/>
      <c r="K273" s="1402"/>
      <c r="M273" s="1402"/>
      <c r="N273" s="1402"/>
      <c r="O273" s="1402"/>
      <c r="Q273" s="1402"/>
      <c r="R273" s="1402"/>
      <c r="S273" s="1402"/>
      <c r="T273" s="1402"/>
      <c r="U273" s="1402"/>
      <c r="V273" s="1402"/>
      <c r="W273" s="1402"/>
      <c r="X273" s="1402"/>
      <c r="Y273" s="1402"/>
      <c r="Z273" s="1402"/>
      <c r="AA273" s="1402"/>
      <c r="AC273" s="1402"/>
      <c r="AD273" s="1402"/>
      <c r="AE273" s="1402"/>
    </row>
    <row r="274" spans="9:31" s="1400" customFormat="1" ht="14.1" customHeight="1">
      <c r="I274" s="1402"/>
      <c r="J274" s="1402"/>
      <c r="K274" s="1402"/>
      <c r="M274" s="1402"/>
      <c r="N274" s="1402"/>
      <c r="O274" s="1402"/>
      <c r="Q274" s="1402"/>
      <c r="R274" s="1402"/>
      <c r="S274" s="1402"/>
      <c r="T274" s="1402"/>
      <c r="U274" s="1402"/>
      <c r="V274" s="1402"/>
      <c r="W274" s="1402"/>
      <c r="X274" s="1402"/>
      <c r="Y274" s="1402"/>
      <c r="Z274" s="1402"/>
      <c r="AA274" s="1402"/>
      <c r="AC274" s="1402"/>
      <c r="AD274" s="1402"/>
      <c r="AE274" s="1402"/>
    </row>
    <row r="275" spans="9:31" s="1400" customFormat="1" ht="14.1" customHeight="1">
      <c r="I275" s="1402"/>
      <c r="J275" s="1402"/>
      <c r="K275" s="1402"/>
      <c r="M275" s="1402"/>
      <c r="N275" s="1402"/>
      <c r="O275" s="1402"/>
      <c r="Q275" s="1402"/>
      <c r="R275" s="1402"/>
      <c r="S275" s="1402"/>
      <c r="T275" s="1402"/>
      <c r="U275" s="1402"/>
      <c r="V275" s="1402"/>
      <c r="W275" s="1402"/>
      <c r="X275" s="1402"/>
      <c r="Y275" s="1402"/>
      <c r="Z275" s="1402"/>
      <c r="AA275" s="1402"/>
      <c r="AC275" s="1402"/>
      <c r="AD275" s="1402"/>
      <c r="AE275" s="1402"/>
    </row>
    <row r="276" spans="9:31" s="1400" customFormat="1" ht="14.1" customHeight="1">
      <c r="I276" s="1402"/>
      <c r="J276" s="1402"/>
      <c r="K276" s="1402"/>
      <c r="M276" s="1402"/>
      <c r="N276" s="1402"/>
      <c r="O276" s="1402"/>
      <c r="Q276" s="1402"/>
      <c r="R276" s="1402"/>
      <c r="S276" s="1402"/>
      <c r="T276" s="1402"/>
      <c r="U276" s="1402"/>
      <c r="V276" s="1402"/>
      <c r="W276" s="1402"/>
      <c r="X276" s="1402"/>
      <c r="Y276" s="1402"/>
      <c r="Z276" s="1402"/>
      <c r="AA276" s="1402"/>
      <c r="AC276" s="1402"/>
      <c r="AD276" s="1402"/>
      <c r="AE276" s="1402"/>
    </row>
    <row r="277" spans="9:31" s="1400" customFormat="1" ht="14.1" customHeight="1">
      <c r="I277" s="1402"/>
      <c r="J277" s="1402"/>
      <c r="K277" s="1402"/>
      <c r="M277" s="1402"/>
      <c r="N277" s="1402"/>
      <c r="O277" s="1402"/>
      <c r="Q277" s="1402"/>
      <c r="R277" s="1402"/>
      <c r="S277" s="1402"/>
      <c r="T277" s="1402"/>
      <c r="U277" s="1402"/>
      <c r="V277" s="1402"/>
      <c r="W277" s="1402"/>
      <c r="X277" s="1402"/>
      <c r="Y277" s="1402"/>
      <c r="Z277" s="1402"/>
      <c r="AA277" s="1402"/>
      <c r="AC277" s="1402"/>
      <c r="AD277" s="1402"/>
      <c r="AE277" s="1402"/>
    </row>
    <row r="278" spans="9:31" s="1400" customFormat="1" ht="14.1" customHeight="1">
      <c r="I278" s="1402"/>
      <c r="J278" s="1402"/>
      <c r="K278" s="1402"/>
      <c r="M278" s="1402"/>
      <c r="N278" s="1402"/>
      <c r="O278" s="1402"/>
      <c r="Q278" s="1402"/>
      <c r="R278" s="1402"/>
      <c r="S278" s="1402"/>
      <c r="T278" s="1402"/>
      <c r="U278" s="1402"/>
      <c r="V278" s="1402"/>
      <c r="W278" s="1402"/>
      <c r="X278" s="1402"/>
      <c r="Y278" s="1402"/>
      <c r="Z278" s="1402"/>
      <c r="AA278" s="1402"/>
      <c r="AC278" s="1402"/>
      <c r="AD278" s="1402"/>
      <c r="AE278" s="1402"/>
    </row>
    <row r="279" spans="9:31" s="1400" customFormat="1" ht="14.1" customHeight="1">
      <c r="I279" s="1402"/>
      <c r="J279" s="1402"/>
      <c r="K279" s="1402"/>
      <c r="M279" s="1402"/>
      <c r="N279" s="1402"/>
      <c r="O279" s="1402"/>
      <c r="Q279" s="1402"/>
      <c r="R279" s="1402"/>
      <c r="S279" s="1402"/>
      <c r="T279" s="1402"/>
      <c r="U279" s="1402"/>
      <c r="V279" s="1402"/>
      <c r="W279" s="1402"/>
      <c r="X279" s="1402"/>
      <c r="Y279" s="1402"/>
      <c r="Z279" s="1402"/>
      <c r="AA279" s="1402"/>
      <c r="AC279" s="1402"/>
      <c r="AD279" s="1402"/>
      <c r="AE279" s="1402"/>
    </row>
    <row r="280" spans="9:31" s="1400" customFormat="1" ht="14.1" customHeight="1">
      <c r="I280" s="1402"/>
      <c r="J280" s="1402"/>
      <c r="K280" s="1402"/>
      <c r="M280" s="1402"/>
      <c r="N280" s="1402"/>
      <c r="O280" s="1402"/>
      <c r="Q280" s="1402"/>
      <c r="R280" s="1402"/>
      <c r="S280" s="1402"/>
      <c r="T280" s="1402"/>
      <c r="U280" s="1402"/>
      <c r="V280" s="1402"/>
      <c r="W280" s="1402"/>
      <c r="X280" s="1402"/>
      <c r="Y280" s="1402"/>
      <c r="Z280" s="1402"/>
      <c r="AA280" s="1402"/>
      <c r="AC280" s="1402"/>
      <c r="AD280" s="1402"/>
      <c r="AE280" s="1402"/>
    </row>
    <row r="281" spans="9:31" s="1400" customFormat="1" ht="14.1" customHeight="1">
      <c r="I281" s="1402"/>
      <c r="J281" s="1402"/>
      <c r="K281" s="1402"/>
      <c r="M281" s="1402"/>
      <c r="N281" s="1402"/>
      <c r="O281" s="1402"/>
      <c r="Q281" s="1402"/>
      <c r="R281" s="1402"/>
      <c r="S281" s="1402"/>
      <c r="T281" s="1402"/>
      <c r="U281" s="1402"/>
      <c r="V281" s="1402"/>
      <c r="W281" s="1402"/>
      <c r="X281" s="1402"/>
      <c r="Y281" s="1402"/>
      <c r="Z281" s="1402"/>
      <c r="AA281" s="1402"/>
      <c r="AC281" s="1402"/>
      <c r="AD281" s="1402"/>
      <c r="AE281" s="1402"/>
    </row>
    <row r="282" spans="9:31" s="1400" customFormat="1" ht="14.1" customHeight="1">
      <c r="I282" s="1402"/>
      <c r="J282" s="1402"/>
      <c r="K282" s="1402"/>
      <c r="M282" s="1402"/>
      <c r="N282" s="1402"/>
      <c r="O282" s="1402"/>
      <c r="Q282" s="1402"/>
      <c r="R282" s="1402"/>
      <c r="S282" s="1402"/>
      <c r="T282" s="1402"/>
      <c r="U282" s="1402"/>
      <c r="V282" s="1402"/>
      <c r="W282" s="1402"/>
      <c r="X282" s="1402"/>
      <c r="Y282" s="1402"/>
      <c r="Z282" s="1402"/>
      <c r="AA282" s="1402"/>
      <c r="AC282" s="1402"/>
      <c r="AD282" s="1402"/>
      <c r="AE282" s="1402"/>
    </row>
    <row r="283" spans="9:31" s="1400" customFormat="1" ht="14.1" customHeight="1">
      <c r="I283" s="1402"/>
      <c r="J283" s="1402"/>
      <c r="K283" s="1402"/>
      <c r="M283" s="1402"/>
      <c r="N283" s="1402"/>
      <c r="O283" s="1402"/>
      <c r="Q283" s="1402"/>
      <c r="R283" s="1402"/>
      <c r="S283" s="1402"/>
      <c r="T283" s="1402"/>
      <c r="U283" s="1402"/>
      <c r="V283" s="1402"/>
      <c r="W283" s="1402"/>
      <c r="X283" s="1402"/>
      <c r="Y283" s="1402"/>
      <c r="Z283" s="1402"/>
      <c r="AA283" s="1402"/>
      <c r="AC283" s="1402"/>
      <c r="AD283" s="1402"/>
      <c r="AE283" s="1402"/>
    </row>
    <row r="284" spans="9:31" s="1400" customFormat="1" ht="14.1" customHeight="1">
      <c r="I284" s="1402"/>
      <c r="J284" s="1402"/>
      <c r="K284" s="1402"/>
      <c r="M284" s="1402"/>
      <c r="N284" s="1402"/>
      <c r="O284" s="1402"/>
      <c r="Q284" s="1402"/>
      <c r="R284" s="1402"/>
      <c r="S284" s="1402"/>
      <c r="T284" s="1402"/>
      <c r="U284" s="1402"/>
      <c r="V284" s="1402"/>
      <c r="W284" s="1402"/>
      <c r="X284" s="1402"/>
      <c r="Y284" s="1402"/>
      <c r="Z284" s="1402"/>
      <c r="AA284" s="1402"/>
      <c r="AC284" s="1402"/>
      <c r="AD284" s="1402"/>
      <c r="AE284" s="1402"/>
    </row>
    <row r="285" spans="9:31" s="1400" customFormat="1" ht="14.1" customHeight="1">
      <c r="I285" s="1402"/>
      <c r="J285" s="1402"/>
      <c r="K285" s="1402"/>
      <c r="M285" s="1402"/>
      <c r="N285" s="1402"/>
      <c r="O285" s="1402"/>
      <c r="Q285" s="1402"/>
      <c r="R285" s="1402"/>
      <c r="S285" s="1402"/>
      <c r="T285" s="1402"/>
      <c r="U285" s="1402"/>
      <c r="V285" s="1402"/>
      <c r="W285" s="1402"/>
      <c r="X285" s="1402"/>
      <c r="Y285" s="1402"/>
      <c r="Z285" s="1402"/>
      <c r="AA285" s="1402"/>
      <c r="AC285" s="1402"/>
      <c r="AD285" s="1402"/>
      <c r="AE285" s="1402"/>
    </row>
    <row r="286" spans="9:31" s="1400" customFormat="1" ht="14.1" customHeight="1">
      <c r="I286" s="1402"/>
      <c r="J286" s="1402"/>
      <c r="K286" s="1402"/>
      <c r="M286" s="1402"/>
      <c r="N286" s="1402"/>
      <c r="O286" s="1402"/>
      <c r="Q286" s="1402"/>
      <c r="R286" s="1402"/>
      <c r="S286" s="1402"/>
      <c r="T286" s="1402"/>
      <c r="U286" s="1402"/>
      <c r="V286" s="1402"/>
      <c r="W286" s="1402"/>
      <c r="X286" s="1402"/>
      <c r="Y286" s="1402"/>
      <c r="Z286" s="1402"/>
      <c r="AA286" s="1402"/>
      <c r="AC286" s="1402"/>
      <c r="AD286" s="1402"/>
      <c r="AE286" s="1402"/>
    </row>
    <row r="287" spans="9:31" s="1400" customFormat="1" ht="14.1" customHeight="1">
      <c r="I287" s="1402"/>
      <c r="J287" s="1402"/>
      <c r="K287" s="1402"/>
      <c r="M287" s="1402"/>
      <c r="N287" s="1402"/>
      <c r="O287" s="1402"/>
      <c r="Q287" s="1402"/>
      <c r="R287" s="1402"/>
      <c r="S287" s="1402"/>
      <c r="T287" s="1402"/>
      <c r="U287" s="1402"/>
      <c r="V287" s="1402"/>
      <c r="W287" s="1402"/>
      <c r="X287" s="1402"/>
      <c r="Y287" s="1402"/>
      <c r="Z287" s="1402"/>
      <c r="AA287" s="1402"/>
      <c r="AC287" s="1402"/>
      <c r="AD287" s="1402"/>
      <c r="AE287" s="1402"/>
    </row>
    <row r="288" spans="9:31" s="1400" customFormat="1" ht="14.1" customHeight="1">
      <c r="I288" s="1402"/>
      <c r="J288" s="1402"/>
      <c r="K288" s="1402"/>
      <c r="M288" s="1402"/>
      <c r="N288" s="1402"/>
      <c r="O288" s="1402"/>
      <c r="Q288" s="1402"/>
      <c r="R288" s="1402"/>
      <c r="S288" s="1402"/>
      <c r="T288" s="1402"/>
      <c r="U288" s="1402"/>
      <c r="V288" s="1402"/>
      <c r="W288" s="1402"/>
      <c r="X288" s="1402"/>
      <c r="Y288" s="1402"/>
      <c r="Z288" s="1402"/>
      <c r="AA288" s="1402"/>
      <c r="AC288" s="1402"/>
      <c r="AD288" s="1402"/>
      <c r="AE288" s="1402"/>
    </row>
    <row r="289" spans="9:31" s="1400" customFormat="1" ht="14.1" customHeight="1">
      <c r="I289" s="1402"/>
      <c r="J289" s="1402"/>
      <c r="K289" s="1402"/>
      <c r="M289" s="1402"/>
      <c r="N289" s="1402"/>
      <c r="O289" s="1402"/>
      <c r="Q289" s="1402"/>
      <c r="R289" s="1402"/>
      <c r="S289" s="1402"/>
      <c r="T289" s="1402"/>
      <c r="U289" s="1402"/>
      <c r="V289" s="1402"/>
      <c r="W289" s="1402"/>
      <c r="X289" s="1402"/>
      <c r="Y289" s="1402"/>
      <c r="Z289" s="1402"/>
      <c r="AA289" s="1402"/>
      <c r="AC289" s="1402"/>
      <c r="AD289" s="1402"/>
      <c r="AE289" s="1402"/>
    </row>
    <row r="290" spans="9:31" s="1400" customFormat="1" ht="14.1" customHeight="1">
      <c r="I290" s="1402"/>
      <c r="J290" s="1402"/>
      <c r="K290" s="1402"/>
      <c r="M290" s="1402"/>
      <c r="N290" s="1402"/>
      <c r="O290" s="1402"/>
      <c r="Q290" s="1402"/>
      <c r="R290" s="1402"/>
      <c r="S290" s="1402"/>
      <c r="T290" s="1402"/>
      <c r="U290" s="1402"/>
      <c r="V290" s="1402"/>
      <c r="W290" s="1402"/>
      <c r="X290" s="1402"/>
      <c r="Y290" s="1402"/>
      <c r="Z290" s="1402"/>
      <c r="AA290" s="1402"/>
      <c r="AC290" s="1402"/>
      <c r="AD290" s="1402"/>
      <c r="AE290" s="1402"/>
    </row>
    <row r="291" spans="9:31" s="1400" customFormat="1" ht="14.1" customHeight="1">
      <c r="I291" s="1402"/>
      <c r="J291" s="1402"/>
      <c r="K291" s="1402"/>
      <c r="M291" s="1402"/>
      <c r="N291" s="1402"/>
      <c r="O291" s="1402"/>
      <c r="Q291" s="1402"/>
      <c r="R291" s="1402"/>
      <c r="S291" s="1402"/>
      <c r="T291" s="1402"/>
      <c r="U291" s="1402"/>
      <c r="V291" s="1402"/>
      <c r="W291" s="1402"/>
      <c r="X291" s="1402"/>
      <c r="Y291" s="1402"/>
      <c r="Z291" s="1402"/>
      <c r="AA291" s="1402"/>
      <c r="AC291" s="1402"/>
      <c r="AD291" s="1402"/>
      <c r="AE291" s="1402"/>
    </row>
    <row r="292" spans="9:31" s="1400" customFormat="1" ht="14.1" customHeight="1">
      <c r="I292" s="1402"/>
      <c r="J292" s="1402"/>
      <c r="K292" s="1402"/>
      <c r="M292" s="1402"/>
      <c r="N292" s="1402"/>
      <c r="O292" s="1402"/>
      <c r="Q292" s="1402"/>
      <c r="R292" s="1402"/>
      <c r="S292" s="1402"/>
      <c r="T292" s="1402"/>
      <c r="U292" s="1402"/>
      <c r="V292" s="1402"/>
      <c r="W292" s="1402"/>
      <c r="X292" s="1402"/>
      <c r="Y292" s="1402"/>
      <c r="Z292" s="1402"/>
      <c r="AA292" s="1402"/>
      <c r="AC292" s="1402"/>
      <c r="AD292" s="1402"/>
      <c r="AE292" s="1402"/>
    </row>
    <row r="293" spans="9:31" s="1400" customFormat="1" ht="14.1" customHeight="1">
      <c r="I293" s="1402"/>
      <c r="J293" s="1402"/>
      <c r="K293" s="1402"/>
      <c r="M293" s="1402"/>
      <c r="N293" s="1402"/>
      <c r="O293" s="1402"/>
      <c r="Q293" s="1402"/>
      <c r="R293" s="1402"/>
      <c r="S293" s="1402"/>
      <c r="T293" s="1402"/>
      <c r="U293" s="1402"/>
      <c r="V293" s="1402"/>
      <c r="W293" s="1402"/>
      <c r="X293" s="1402"/>
      <c r="Y293" s="1402"/>
      <c r="Z293" s="1402"/>
      <c r="AA293" s="1402"/>
      <c r="AC293" s="1402"/>
      <c r="AD293" s="1402"/>
      <c r="AE293" s="1402"/>
    </row>
    <row r="294" spans="9:31" s="1400" customFormat="1" ht="14.1" customHeight="1">
      <c r="I294" s="1402"/>
      <c r="J294" s="1402"/>
      <c r="K294" s="1402"/>
      <c r="M294" s="1402"/>
      <c r="N294" s="1402"/>
      <c r="O294" s="1402"/>
      <c r="Q294" s="1402"/>
      <c r="R294" s="1402"/>
      <c r="S294" s="1402"/>
      <c r="T294" s="1402"/>
      <c r="U294" s="1402"/>
      <c r="V294" s="1402"/>
      <c r="W294" s="1402"/>
      <c r="X294" s="1402"/>
      <c r="Y294" s="1402"/>
      <c r="Z294" s="1402"/>
      <c r="AA294" s="1402"/>
      <c r="AC294" s="1402"/>
      <c r="AD294" s="1402"/>
      <c r="AE294" s="1402"/>
    </row>
    <row r="295" spans="9:31" s="1400" customFormat="1" ht="14.1" customHeight="1">
      <c r="I295" s="1402"/>
      <c r="J295" s="1402"/>
      <c r="K295" s="1402"/>
      <c r="M295" s="1402"/>
      <c r="N295" s="1402"/>
      <c r="O295" s="1402"/>
      <c r="Q295" s="1402"/>
      <c r="R295" s="1402"/>
      <c r="S295" s="1402"/>
      <c r="T295" s="1402"/>
      <c r="U295" s="1402"/>
      <c r="V295" s="1402"/>
      <c r="W295" s="1402"/>
      <c r="X295" s="1402"/>
      <c r="Y295" s="1402"/>
      <c r="Z295" s="1402"/>
      <c r="AA295" s="1402"/>
      <c r="AC295" s="1402"/>
      <c r="AD295" s="1402"/>
      <c r="AE295" s="1402"/>
    </row>
    <row r="296" spans="9:31" s="1400" customFormat="1" ht="14.1" customHeight="1">
      <c r="I296" s="1402"/>
      <c r="J296" s="1402"/>
      <c r="K296" s="1402"/>
      <c r="M296" s="1402"/>
      <c r="N296" s="1402"/>
      <c r="O296" s="1402"/>
      <c r="Q296" s="1402"/>
      <c r="R296" s="1402"/>
      <c r="S296" s="1402"/>
      <c r="T296" s="1402"/>
      <c r="U296" s="1402"/>
      <c r="V296" s="1402"/>
      <c r="W296" s="1402"/>
      <c r="X296" s="1402"/>
      <c r="Y296" s="1402"/>
      <c r="Z296" s="1402"/>
      <c r="AA296" s="1402"/>
      <c r="AC296" s="1402"/>
      <c r="AD296" s="1402"/>
      <c r="AE296" s="1402"/>
    </row>
    <row r="297" spans="9:31" s="1400" customFormat="1" ht="14.1" customHeight="1">
      <c r="I297" s="1402"/>
      <c r="J297" s="1402"/>
      <c r="K297" s="1402"/>
      <c r="M297" s="1402"/>
      <c r="N297" s="1402"/>
      <c r="O297" s="1402"/>
      <c r="Q297" s="1402"/>
      <c r="R297" s="1402"/>
      <c r="S297" s="1402"/>
      <c r="T297" s="1402"/>
      <c r="U297" s="1402"/>
      <c r="V297" s="1402"/>
      <c r="W297" s="1402"/>
      <c r="X297" s="1402"/>
      <c r="Y297" s="1402"/>
      <c r="Z297" s="1402"/>
      <c r="AA297" s="1402"/>
      <c r="AC297" s="1402"/>
      <c r="AD297" s="1402"/>
      <c r="AE297" s="1402"/>
    </row>
    <row r="298" spans="9:31" s="1400" customFormat="1" ht="14.1" customHeight="1">
      <c r="I298" s="1402"/>
      <c r="J298" s="1402"/>
      <c r="K298" s="1402"/>
      <c r="M298" s="1402"/>
      <c r="N298" s="1402"/>
      <c r="O298" s="1402"/>
      <c r="Q298" s="1402"/>
      <c r="R298" s="1402"/>
      <c r="S298" s="1402"/>
      <c r="T298" s="1402"/>
      <c r="U298" s="1402"/>
      <c r="V298" s="1402"/>
      <c r="W298" s="1402"/>
      <c r="X298" s="1402"/>
      <c r="Y298" s="1402"/>
      <c r="Z298" s="1402"/>
      <c r="AA298" s="1402"/>
      <c r="AC298" s="1402"/>
      <c r="AD298" s="1402"/>
      <c r="AE298" s="1402"/>
    </row>
    <row r="299" spans="9:31" s="1400" customFormat="1" ht="14.1" customHeight="1">
      <c r="I299" s="1402"/>
      <c r="J299" s="1402"/>
      <c r="K299" s="1402"/>
      <c r="M299" s="1402"/>
      <c r="N299" s="1402"/>
      <c r="O299" s="1402"/>
      <c r="Q299" s="1402"/>
      <c r="R299" s="1402"/>
      <c r="S299" s="1402"/>
      <c r="T299" s="1402"/>
      <c r="U299" s="1402"/>
      <c r="V299" s="1402"/>
      <c r="W299" s="1402"/>
      <c r="X299" s="1402"/>
      <c r="Y299" s="1402"/>
      <c r="Z299" s="1402"/>
      <c r="AA299" s="1402"/>
      <c r="AC299" s="1402"/>
      <c r="AD299" s="1402"/>
      <c r="AE299" s="1402"/>
    </row>
    <row r="300" spans="9:31" s="1400" customFormat="1" ht="14.1" customHeight="1">
      <c r="I300" s="1402"/>
      <c r="J300" s="1402"/>
      <c r="K300" s="1402"/>
      <c r="M300" s="1402"/>
      <c r="N300" s="1402"/>
      <c r="O300" s="1402"/>
      <c r="Q300" s="1402"/>
      <c r="R300" s="1402"/>
      <c r="S300" s="1402"/>
      <c r="T300" s="1402"/>
      <c r="U300" s="1402"/>
      <c r="V300" s="1402"/>
      <c r="W300" s="1402"/>
      <c r="X300" s="1402"/>
      <c r="Y300" s="1402"/>
      <c r="Z300" s="1402"/>
      <c r="AA300" s="1402"/>
      <c r="AC300" s="1402"/>
      <c r="AD300" s="1402"/>
      <c r="AE300" s="1402"/>
    </row>
    <row r="301" spans="9:31" s="1400" customFormat="1" ht="14.1" customHeight="1">
      <c r="I301" s="1402"/>
      <c r="J301" s="1402"/>
      <c r="K301" s="1402"/>
      <c r="M301" s="1402"/>
      <c r="N301" s="1402"/>
      <c r="O301" s="1402"/>
      <c r="Q301" s="1402"/>
      <c r="R301" s="1402"/>
      <c r="S301" s="1402"/>
      <c r="T301" s="1402"/>
      <c r="U301" s="1402"/>
      <c r="V301" s="1402"/>
      <c r="W301" s="1402"/>
      <c r="X301" s="1402"/>
      <c r="Y301" s="1402"/>
      <c r="Z301" s="1402"/>
      <c r="AA301" s="1402"/>
      <c r="AC301" s="1402"/>
      <c r="AD301" s="1402"/>
      <c r="AE301" s="1402"/>
    </row>
    <row r="302" spans="9:31" s="1400" customFormat="1" ht="14.1" customHeight="1">
      <c r="I302" s="1402"/>
      <c r="J302" s="1402"/>
      <c r="K302" s="1402"/>
      <c r="M302" s="1402"/>
      <c r="N302" s="1402"/>
      <c r="O302" s="1402"/>
      <c r="Q302" s="1402"/>
      <c r="R302" s="1402"/>
      <c r="S302" s="1402"/>
      <c r="T302" s="1402"/>
      <c r="U302" s="1402"/>
      <c r="V302" s="1402"/>
      <c r="W302" s="1402"/>
      <c r="X302" s="1402"/>
      <c r="Y302" s="1402"/>
      <c r="Z302" s="1402"/>
      <c r="AA302" s="1402"/>
      <c r="AC302" s="1402"/>
      <c r="AD302" s="1402"/>
      <c r="AE302" s="1402"/>
    </row>
    <row r="303" spans="9:31" s="1400" customFormat="1" ht="14.1" customHeight="1">
      <c r="I303" s="1402"/>
      <c r="J303" s="1402"/>
      <c r="K303" s="1402"/>
      <c r="M303" s="1402"/>
      <c r="N303" s="1402"/>
      <c r="O303" s="1402"/>
      <c r="Q303" s="1402"/>
      <c r="R303" s="1402"/>
      <c r="S303" s="1402"/>
      <c r="T303" s="1402"/>
      <c r="U303" s="1402"/>
      <c r="V303" s="1402"/>
      <c r="W303" s="1402"/>
      <c r="X303" s="1402"/>
      <c r="Y303" s="1402"/>
      <c r="Z303" s="1402"/>
      <c r="AA303" s="1402"/>
      <c r="AC303" s="1402"/>
      <c r="AD303" s="1402"/>
      <c r="AE303" s="1402"/>
    </row>
    <row r="304" spans="9:31" s="1400" customFormat="1" ht="14.1" customHeight="1">
      <c r="I304" s="1402"/>
      <c r="J304" s="1402"/>
      <c r="K304" s="1402"/>
      <c r="M304" s="1402"/>
      <c r="N304" s="1402"/>
      <c r="O304" s="1402"/>
      <c r="Q304" s="1402"/>
      <c r="R304" s="1402"/>
      <c r="S304" s="1402"/>
      <c r="T304" s="1402"/>
      <c r="U304" s="1402"/>
      <c r="V304" s="1402"/>
      <c r="W304" s="1402"/>
      <c r="X304" s="1402"/>
      <c r="Y304" s="1402"/>
      <c r="Z304" s="1402"/>
      <c r="AA304" s="1402"/>
      <c r="AC304" s="1402"/>
      <c r="AD304" s="1402"/>
      <c r="AE304" s="1402"/>
    </row>
    <row r="305" spans="9:31" s="1400" customFormat="1" ht="14.1" customHeight="1">
      <c r="I305" s="1402"/>
      <c r="J305" s="1402"/>
      <c r="K305" s="1402"/>
      <c r="M305" s="1402"/>
      <c r="N305" s="1402"/>
      <c r="O305" s="1402"/>
      <c r="Q305" s="1402"/>
      <c r="R305" s="1402"/>
      <c r="S305" s="1402"/>
      <c r="T305" s="1402"/>
      <c r="U305" s="1402"/>
      <c r="V305" s="1402"/>
      <c r="W305" s="1402"/>
      <c r="X305" s="1402"/>
      <c r="Y305" s="1402"/>
      <c r="Z305" s="1402"/>
      <c r="AA305" s="1402"/>
      <c r="AC305" s="1402"/>
      <c r="AD305" s="1402"/>
      <c r="AE305" s="1402"/>
    </row>
    <row r="306" spans="9:31" s="1400" customFormat="1" ht="14.1" customHeight="1">
      <c r="I306" s="1402"/>
      <c r="J306" s="1402"/>
      <c r="K306" s="1402"/>
      <c r="M306" s="1402"/>
      <c r="N306" s="1402"/>
      <c r="O306" s="1402"/>
      <c r="Q306" s="1402"/>
      <c r="R306" s="1402"/>
      <c r="S306" s="1402"/>
      <c r="T306" s="1402"/>
      <c r="U306" s="1402"/>
      <c r="V306" s="1402"/>
      <c r="W306" s="1402"/>
      <c r="X306" s="1402"/>
      <c r="Y306" s="1402"/>
      <c r="Z306" s="1402"/>
      <c r="AA306" s="1402"/>
      <c r="AC306" s="1402"/>
      <c r="AD306" s="1402"/>
      <c r="AE306" s="1402"/>
    </row>
    <row r="307" spans="9:31" s="1400" customFormat="1" ht="14.1" customHeight="1">
      <c r="I307" s="1402"/>
      <c r="J307" s="1402"/>
      <c r="K307" s="1402"/>
      <c r="M307" s="1402"/>
      <c r="N307" s="1402"/>
      <c r="O307" s="1402"/>
      <c r="Q307" s="1402"/>
      <c r="R307" s="1402"/>
      <c r="S307" s="1402"/>
      <c r="T307" s="1402"/>
      <c r="U307" s="1402"/>
      <c r="V307" s="1402"/>
      <c r="W307" s="1402"/>
      <c r="X307" s="1402"/>
      <c r="Y307" s="1402"/>
      <c r="Z307" s="1402"/>
      <c r="AA307" s="1402"/>
      <c r="AC307" s="1402"/>
      <c r="AD307" s="1402"/>
      <c r="AE307" s="1402"/>
    </row>
    <row r="308" spans="9:31" s="1400" customFormat="1" ht="14.1" customHeight="1">
      <c r="I308" s="1402"/>
      <c r="J308" s="1402"/>
      <c r="K308" s="1402"/>
      <c r="M308" s="1402"/>
      <c r="N308" s="1402"/>
      <c r="O308" s="1402"/>
      <c r="Q308" s="1402"/>
      <c r="R308" s="1402"/>
      <c r="S308" s="1402"/>
      <c r="T308" s="1402"/>
      <c r="U308" s="1402"/>
      <c r="V308" s="1402"/>
      <c r="W308" s="1402"/>
      <c r="X308" s="1402"/>
      <c r="Y308" s="1402"/>
      <c r="Z308" s="1402"/>
      <c r="AA308" s="1402"/>
      <c r="AC308" s="1402"/>
      <c r="AD308" s="1402"/>
      <c r="AE308" s="1402"/>
    </row>
    <row r="309" spans="9:31" s="1400" customFormat="1" ht="14.1" customHeight="1">
      <c r="I309" s="1402"/>
      <c r="J309" s="1402"/>
      <c r="K309" s="1402"/>
      <c r="M309" s="1402"/>
      <c r="N309" s="1402"/>
      <c r="O309" s="1402"/>
      <c r="Q309" s="1402"/>
      <c r="R309" s="1402"/>
      <c r="S309" s="1402"/>
      <c r="T309" s="1402"/>
      <c r="U309" s="1402"/>
      <c r="V309" s="1402"/>
      <c r="W309" s="1402"/>
      <c r="X309" s="1402"/>
      <c r="Y309" s="1402"/>
      <c r="Z309" s="1402"/>
      <c r="AA309" s="1402"/>
      <c r="AC309" s="1402"/>
      <c r="AD309" s="1402"/>
      <c r="AE309" s="1402"/>
    </row>
    <row r="310" spans="9:31" s="1400" customFormat="1" ht="14.1" customHeight="1">
      <c r="I310" s="1402"/>
      <c r="J310" s="1402"/>
      <c r="K310" s="1402"/>
      <c r="M310" s="1402"/>
      <c r="N310" s="1402"/>
      <c r="O310" s="1402"/>
      <c r="Q310" s="1402"/>
      <c r="R310" s="1402"/>
      <c r="S310" s="1402"/>
      <c r="T310" s="1402"/>
      <c r="U310" s="1402"/>
      <c r="V310" s="1402"/>
      <c r="W310" s="1402"/>
      <c r="X310" s="1402"/>
      <c r="Y310" s="1402"/>
      <c r="Z310" s="1402"/>
      <c r="AA310" s="1402"/>
      <c r="AC310" s="1402"/>
      <c r="AD310" s="1402"/>
      <c r="AE310" s="1402"/>
    </row>
    <row r="311" spans="9:31" s="1400" customFormat="1" ht="14.1" customHeight="1">
      <c r="I311" s="1402"/>
      <c r="J311" s="1402"/>
      <c r="K311" s="1402"/>
      <c r="M311" s="1402"/>
      <c r="N311" s="1402"/>
      <c r="O311" s="1402"/>
      <c r="Q311" s="1402"/>
      <c r="R311" s="1402"/>
      <c r="S311" s="1402"/>
      <c r="T311" s="1402"/>
      <c r="U311" s="1402"/>
      <c r="V311" s="1402"/>
      <c r="W311" s="1402"/>
      <c r="X311" s="1402"/>
      <c r="Y311" s="1402"/>
      <c r="Z311" s="1402"/>
      <c r="AA311" s="1402"/>
      <c r="AC311" s="1402"/>
      <c r="AD311" s="1402"/>
      <c r="AE311" s="1402"/>
    </row>
    <row r="312" spans="9:31" s="1400" customFormat="1" ht="14.1" customHeight="1">
      <c r="I312" s="1402"/>
      <c r="J312" s="1402"/>
      <c r="K312" s="1402"/>
      <c r="M312" s="1402"/>
      <c r="N312" s="1402"/>
      <c r="O312" s="1402"/>
      <c r="Q312" s="1402"/>
      <c r="R312" s="1402"/>
      <c r="S312" s="1402"/>
      <c r="T312" s="1402"/>
      <c r="U312" s="1402"/>
      <c r="V312" s="1402"/>
      <c r="W312" s="1402"/>
      <c r="X312" s="1402"/>
      <c r="Y312" s="1402"/>
      <c r="Z312" s="1402"/>
      <c r="AA312" s="1402"/>
      <c r="AC312" s="1402"/>
      <c r="AD312" s="1402"/>
      <c r="AE312" s="1402"/>
    </row>
    <row r="313" spans="9:31" s="1400" customFormat="1" ht="14.1" customHeight="1">
      <c r="I313" s="1402"/>
      <c r="J313" s="1402"/>
      <c r="K313" s="1402"/>
      <c r="M313" s="1402"/>
      <c r="N313" s="1402"/>
      <c r="O313" s="1402"/>
      <c r="Q313" s="1402"/>
      <c r="R313" s="1402"/>
      <c r="S313" s="1402"/>
      <c r="T313" s="1402"/>
      <c r="U313" s="1402"/>
      <c r="V313" s="1402"/>
      <c r="W313" s="1402"/>
      <c r="X313" s="1402"/>
      <c r="Y313" s="1402"/>
      <c r="Z313" s="1402"/>
      <c r="AA313" s="1402"/>
      <c r="AC313" s="1402"/>
      <c r="AD313" s="1402"/>
      <c r="AE313" s="1402"/>
    </row>
    <row r="314" spans="9:31" s="1400" customFormat="1" ht="14.1" customHeight="1">
      <c r="I314" s="1402"/>
      <c r="J314" s="1402"/>
      <c r="K314" s="1402"/>
      <c r="M314" s="1402"/>
      <c r="N314" s="1402"/>
      <c r="O314" s="1402"/>
      <c r="Q314" s="1402"/>
      <c r="R314" s="1402"/>
      <c r="S314" s="1402"/>
      <c r="T314" s="1402"/>
      <c r="U314" s="1402"/>
      <c r="V314" s="1402"/>
      <c r="W314" s="1402"/>
      <c r="X314" s="1402"/>
      <c r="Y314" s="1402"/>
      <c r="Z314" s="1402"/>
      <c r="AA314" s="1402"/>
      <c r="AC314" s="1402"/>
      <c r="AD314" s="1402"/>
      <c r="AE314" s="1402"/>
    </row>
    <row r="315" spans="9:31" s="1400" customFormat="1" ht="14.1" customHeight="1">
      <c r="I315" s="1402"/>
      <c r="J315" s="1402"/>
      <c r="K315" s="1402"/>
      <c r="M315" s="1402"/>
      <c r="N315" s="1402"/>
      <c r="O315" s="1402"/>
      <c r="Q315" s="1402"/>
      <c r="R315" s="1402"/>
      <c r="S315" s="1402"/>
      <c r="T315" s="1402"/>
      <c r="U315" s="1402"/>
      <c r="V315" s="1402"/>
      <c r="W315" s="1402"/>
      <c r="X315" s="1402"/>
      <c r="Y315" s="1402"/>
      <c r="Z315" s="1402"/>
      <c r="AA315" s="1402"/>
      <c r="AC315" s="1402"/>
      <c r="AD315" s="1402"/>
      <c r="AE315" s="1402"/>
    </row>
    <row r="316" spans="9:31" s="1400" customFormat="1" ht="14.1" customHeight="1">
      <c r="I316" s="1402"/>
      <c r="J316" s="1402"/>
      <c r="K316" s="1402"/>
      <c r="M316" s="1402"/>
      <c r="N316" s="1402"/>
      <c r="O316" s="1402"/>
      <c r="Q316" s="1402"/>
      <c r="R316" s="1402"/>
      <c r="S316" s="1402"/>
      <c r="T316" s="1402"/>
      <c r="U316" s="1402"/>
      <c r="V316" s="1402"/>
      <c r="W316" s="1402"/>
      <c r="X316" s="1402"/>
      <c r="Y316" s="1402"/>
      <c r="Z316" s="1402"/>
      <c r="AA316" s="1402"/>
      <c r="AC316" s="1402"/>
      <c r="AD316" s="1402"/>
      <c r="AE316" s="1402"/>
    </row>
    <row r="317" spans="9:31" s="1400" customFormat="1" ht="14.1" customHeight="1">
      <c r="I317" s="1402"/>
      <c r="J317" s="1402"/>
      <c r="K317" s="1402"/>
      <c r="M317" s="1402"/>
      <c r="N317" s="1402"/>
      <c r="O317" s="1402"/>
      <c r="Q317" s="1402"/>
      <c r="R317" s="1402"/>
      <c r="S317" s="1402"/>
      <c r="T317" s="1402"/>
      <c r="U317" s="1402"/>
      <c r="V317" s="1402"/>
      <c r="W317" s="1402"/>
      <c r="X317" s="1402"/>
      <c r="Y317" s="1402"/>
      <c r="Z317" s="1402"/>
      <c r="AA317" s="1402"/>
      <c r="AC317" s="1402"/>
      <c r="AD317" s="1402"/>
      <c r="AE317" s="1402"/>
    </row>
    <row r="318" spans="9:31" s="1400" customFormat="1" ht="14.1" customHeight="1">
      <c r="I318" s="1402"/>
      <c r="J318" s="1402"/>
      <c r="K318" s="1402"/>
      <c r="M318" s="1402"/>
      <c r="N318" s="1402"/>
      <c r="O318" s="1402"/>
      <c r="Q318" s="1402"/>
      <c r="R318" s="1402"/>
      <c r="S318" s="1402"/>
      <c r="T318" s="1402"/>
      <c r="U318" s="1402"/>
      <c r="V318" s="1402"/>
      <c r="W318" s="1402"/>
      <c r="X318" s="1402"/>
      <c r="Y318" s="1402"/>
      <c r="Z318" s="1402"/>
      <c r="AA318" s="1402"/>
      <c r="AC318" s="1402"/>
      <c r="AD318" s="1402"/>
      <c r="AE318" s="1402"/>
    </row>
    <row r="319" spans="9:31" s="1400" customFormat="1" ht="14.1" customHeight="1">
      <c r="I319" s="1402"/>
      <c r="J319" s="1402"/>
      <c r="K319" s="1402"/>
      <c r="M319" s="1402"/>
      <c r="N319" s="1402"/>
      <c r="O319" s="1402"/>
      <c r="Q319" s="1402"/>
      <c r="R319" s="1402"/>
      <c r="S319" s="1402"/>
      <c r="T319" s="1402"/>
      <c r="U319" s="1402"/>
      <c r="V319" s="1402"/>
      <c r="W319" s="1402"/>
      <c r="X319" s="1402"/>
      <c r="Y319" s="1402"/>
      <c r="Z319" s="1402"/>
      <c r="AA319" s="1402"/>
      <c r="AC319" s="1402"/>
      <c r="AD319" s="1402"/>
      <c r="AE319" s="1402"/>
    </row>
    <row r="320" spans="9:31" s="1400" customFormat="1" ht="14.1" customHeight="1">
      <c r="I320" s="1402"/>
      <c r="J320" s="1402"/>
      <c r="K320" s="1402"/>
      <c r="M320" s="1402"/>
      <c r="N320" s="1402"/>
      <c r="O320" s="1402"/>
      <c r="Q320" s="1402"/>
      <c r="R320" s="1402"/>
      <c r="S320" s="1402"/>
      <c r="T320" s="1402"/>
      <c r="U320" s="1402"/>
      <c r="V320" s="1402"/>
      <c r="W320" s="1402"/>
      <c r="X320" s="1402"/>
      <c r="Y320" s="1402"/>
      <c r="Z320" s="1402"/>
      <c r="AA320" s="1402"/>
      <c r="AC320" s="1402"/>
      <c r="AD320" s="1402"/>
      <c r="AE320" s="1402"/>
    </row>
    <row r="321" spans="9:31" s="1400" customFormat="1" ht="14.1" customHeight="1">
      <c r="I321" s="1402"/>
      <c r="J321" s="1402"/>
      <c r="K321" s="1402"/>
      <c r="M321" s="1402"/>
      <c r="N321" s="1402"/>
      <c r="O321" s="1402"/>
      <c r="Q321" s="1402"/>
      <c r="R321" s="1402"/>
      <c r="S321" s="1402"/>
      <c r="T321" s="1402"/>
      <c r="U321" s="1402"/>
      <c r="V321" s="1402"/>
      <c r="W321" s="1402"/>
      <c r="X321" s="1402"/>
      <c r="Y321" s="1402"/>
      <c r="Z321" s="1402"/>
      <c r="AA321" s="1402"/>
      <c r="AC321" s="1402"/>
      <c r="AD321" s="1402"/>
      <c r="AE321" s="1402"/>
    </row>
    <row r="322" spans="9:31" s="1400" customFormat="1" ht="14.1" customHeight="1">
      <c r="I322" s="1402"/>
      <c r="J322" s="1402"/>
      <c r="K322" s="1402"/>
      <c r="M322" s="1402"/>
      <c r="N322" s="1402"/>
      <c r="O322" s="1402"/>
      <c r="Q322" s="1402"/>
      <c r="R322" s="1402"/>
      <c r="S322" s="1402"/>
      <c r="T322" s="1402"/>
      <c r="U322" s="1402"/>
      <c r="V322" s="1402"/>
      <c r="W322" s="1402"/>
      <c r="X322" s="1402"/>
      <c r="Y322" s="1402"/>
      <c r="Z322" s="1402"/>
      <c r="AA322" s="1402"/>
      <c r="AC322" s="1402"/>
      <c r="AD322" s="1402"/>
      <c r="AE322" s="1402"/>
    </row>
    <row r="323" spans="9:31" s="1400" customFormat="1" ht="14.1" customHeight="1">
      <c r="I323" s="1402"/>
      <c r="J323" s="1402"/>
      <c r="K323" s="1402"/>
      <c r="M323" s="1402"/>
      <c r="N323" s="1402"/>
      <c r="O323" s="1402"/>
      <c r="Q323" s="1402"/>
      <c r="R323" s="1402"/>
      <c r="S323" s="1402"/>
      <c r="T323" s="1402"/>
      <c r="U323" s="1402"/>
      <c r="V323" s="1402"/>
      <c r="W323" s="1402"/>
      <c r="X323" s="1402"/>
      <c r="Y323" s="1402"/>
      <c r="Z323" s="1402"/>
      <c r="AA323" s="1402"/>
      <c r="AC323" s="1402"/>
      <c r="AD323" s="1402"/>
      <c r="AE323" s="1402"/>
    </row>
    <row r="324" spans="9:31" s="1400" customFormat="1" ht="14.1" customHeight="1">
      <c r="I324" s="1402"/>
      <c r="J324" s="1402"/>
      <c r="K324" s="1402"/>
      <c r="M324" s="1402"/>
      <c r="N324" s="1402"/>
      <c r="O324" s="1402"/>
      <c r="Q324" s="1402"/>
      <c r="R324" s="1402"/>
      <c r="S324" s="1402"/>
      <c r="T324" s="1402"/>
      <c r="U324" s="1402"/>
      <c r="V324" s="1402"/>
      <c r="W324" s="1402"/>
      <c r="X324" s="1402"/>
      <c r="Y324" s="1402"/>
      <c r="Z324" s="1402"/>
      <c r="AA324" s="1402"/>
      <c r="AC324" s="1402"/>
      <c r="AD324" s="1402"/>
      <c r="AE324" s="1402"/>
    </row>
    <row r="325" spans="9:31" s="1400" customFormat="1" ht="14.1" customHeight="1">
      <c r="I325" s="1402"/>
      <c r="J325" s="1402"/>
      <c r="K325" s="1402"/>
      <c r="M325" s="1402"/>
      <c r="N325" s="1402"/>
      <c r="O325" s="1402"/>
      <c r="Q325" s="1402"/>
      <c r="R325" s="1402"/>
      <c r="S325" s="1402"/>
      <c r="T325" s="1402"/>
      <c r="U325" s="1402"/>
      <c r="V325" s="1402"/>
      <c r="W325" s="1402"/>
      <c r="X325" s="1402"/>
      <c r="Y325" s="1402"/>
      <c r="Z325" s="1402"/>
      <c r="AA325" s="1402"/>
      <c r="AC325" s="1402"/>
      <c r="AD325" s="1402"/>
      <c r="AE325" s="1402"/>
    </row>
    <row r="326" spans="9:31" s="1400" customFormat="1" ht="14.1" customHeight="1">
      <c r="I326" s="1402"/>
      <c r="J326" s="1402"/>
      <c r="K326" s="1402"/>
      <c r="M326" s="1402"/>
      <c r="N326" s="1402"/>
      <c r="O326" s="1402"/>
      <c r="Q326" s="1402"/>
      <c r="R326" s="1402"/>
      <c r="S326" s="1402"/>
      <c r="T326" s="1402"/>
      <c r="U326" s="1402"/>
      <c r="V326" s="1402"/>
      <c r="W326" s="1402"/>
      <c r="X326" s="1402"/>
      <c r="Y326" s="1402"/>
      <c r="Z326" s="1402"/>
      <c r="AA326" s="1402"/>
      <c r="AC326" s="1402"/>
      <c r="AD326" s="1402"/>
      <c r="AE326" s="1402"/>
    </row>
    <row r="327" spans="9:31" s="1400" customFormat="1" ht="14.1" customHeight="1">
      <c r="I327" s="1402"/>
      <c r="J327" s="1402"/>
      <c r="K327" s="1402"/>
      <c r="M327" s="1402"/>
      <c r="N327" s="1402"/>
      <c r="O327" s="1402"/>
      <c r="Q327" s="1402"/>
      <c r="R327" s="1402"/>
      <c r="S327" s="1402"/>
      <c r="T327" s="1402"/>
      <c r="U327" s="1402"/>
      <c r="V327" s="1402"/>
      <c r="W327" s="1402"/>
      <c r="X327" s="1402"/>
      <c r="Y327" s="1402"/>
      <c r="Z327" s="1402"/>
      <c r="AA327" s="1402"/>
      <c r="AC327" s="1402"/>
      <c r="AD327" s="1402"/>
      <c r="AE327" s="1402"/>
    </row>
    <row r="328" spans="9:31" s="1400" customFormat="1" ht="14.1" customHeight="1">
      <c r="I328" s="1402"/>
      <c r="J328" s="1402"/>
      <c r="K328" s="1402"/>
      <c r="M328" s="1402"/>
      <c r="N328" s="1402"/>
      <c r="O328" s="1402"/>
      <c r="Q328" s="1402"/>
      <c r="R328" s="1402"/>
      <c r="S328" s="1402"/>
      <c r="T328" s="1402"/>
      <c r="U328" s="1402"/>
      <c r="V328" s="1402"/>
      <c r="W328" s="1402"/>
      <c r="X328" s="1402"/>
      <c r="Y328" s="1402"/>
      <c r="Z328" s="1402"/>
      <c r="AA328" s="1402"/>
      <c r="AC328" s="1402"/>
      <c r="AD328" s="1402"/>
      <c r="AE328" s="1402"/>
    </row>
    <row r="329" spans="9:31" s="1400" customFormat="1" ht="14.1" customHeight="1">
      <c r="I329" s="1402"/>
      <c r="J329" s="1402"/>
      <c r="K329" s="1402"/>
      <c r="M329" s="1402"/>
      <c r="N329" s="1402"/>
      <c r="O329" s="1402"/>
      <c r="Q329" s="1402"/>
      <c r="R329" s="1402"/>
      <c r="S329" s="1402"/>
      <c r="T329" s="1402"/>
      <c r="U329" s="1402"/>
      <c r="V329" s="1402"/>
      <c r="W329" s="1402"/>
      <c r="X329" s="1402"/>
      <c r="Y329" s="1402"/>
      <c r="Z329" s="1402"/>
      <c r="AA329" s="1402"/>
      <c r="AC329" s="1402"/>
      <c r="AD329" s="1402"/>
      <c r="AE329" s="1402"/>
    </row>
    <row r="330" spans="9:31" s="1400" customFormat="1" ht="14.1" customHeight="1">
      <c r="I330" s="1402"/>
      <c r="J330" s="1402"/>
      <c r="K330" s="1402"/>
      <c r="M330" s="1402"/>
      <c r="N330" s="1402"/>
      <c r="O330" s="1402"/>
      <c r="Q330" s="1402"/>
      <c r="R330" s="1402"/>
      <c r="S330" s="1402"/>
      <c r="T330" s="1402"/>
      <c r="U330" s="1402"/>
      <c r="V330" s="1402"/>
      <c r="W330" s="1402"/>
      <c r="X330" s="1402"/>
      <c r="Y330" s="1402"/>
      <c r="Z330" s="1402"/>
      <c r="AA330" s="1402"/>
      <c r="AC330" s="1402"/>
      <c r="AD330" s="1402"/>
      <c r="AE330" s="1402"/>
    </row>
    <row r="331" spans="9:31" s="1400" customFormat="1" ht="14.1" customHeight="1">
      <c r="I331" s="1402"/>
      <c r="J331" s="1402"/>
      <c r="K331" s="1402"/>
      <c r="M331" s="1402"/>
      <c r="N331" s="1402"/>
      <c r="O331" s="1402"/>
      <c r="Q331" s="1402"/>
      <c r="R331" s="1402"/>
      <c r="S331" s="1402"/>
      <c r="T331" s="1402"/>
      <c r="U331" s="1402"/>
      <c r="V331" s="1402"/>
      <c r="W331" s="1402"/>
      <c r="X331" s="1402"/>
      <c r="Y331" s="1402"/>
      <c r="Z331" s="1402"/>
      <c r="AA331" s="1402"/>
      <c r="AC331" s="1402"/>
      <c r="AD331" s="1402"/>
      <c r="AE331" s="1402"/>
    </row>
    <row r="332" spans="9:31" s="1400" customFormat="1" ht="14.1" customHeight="1">
      <c r="I332" s="1402"/>
      <c r="J332" s="1402"/>
      <c r="K332" s="1402"/>
      <c r="M332" s="1402"/>
      <c r="N332" s="1402"/>
      <c r="O332" s="1402"/>
      <c r="Q332" s="1402"/>
      <c r="R332" s="1402"/>
      <c r="S332" s="1402"/>
      <c r="T332" s="1402"/>
      <c r="U332" s="1402"/>
      <c r="V332" s="1402"/>
      <c r="W332" s="1402"/>
      <c r="X332" s="1402"/>
      <c r="Y332" s="1402"/>
      <c r="Z332" s="1402"/>
      <c r="AA332" s="1402"/>
      <c r="AC332" s="1402"/>
      <c r="AD332" s="1402"/>
      <c r="AE332" s="1402"/>
    </row>
    <row r="333" spans="9:31" s="1400" customFormat="1" ht="14.1" customHeight="1">
      <c r="I333" s="1402"/>
      <c r="J333" s="1402"/>
      <c r="K333" s="1402"/>
      <c r="M333" s="1402"/>
      <c r="N333" s="1402"/>
      <c r="O333" s="1402"/>
      <c r="Q333" s="1402"/>
      <c r="R333" s="1402"/>
      <c r="S333" s="1402"/>
      <c r="T333" s="1402"/>
      <c r="U333" s="1402"/>
      <c r="V333" s="1402"/>
      <c r="W333" s="1402"/>
      <c r="X333" s="1402"/>
      <c r="Y333" s="1402"/>
      <c r="Z333" s="1402"/>
      <c r="AA333" s="1402"/>
      <c r="AC333" s="1402"/>
      <c r="AD333" s="1402"/>
      <c r="AE333" s="1402"/>
    </row>
    <row r="334" spans="9:31" s="1400" customFormat="1" ht="14.1" customHeight="1">
      <c r="I334" s="1402"/>
      <c r="J334" s="1402"/>
      <c r="K334" s="1402"/>
      <c r="M334" s="1402"/>
      <c r="N334" s="1402"/>
      <c r="O334" s="1402"/>
      <c r="Q334" s="1402"/>
      <c r="R334" s="1402"/>
      <c r="S334" s="1402"/>
      <c r="T334" s="1402"/>
      <c r="U334" s="1402"/>
      <c r="V334" s="1402"/>
      <c r="W334" s="1402"/>
      <c r="X334" s="1402"/>
      <c r="Y334" s="1402"/>
      <c r="Z334" s="1402"/>
      <c r="AA334" s="1402"/>
      <c r="AC334" s="1402"/>
      <c r="AD334" s="1402"/>
      <c r="AE334" s="1402"/>
    </row>
    <row r="335" spans="9:31" s="1400" customFormat="1" ht="14.1" customHeight="1">
      <c r="I335" s="1402"/>
      <c r="J335" s="1402"/>
      <c r="K335" s="1402"/>
      <c r="M335" s="1402"/>
      <c r="N335" s="1402"/>
      <c r="O335" s="1402"/>
      <c r="Q335" s="1402"/>
      <c r="R335" s="1402"/>
      <c r="S335" s="1402"/>
      <c r="T335" s="1402"/>
      <c r="U335" s="1402"/>
      <c r="V335" s="1402"/>
      <c r="W335" s="1402"/>
      <c r="X335" s="1402"/>
      <c r="Y335" s="1402"/>
      <c r="Z335" s="1402"/>
      <c r="AA335" s="1402"/>
      <c r="AC335" s="1402"/>
      <c r="AD335" s="1402"/>
      <c r="AE335" s="1402"/>
    </row>
    <row r="336" spans="9:31" s="1400" customFormat="1" ht="14.1" customHeight="1">
      <c r="I336" s="1402"/>
      <c r="J336" s="1402"/>
      <c r="K336" s="1402"/>
      <c r="M336" s="1402"/>
      <c r="N336" s="1402"/>
      <c r="O336" s="1402"/>
      <c r="Q336" s="1402"/>
      <c r="R336" s="1402"/>
      <c r="S336" s="1402"/>
      <c r="T336" s="1402"/>
      <c r="U336" s="1402"/>
      <c r="V336" s="1402"/>
      <c r="W336" s="1402"/>
      <c r="X336" s="1402"/>
      <c r="Y336" s="1402"/>
      <c r="Z336" s="1402"/>
      <c r="AA336" s="1402"/>
      <c r="AC336" s="1402"/>
      <c r="AD336" s="1402"/>
      <c r="AE336" s="1402"/>
    </row>
    <row r="337" spans="9:31" s="1400" customFormat="1" ht="14.1" customHeight="1">
      <c r="I337" s="1402"/>
      <c r="J337" s="1402"/>
      <c r="K337" s="1402"/>
      <c r="M337" s="1402"/>
      <c r="N337" s="1402"/>
      <c r="O337" s="1402"/>
      <c r="Q337" s="1402"/>
      <c r="R337" s="1402"/>
      <c r="S337" s="1402"/>
      <c r="T337" s="1402"/>
      <c r="U337" s="1402"/>
      <c r="V337" s="1402"/>
      <c r="W337" s="1402"/>
      <c r="X337" s="1402"/>
      <c r="Y337" s="1402"/>
      <c r="Z337" s="1402"/>
      <c r="AA337" s="1402"/>
      <c r="AC337" s="1402"/>
      <c r="AD337" s="1402"/>
      <c r="AE337" s="1402"/>
    </row>
    <row r="338" spans="9:31" s="1400" customFormat="1" ht="14.1" customHeight="1">
      <c r="I338" s="1402"/>
      <c r="J338" s="1402"/>
      <c r="K338" s="1402"/>
      <c r="M338" s="1402"/>
      <c r="N338" s="1402"/>
      <c r="O338" s="1402"/>
      <c r="Q338" s="1402"/>
      <c r="R338" s="1402"/>
      <c r="S338" s="1402"/>
      <c r="T338" s="1402"/>
      <c r="U338" s="1402"/>
      <c r="V338" s="1402"/>
      <c r="W338" s="1402"/>
      <c r="X338" s="1402"/>
      <c r="Y338" s="1402"/>
      <c r="Z338" s="1402"/>
      <c r="AA338" s="1402"/>
      <c r="AC338" s="1402"/>
      <c r="AD338" s="1402"/>
      <c r="AE338" s="1402"/>
    </row>
    <row r="339" spans="9:31" s="1400" customFormat="1" ht="14.1" customHeight="1">
      <c r="I339" s="1402"/>
      <c r="J339" s="1402"/>
      <c r="K339" s="1402"/>
      <c r="M339" s="1402"/>
      <c r="N339" s="1402"/>
      <c r="O339" s="1402"/>
      <c r="Q339" s="1402"/>
      <c r="R339" s="1402"/>
      <c r="S339" s="1402"/>
      <c r="T339" s="1402"/>
      <c r="U339" s="1402"/>
      <c r="V339" s="1402"/>
      <c r="W339" s="1402"/>
      <c r="X339" s="1402"/>
      <c r="Y339" s="1402"/>
      <c r="Z339" s="1402"/>
      <c r="AA339" s="1402"/>
      <c r="AC339" s="1402"/>
      <c r="AD339" s="1402"/>
      <c r="AE339" s="1402"/>
    </row>
    <row r="340" spans="9:31" s="1400" customFormat="1" ht="14.1" customHeight="1">
      <c r="I340" s="1402"/>
      <c r="J340" s="1402"/>
      <c r="K340" s="1402"/>
      <c r="M340" s="1402"/>
      <c r="N340" s="1402"/>
      <c r="O340" s="1402"/>
      <c r="Q340" s="1402"/>
      <c r="R340" s="1402"/>
      <c r="S340" s="1402"/>
      <c r="T340" s="1402"/>
      <c r="U340" s="1402"/>
      <c r="V340" s="1402"/>
      <c r="W340" s="1402"/>
      <c r="X340" s="1402"/>
      <c r="Y340" s="1402"/>
      <c r="Z340" s="1402"/>
      <c r="AA340" s="1402"/>
      <c r="AC340" s="1402"/>
      <c r="AD340" s="1402"/>
      <c r="AE340" s="1402"/>
    </row>
    <row r="341" spans="9:31" s="1400" customFormat="1" ht="14.1" customHeight="1">
      <c r="I341" s="1402"/>
      <c r="J341" s="1402"/>
      <c r="K341" s="1402"/>
      <c r="M341" s="1402"/>
      <c r="N341" s="1402"/>
      <c r="O341" s="1402"/>
      <c r="Q341" s="1402"/>
      <c r="R341" s="1402"/>
      <c r="S341" s="1402"/>
      <c r="T341" s="1402"/>
      <c r="U341" s="1402"/>
      <c r="V341" s="1402"/>
      <c r="W341" s="1402"/>
      <c r="X341" s="1402"/>
      <c r="Y341" s="1402"/>
      <c r="Z341" s="1402"/>
      <c r="AA341" s="1402"/>
      <c r="AC341" s="1402"/>
      <c r="AD341" s="1402"/>
      <c r="AE341" s="1402"/>
    </row>
    <row r="342" spans="9:31" s="1400" customFormat="1" ht="14.1" customHeight="1">
      <c r="I342" s="1402"/>
      <c r="J342" s="1402"/>
      <c r="K342" s="1402"/>
      <c r="M342" s="1402"/>
      <c r="N342" s="1402"/>
      <c r="O342" s="1402"/>
      <c r="Q342" s="1402"/>
      <c r="R342" s="1402"/>
      <c r="S342" s="1402"/>
      <c r="T342" s="1402"/>
      <c r="U342" s="1402"/>
      <c r="V342" s="1402"/>
      <c r="W342" s="1402"/>
      <c r="X342" s="1402"/>
      <c r="Y342" s="1402"/>
      <c r="Z342" s="1402"/>
      <c r="AA342" s="1402"/>
      <c r="AC342" s="1402"/>
      <c r="AD342" s="1402"/>
      <c r="AE342" s="1402"/>
    </row>
    <row r="343" spans="9:31" s="1400" customFormat="1" ht="14.1" customHeight="1">
      <c r="I343" s="1402"/>
      <c r="J343" s="1402"/>
      <c r="K343" s="1402"/>
      <c r="M343" s="1402"/>
      <c r="N343" s="1402"/>
      <c r="O343" s="1402"/>
      <c r="Q343" s="1402"/>
      <c r="R343" s="1402"/>
      <c r="S343" s="1402"/>
      <c r="T343" s="1402"/>
      <c r="U343" s="1402"/>
      <c r="V343" s="1402"/>
      <c r="W343" s="1402"/>
      <c r="X343" s="1402"/>
      <c r="Y343" s="1402"/>
      <c r="Z343" s="1402"/>
      <c r="AA343" s="1402"/>
      <c r="AC343" s="1402"/>
      <c r="AD343" s="1402"/>
      <c r="AE343" s="1402"/>
    </row>
    <row r="344" spans="9:31" s="1400" customFormat="1" ht="14.1" customHeight="1">
      <c r="I344" s="1402"/>
      <c r="J344" s="1402"/>
      <c r="K344" s="1402"/>
      <c r="M344" s="1402"/>
      <c r="N344" s="1402"/>
      <c r="O344" s="1402"/>
      <c r="Q344" s="1402"/>
      <c r="R344" s="1402"/>
      <c r="S344" s="1402"/>
      <c r="T344" s="1402"/>
      <c r="U344" s="1402"/>
      <c r="V344" s="1402"/>
      <c r="W344" s="1402"/>
      <c r="X344" s="1402"/>
      <c r="Y344" s="1402"/>
      <c r="Z344" s="1402"/>
      <c r="AA344" s="1402"/>
      <c r="AC344" s="1402"/>
      <c r="AD344" s="1402"/>
      <c r="AE344" s="1402"/>
    </row>
    <row r="345" spans="9:31" s="1400" customFormat="1" ht="14.1" customHeight="1">
      <c r="I345" s="1402"/>
      <c r="J345" s="1402"/>
      <c r="K345" s="1402"/>
      <c r="M345" s="1402"/>
      <c r="N345" s="1402"/>
      <c r="O345" s="1402"/>
      <c r="Q345" s="1402"/>
      <c r="R345" s="1402"/>
      <c r="S345" s="1402"/>
      <c r="T345" s="1402"/>
      <c r="U345" s="1402"/>
      <c r="V345" s="1402"/>
      <c r="W345" s="1402"/>
      <c r="X345" s="1402"/>
      <c r="Y345" s="1402"/>
      <c r="Z345" s="1402"/>
      <c r="AA345" s="1402"/>
      <c r="AC345" s="1402"/>
      <c r="AD345" s="1402"/>
      <c r="AE345" s="1402"/>
    </row>
    <row r="346" spans="9:31" s="1400" customFormat="1" ht="14.1" customHeight="1">
      <c r="I346" s="1402"/>
      <c r="J346" s="1402"/>
      <c r="K346" s="1402"/>
      <c r="M346" s="1402"/>
      <c r="N346" s="1402"/>
      <c r="O346" s="1402"/>
      <c r="Q346" s="1402"/>
      <c r="R346" s="1402"/>
      <c r="S346" s="1402"/>
      <c r="T346" s="1402"/>
      <c r="U346" s="1402"/>
      <c r="V346" s="1402"/>
      <c r="W346" s="1402"/>
      <c r="X346" s="1402"/>
      <c r="Y346" s="1402"/>
      <c r="Z346" s="1402"/>
      <c r="AA346" s="1402"/>
      <c r="AC346" s="1402"/>
      <c r="AD346" s="1402"/>
      <c r="AE346" s="1402"/>
    </row>
    <row r="347" spans="9:31" s="1400" customFormat="1" ht="14.1" customHeight="1">
      <c r="I347" s="1402"/>
      <c r="J347" s="1402"/>
      <c r="K347" s="1402"/>
      <c r="M347" s="1402"/>
      <c r="N347" s="1402"/>
      <c r="O347" s="1402"/>
      <c r="Q347" s="1402"/>
      <c r="R347" s="1402"/>
      <c r="S347" s="1402"/>
      <c r="T347" s="1402"/>
      <c r="U347" s="1402"/>
      <c r="V347" s="1402"/>
      <c r="W347" s="1402"/>
      <c r="X347" s="1402"/>
      <c r="Y347" s="1402"/>
      <c r="Z347" s="1402"/>
      <c r="AA347" s="1402"/>
      <c r="AC347" s="1402"/>
      <c r="AD347" s="1402"/>
      <c r="AE347" s="1402"/>
    </row>
    <row r="348" spans="9:31" s="1400" customFormat="1" ht="14.1" customHeight="1">
      <c r="I348" s="1402"/>
      <c r="J348" s="1402"/>
      <c r="K348" s="1402"/>
      <c r="M348" s="1402"/>
      <c r="N348" s="1402"/>
      <c r="O348" s="1402"/>
      <c r="Q348" s="1402"/>
      <c r="R348" s="1402"/>
      <c r="S348" s="1402"/>
      <c r="T348" s="1402"/>
      <c r="U348" s="1402"/>
      <c r="V348" s="1402"/>
      <c r="W348" s="1402"/>
      <c r="X348" s="1402"/>
      <c r="Y348" s="1402"/>
      <c r="Z348" s="1402"/>
      <c r="AA348" s="1402"/>
      <c r="AC348" s="1402"/>
      <c r="AD348" s="1402"/>
      <c r="AE348" s="1402"/>
    </row>
    <row r="349" spans="9:31" s="1400" customFormat="1" ht="14.1" customHeight="1">
      <c r="I349" s="1402"/>
      <c r="J349" s="1402"/>
      <c r="K349" s="1402"/>
      <c r="M349" s="1402"/>
      <c r="N349" s="1402"/>
      <c r="O349" s="1402"/>
      <c r="Q349" s="1402"/>
      <c r="R349" s="1402"/>
      <c r="S349" s="1402"/>
      <c r="T349" s="1402"/>
      <c r="U349" s="1402"/>
      <c r="V349" s="1402"/>
      <c r="W349" s="1402"/>
      <c r="X349" s="1402"/>
      <c r="Y349" s="1402"/>
      <c r="Z349" s="1402"/>
      <c r="AA349" s="1402"/>
      <c r="AC349" s="1402"/>
      <c r="AD349" s="1402"/>
      <c r="AE349" s="1402"/>
    </row>
    <row r="350" spans="9:31" s="1400" customFormat="1" ht="14.1" customHeight="1">
      <c r="I350" s="1402"/>
      <c r="J350" s="1402"/>
      <c r="K350" s="1402"/>
      <c r="M350" s="1402"/>
      <c r="N350" s="1402"/>
      <c r="O350" s="1402"/>
      <c r="Q350" s="1402"/>
      <c r="R350" s="1402"/>
      <c r="S350" s="1402"/>
      <c r="T350" s="1402"/>
      <c r="U350" s="1402"/>
      <c r="V350" s="1402"/>
      <c r="W350" s="1402"/>
      <c r="X350" s="1402"/>
      <c r="Y350" s="1402"/>
      <c r="Z350" s="1402"/>
      <c r="AA350" s="1402"/>
      <c r="AC350" s="1402"/>
      <c r="AD350" s="1402"/>
      <c r="AE350" s="1402"/>
    </row>
    <row r="351" spans="9:31" s="1400" customFormat="1" ht="14.1" customHeight="1">
      <c r="I351" s="1402"/>
      <c r="J351" s="1402"/>
      <c r="K351" s="1402"/>
      <c r="M351" s="1402"/>
      <c r="N351" s="1402"/>
      <c r="O351" s="1402"/>
      <c r="Q351" s="1402"/>
      <c r="R351" s="1402"/>
      <c r="S351" s="1402"/>
      <c r="T351" s="1402"/>
      <c r="U351" s="1402"/>
      <c r="V351" s="1402"/>
      <c r="W351" s="1402"/>
      <c r="X351" s="1402"/>
      <c r="Y351" s="1402"/>
      <c r="Z351" s="1402"/>
      <c r="AA351" s="1402"/>
      <c r="AC351" s="1402"/>
      <c r="AD351" s="1402"/>
      <c r="AE351" s="1402"/>
    </row>
    <row r="352" spans="9:31" s="1400" customFormat="1" ht="14.1" customHeight="1">
      <c r="I352" s="1402"/>
      <c r="J352" s="1402"/>
      <c r="K352" s="1402"/>
      <c r="M352" s="1402"/>
      <c r="N352" s="1402"/>
      <c r="O352" s="1402"/>
      <c r="Q352" s="1402"/>
      <c r="R352" s="1402"/>
      <c r="S352" s="1402"/>
      <c r="T352" s="1402"/>
      <c r="U352" s="1402"/>
      <c r="V352" s="1402"/>
      <c r="W352" s="1402"/>
      <c r="X352" s="1402"/>
      <c r="Y352" s="1402"/>
      <c r="Z352" s="1402"/>
      <c r="AA352" s="1402"/>
      <c r="AC352" s="1402"/>
      <c r="AD352" s="1402"/>
      <c r="AE352" s="1402"/>
    </row>
    <row r="353" spans="9:31" s="1400" customFormat="1" ht="14.1" customHeight="1">
      <c r="I353" s="1402"/>
      <c r="J353" s="1402"/>
      <c r="K353" s="1402"/>
      <c r="M353" s="1402"/>
      <c r="N353" s="1402"/>
      <c r="O353" s="1402"/>
      <c r="Q353" s="1402"/>
      <c r="R353" s="1402"/>
      <c r="S353" s="1402"/>
      <c r="T353" s="1402"/>
      <c r="U353" s="1402"/>
      <c r="V353" s="1402"/>
      <c r="W353" s="1402"/>
      <c r="X353" s="1402"/>
      <c r="Y353" s="1402"/>
      <c r="Z353" s="1402"/>
      <c r="AA353" s="1402"/>
      <c r="AC353" s="1402"/>
      <c r="AD353" s="1402"/>
      <c r="AE353" s="1402"/>
    </row>
    <row r="354" spans="9:31" s="1400" customFormat="1" ht="14.1" customHeight="1">
      <c r="I354" s="1402"/>
      <c r="J354" s="1402"/>
      <c r="K354" s="1402"/>
      <c r="M354" s="1402"/>
      <c r="N354" s="1402"/>
      <c r="O354" s="1402"/>
      <c r="Q354" s="1402"/>
      <c r="R354" s="1402"/>
      <c r="S354" s="1402"/>
      <c r="T354" s="1402"/>
      <c r="U354" s="1402"/>
      <c r="V354" s="1402"/>
      <c r="W354" s="1402"/>
      <c r="X354" s="1402"/>
      <c r="Y354" s="1402"/>
      <c r="Z354" s="1402"/>
      <c r="AA354" s="1402"/>
      <c r="AC354" s="1402"/>
      <c r="AD354" s="1402"/>
      <c r="AE354" s="1402"/>
    </row>
    <row r="355" spans="9:31" s="1400" customFormat="1" ht="14.1" customHeight="1">
      <c r="I355" s="1402"/>
      <c r="J355" s="1402"/>
      <c r="K355" s="1402"/>
      <c r="M355" s="1402"/>
      <c r="N355" s="1402"/>
      <c r="O355" s="1402"/>
      <c r="Q355" s="1402"/>
      <c r="R355" s="1402"/>
      <c r="S355" s="1402"/>
      <c r="T355" s="1402"/>
      <c r="U355" s="1402"/>
      <c r="V355" s="1402"/>
      <c r="W355" s="1402"/>
      <c r="X355" s="1402"/>
      <c r="Y355" s="1402"/>
      <c r="Z355" s="1402"/>
      <c r="AA355" s="1402"/>
      <c r="AC355" s="1402"/>
      <c r="AD355" s="1402"/>
      <c r="AE355" s="1402"/>
    </row>
    <row r="356" spans="9:31" s="1400" customFormat="1" ht="14.1" customHeight="1">
      <c r="I356" s="1402"/>
      <c r="J356" s="1402"/>
      <c r="K356" s="1402"/>
      <c r="M356" s="1402"/>
      <c r="N356" s="1402"/>
      <c r="O356" s="1402"/>
      <c r="Q356" s="1402"/>
      <c r="R356" s="1402"/>
      <c r="S356" s="1402"/>
      <c r="T356" s="1402"/>
      <c r="U356" s="1402"/>
      <c r="V356" s="1402"/>
      <c r="W356" s="1402"/>
      <c r="X356" s="1402"/>
      <c r="Y356" s="1402"/>
      <c r="Z356" s="1402"/>
      <c r="AA356" s="1402"/>
      <c r="AC356" s="1402"/>
      <c r="AD356" s="1402"/>
      <c r="AE356" s="1402"/>
    </row>
    <row r="357" spans="9:31" s="1400" customFormat="1" ht="14.1" customHeight="1">
      <c r="I357" s="1402"/>
      <c r="J357" s="1402"/>
      <c r="K357" s="1402"/>
      <c r="M357" s="1402"/>
      <c r="N357" s="1402"/>
      <c r="O357" s="1402"/>
      <c r="Q357" s="1402"/>
      <c r="R357" s="1402"/>
      <c r="S357" s="1402"/>
      <c r="T357" s="1402"/>
      <c r="U357" s="1402"/>
      <c r="V357" s="1402"/>
      <c r="W357" s="1402"/>
      <c r="X357" s="1402"/>
      <c r="Y357" s="1402"/>
      <c r="Z357" s="1402"/>
      <c r="AA357" s="1402"/>
      <c r="AC357" s="1402"/>
      <c r="AD357" s="1402"/>
      <c r="AE357" s="1402"/>
    </row>
    <row r="358" spans="9:31" s="1400" customFormat="1" ht="14.1" customHeight="1">
      <c r="I358" s="1402"/>
      <c r="J358" s="1402"/>
      <c r="K358" s="1402"/>
      <c r="M358" s="1402"/>
      <c r="N358" s="1402"/>
      <c r="O358" s="1402"/>
      <c r="Q358" s="1402"/>
      <c r="R358" s="1402"/>
      <c r="S358" s="1402"/>
      <c r="T358" s="1402"/>
      <c r="U358" s="1402"/>
      <c r="V358" s="1402"/>
      <c r="W358" s="1402"/>
      <c r="X358" s="1402"/>
      <c r="Y358" s="1402"/>
      <c r="Z358" s="1402"/>
      <c r="AA358" s="1402"/>
      <c r="AC358" s="1402"/>
      <c r="AD358" s="1402"/>
      <c r="AE358" s="1402"/>
    </row>
    <row r="359" spans="9:31" s="1400" customFormat="1" ht="14.1" customHeight="1">
      <c r="I359" s="1402"/>
      <c r="J359" s="1402"/>
      <c r="K359" s="1402"/>
      <c r="M359" s="1402"/>
      <c r="N359" s="1402"/>
      <c r="O359" s="1402"/>
      <c r="Q359" s="1402"/>
      <c r="R359" s="1402"/>
      <c r="S359" s="1402"/>
      <c r="T359" s="1402"/>
      <c r="U359" s="1402"/>
      <c r="V359" s="1402"/>
      <c r="W359" s="1402"/>
      <c r="X359" s="1402"/>
      <c r="Y359" s="1402"/>
      <c r="Z359" s="1402"/>
      <c r="AA359" s="1402"/>
      <c r="AC359" s="1402"/>
      <c r="AD359" s="1402"/>
      <c r="AE359" s="1402"/>
    </row>
    <row r="360" spans="9:31" s="1400" customFormat="1" ht="14.1" customHeight="1">
      <c r="I360" s="1402"/>
      <c r="J360" s="1402"/>
      <c r="K360" s="1402"/>
      <c r="M360" s="1402"/>
      <c r="N360" s="1402"/>
      <c r="O360" s="1402"/>
      <c r="Q360" s="1402"/>
      <c r="R360" s="1402"/>
      <c r="S360" s="1402"/>
      <c r="T360" s="1402"/>
      <c r="U360" s="1402"/>
      <c r="V360" s="1402"/>
      <c r="W360" s="1402"/>
      <c r="X360" s="1402"/>
      <c r="Y360" s="1402"/>
      <c r="Z360" s="1402"/>
      <c r="AA360" s="1402"/>
      <c r="AC360" s="1402"/>
      <c r="AD360" s="1402"/>
      <c r="AE360" s="1402"/>
    </row>
    <row r="361" spans="9:31" s="1400" customFormat="1" ht="14.1" customHeight="1">
      <c r="I361" s="1402"/>
      <c r="J361" s="1402"/>
      <c r="K361" s="1402"/>
      <c r="M361" s="1402"/>
      <c r="N361" s="1402"/>
      <c r="O361" s="1402"/>
      <c r="Q361" s="1402"/>
      <c r="R361" s="1402"/>
      <c r="S361" s="1402"/>
      <c r="T361" s="1402"/>
      <c r="U361" s="1402"/>
      <c r="V361" s="1402"/>
      <c r="W361" s="1402"/>
      <c r="X361" s="1402"/>
      <c r="Y361" s="1402"/>
      <c r="Z361" s="1402"/>
      <c r="AA361" s="1402"/>
      <c r="AC361" s="1402"/>
      <c r="AD361" s="1402"/>
      <c r="AE361" s="1402"/>
    </row>
    <row r="362" spans="9:31" s="1400" customFormat="1" ht="14.1" customHeight="1">
      <c r="I362" s="1402"/>
      <c r="J362" s="1402"/>
      <c r="K362" s="1402"/>
      <c r="M362" s="1402"/>
      <c r="N362" s="1402"/>
      <c r="O362" s="1402"/>
      <c r="Q362" s="1402"/>
      <c r="R362" s="1402"/>
      <c r="S362" s="1402"/>
      <c r="T362" s="1402"/>
      <c r="U362" s="1402"/>
      <c r="V362" s="1402"/>
      <c r="W362" s="1402"/>
      <c r="X362" s="1402"/>
      <c r="Y362" s="1402"/>
      <c r="Z362" s="1402"/>
      <c r="AA362" s="1402"/>
      <c r="AC362" s="1402"/>
      <c r="AD362" s="1402"/>
      <c r="AE362" s="1402"/>
    </row>
    <row r="363" spans="9:31" s="1400" customFormat="1" ht="14.1" customHeight="1">
      <c r="I363" s="1402"/>
      <c r="J363" s="1402"/>
      <c r="K363" s="1402"/>
      <c r="M363" s="1402"/>
      <c r="N363" s="1402"/>
      <c r="O363" s="1402"/>
      <c r="Q363" s="1402"/>
      <c r="R363" s="1402"/>
      <c r="S363" s="1402"/>
      <c r="T363" s="1402"/>
      <c r="U363" s="1402"/>
      <c r="V363" s="1402"/>
      <c r="W363" s="1402"/>
      <c r="X363" s="1402"/>
      <c r="Y363" s="1402"/>
      <c r="Z363" s="1402"/>
      <c r="AA363" s="1402"/>
      <c r="AC363" s="1402"/>
      <c r="AD363" s="1402"/>
      <c r="AE363" s="1402"/>
    </row>
    <row r="364" spans="9:31" s="1400" customFormat="1" ht="14.1" customHeight="1">
      <c r="I364" s="1402"/>
      <c r="J364" s="1402"/>
      <c r="K364" s="1402"/>
      <c r="M364" s="1402"/>
      <c r="N364" s="1402"/>
      <c r="O364" s="1402"/>
      <c r="Q364" s="1402"/>
      <c r="R364" s="1402"/>
      <c r="S364" s="1402"/>
      <c r="T364" s="1402"/>
      <c r="U364" s="1402"/>
      <c r="V364" s="1402"/>
      <c r="W364" s="1402"/>
      <c r="X364" s="1402"/>
      <c r="Y364" s="1402"/>
      <c r="Z364" s="1402"/>
      <c r="AA364" s="1402"/>
      <c r="AC364" s="1402"/>
      <c r="AD364" s="1402"/>
      <c r="AE364" s="1402"/>
    </row>
    <row r="365" spans="9:31" s="1400" customFormat="1" ht="14.1" customHeight="1">
      <c r="I365" s="1402"/>
      <c r="J365" s="1402"/>
      <c r="K365" s="1402"/>
      <c r="M365" s="1402"/>
      <c r="N365" s="1402"/>
      <c r="O365" s="1402"/>
      <c r="Q365" s="1402"/>
      <c r="R365" s="1402"/>
      <c r="S365" s="1402"/>
      <c r="T365" s="1402"/>
      <c r="U365" s="1402"/>
      <c r="V365" s="1402"/>
      <c r="W365" s="1402"/>
      <c r="X365" s="1402"/>
      <c r="Y365" s="1402"/>
      <c r="Z365" s="1402"/>
      <c r="AA365" s="1402"/>
      <c r="AC365" s="1402"/>
      <c r="AD365" s="1402"/>
      <c r="AE365" s="1402"/>
    </row>
    <row r="366" spans="9:31" s="1400" customFormat="1" ht="14.1" customHeight="1">
      <c r="I366" s="1402"/>
      <c r="J366" s="1402"/>
      <c r="K366" s="1402"/>
      <c r="M366" s="1402"/>
      <c r="N366" s="1402"/>
      <c r="O366" s="1402"/>
      <c r="Q366" s="1402"/>
      <c r="R366" s="1402"/>
      <c r="S366" s="1402"/>
      <c r="T366" s="1402"/>
      <c r="U366" s="1402"/>
      <c r="V366" s="1402"/>
      <c r="W366" s="1402"/>
      <c r="X366" s="1402"/>
      <c r="Y366" s="1402"/>
      <c r="Z366" s="1402"/>
      <c r="AA366" s="1402"/>
      <c r="AC366" s="1402"/>
      <c r="AD366" s="1402"/>
      <c r="AE366" s="1402"/>
    </row>
    <row r="367" spans="9:31" s="1400" customFormat="1" ht="14.1" customHeight="1">
      <c r="I367" s="1402"/>
      <c r="J367" s="1402"/>
      <c r="K367" s="1402"/>
      <c r="M367" s="1402"/>
      <c r="N367" s="1402"/>
      <c r="O367" s="1402"/>
      <c r="Q367" s="1402"/>
      <c r="R367" s="1402"/>
      <c r="S367" s="1402"/>
      <c r="T367" s="1402"/>
      <c r="U367" s="1402"/>
      <c r="V367" s="1402"/>
      <c r="W367" s="1402"/>
      <c r="X367" s="1402"/>
      <c r="Y367" s="1402"/>
      <c r="Z367" s="1402"/>
      <c r="AA367" s="1402"/>
      <c r="AC367" s="1402"/>
      <c r="AD367" s="1402"/>
      <c r="AE367" s="1402"/>
    </row>
    <row r="368" spans="9:31" s="1400" customFormat="1" ht="14.1" customHeight="1">
      <c r="I368" s="1402"/>
      <c r="J368" s="1402"/>
      <c r="K368" s="1402"/>
      <c r="M368" s="1402"/>
      <c r="N368" s="1402"/>
      <c r="O368" s="1402"/>
      <c r="Q368" s="1402"/>
      <c r="R368" s="1402"/>
      <c r="S368" s="1402"/>
      <c r="T368" s="1402"/>
      <c r="U368" s="1402"/>
      <c r="V368" s="1402"/>
      <c r="W368" s="1402"/>
      <c r="X368" s="1402"/>
      <c r="Y368" s="1402"/>
      <c r="Z368" s="1402"/>
      <c r="AA368" s="1402"/>
      <c r="AC368" s="1402"/>
      <c r="AD368" s="1402"/>
      <c r="AE368" s="1402"/>
    </row>
    <row r="369" spans="9:31" s="1400" customFormat="1" ht="14.1" customHeight="1">
      <c r="I369" s="1402"/>
      <c r="J369" s="1402"/>
      <c r="K369" s="1402"/>
      <c r="M369" s="1402"/>
      <c r="N369" s="1402"/>
      <c r="O369" s="1402"/>
      <c r="Q369" s="1402"/>
      <c r="R369" s="1402"/>
      <c r="S369" s="1402"/>
      <c r="T369" s="1402"/>
      <c r="U369" s="1402"/>
      <c r="V369" s="1402"/>
      <c r="W369" s="1402"/>
      <c r="X369" s="1402"/>
      <c r="Y369" s="1402"/>
      <c r="Z369" s="1402"/>
      <c r="AA369" s="1402"/>
      <c r="AC369" s="1402"/>
      <c r="AD369" s="1402"/>
      <c r="AE369" s="1402"/>
    </row>
    <row r="370" spans="9:31" s="1400" customFormat="1" ht="14.1" customHeight="1">
      <c r="I370" s="1402"/>
      <c r="J370" s="1402"/>
      <c r="K370" s="1402"/>
      <c r="M370" s="1402"/>
      <c r="N370" s="1402"/>
      <c r="O370" s="1402"/>
      <c r="Q370" s="1402"/>
      <c r="R370" s="1402"/>
      <c r="S370" s="1402"/>
      <c r="T370" s="1402"/>
      <c r="U370" s="1402"/>
      <c r="V370" s="1402"/>
      <c r="W370" s="1402"/>
      <c r="X370" s="1402"/>
      <c r="Y370" s="1402"/>
      <c r="Z370" s="1402"/>
      <c r="AA370" s="1402"/>
      <c r="AC370" s="1402"/>
      <c r="AD370" s="1402"/>
      <c r="AE370" s="1402"/>
    </row>
    <row r="371" spans="9:31" s="1400" customFormat="1" ht="14.1" customHeight="1">
      <c r="I371" s="1402"/>
      <c r="J371" s="1402"/>
      <c r="K371" s="1402"/>
      <c r="M371" s="1402"/>
      <c r="N371" s="1402"/>
      <c r="O371" s="1402"/>
      <c r="Q371" s="1402"/>
      <c r="R371" s="1402"/>
      <c r="S371" s="1402"/>
      <c r="T371" s="1402"/>
      <c r="U371" s="1402"/>
      <c r="V371" s="1402"/>
      <c r="W371" s="1402"/>
      <c r="X371" s="1402"/>
      <c r="Y371" s="1402"/>
      <c r="Z371" s="1402"/>
      <c r="AA371" s="1402"/>
      <c r="AC371" s="1402"/>
      <c r="AD371" s="1402"/>
      <c r="AE371" s="1402"/>
    </row>
    <row r="372" spans="9:31" s="1400" customFormat="1" ht="14.1" customHeight="1">
      <c r="I372" s="1402"/>
      <c r="J372" s="1402"/>
      <c r="K372" s="1402"/>
      <c r="M372" s="1402"/>
      <c r="N372" s="1402"/>
      <c r="O372" s="1402"/>
      <c r="Q372" s="1402"/>
      <c r="R372" s="1402"/>
      <c r="S372" s="1402"/>
      <c r="T372" s="1402"/>
      <c r="U372" s="1402"/>
      <c r="V372" s="1402"/>
      <c r="W372" s="1402"/>
      <c r="X372" s="1402"/>
      <c r="Y372" s="1402"/>
      <c r="Z372" s="1402"/>
      <c r="AA372" s="1402"/>
      <c r="AC372" s="1402"/>
      <c r="AD372" s="1402"/>
      <c r="AE372" s="1402"/>
    </row>
    <row r="373" spans="9:31" s="1400" customFormat="1" ht="14.1" customHeight="1">
      <c r="I373" s="1402"/>
      <c r="J373" s="1402"/>
      <c r="K373" s="1402"/>
      <c r="M373" s="1402"/>
      <c r="N373" s="1402"/>
      <c r="O373" s="1402"/>
      <c r="Q373" s="1402"/>
      <c r="R373" s="1402"/>
      <c r="S373" s="1402"/>
      <c r="T373" s="1402"/>
      <c r="U373" s="1402"/>
      <c r="V373" s="1402"/>
      <c r="W373" s="1402"/>
      <c r="X373" s="1402"/>
      <c r="Y373" s="1402"/>
      <c r="Z373" s="1402"/>
      <c r="AA373" s="1402"/>
      <c r="AC373" s="1402"/>
      <c r="AD373" s="1402"/>
      <c r="AE373" s="1402"/>
    </row>
    <row r="374" spans="9:31" s="1400" customFormat="1" ht="14.1" customHeight="1">
      <c r="I374" s="1402"/>
      <c r="J374" s="1402"/>
      <c r="K374" s="1402"/>
      <c r="M374" s="1402"/>
      <c r="N374" s="1402"/>
      <c r="O374" s="1402"/>
      <c r="Q374" s="1402"/>
      <c r="R374" s="1402"/>
      <c r="S374" s="1402"/>
      <c r="T374" s="1402"/>
      <c r="U374" s="1402"/>
      <c r="V374" s="1402"/>
      <c r="W374" s="1402"/>
      <c r="X374" s="1402"/>
      <c r="Y374" s="1402"/>
      <c r="Z374" s="1402"/>
      <c r="AA374" s="1402"/>
      <c r="AC374" s="1402"/>
      <c r="AD374" s="1402"/>
      <c r="AE374" s="1402"/>
    </row>
    <row r="375" spans="9:31" s="1400" customFormat="1" ht="14.1" customHeight="1">
      <c r="I375" s="1402"/>
      <c r="J375" s="1402"/>
      <c r="K375" s="1402"/>
      <c r="M375" s="1402"/>
      <c r="N375" s="1402"/>
      <c r="O375" s="1402"/>
      <c r="Q375" s="1402"/>
      <c r="R375" s="1402"/>
      <c r="S375" s="1402"/>
      <c r="T375" s="1402"/>
      <c r="U375" s="1402"/>
      <c r="V375" s="1402"/>
      <c r="W375" s="1402"/>
      <c r="X375" s="1402"/>
      <c r="Y375" s="1402"/>
      <c r="Z375" s="1402"/>
      <c r="AA375" s="1402"/>
      <c r="AC375" s="1402"/>
      <c r="AD375" s="1402"/>
      <c r="AE375" s="1402"/>
    </row>
    <row r="376" spans="9:31" s="1400" customFormat="1" ht="14.1" customHeight="1">
      <c r="I376" s="1402"/>
      <c r="J376" s="1402"/>
      <c r="K376" s="1402"/>
      <c r="M376" s="1402"/>
      <c r="N376" s="1402"/>
      <c r="O376" s="1402"/>
      <c r="Q376" s="1402"/>
      <c r="R376" s="1402"/>
      <c r="S376" s="1402"/>
      <c r="T376" s="1402"/>
      <c r="U376" s="1402"/>
      <c r="V376" s="1402"/>
      <c r="W376" s="1402"/>
      <c r="X376" s="1402"/>
      <c r="Y376" s="1402"/>
      <c r="Z376" s="1402"/>
      <c r="AA376" s="1402"/>
      <c r="AC376" s="1402"/>
      <c r="AD376" s="1402"/>
      <c r="AE376" s="1402"/>
    </row>
    <row r="377" spans="9:31" s="1400" customFormat="1" ht="14.1" customHeight="1">
      <c r="I377" s="1402"/>
      <c r="J377" s="1402"/>
      <c r="K377" s="1402"/>
      <c r="M377" s="1402"/>
      <c r="N377" s="1402"/>
      <c r="O377" s="1402"/>
      <c r="Q377" s="1402"/>
      <c r="R377" s="1402"/>
      <c r="S377" s="1402"/>
      <c r="T377" s="1402"/>
      <c r="U377" s="1402"/>
      <c r="V377" s="1402"/>
      <c r="W377" s="1402"/>
      <c r="X377" s="1402"/>
      <c r="Y377" s="1402"/>
      <c r="Z377" s="1402"/>
      <c r="AA377" s="1402"/>
      <c r="AC377" s="1402"/>
      <c r="AD377" s="1402"/>
      <c r="AE377" s="1402"/>
    </row>
    <row r="378" spans="9:31" s="1400" customFormat="1" ht="14.1" customHeight="1">
      <c r="I378" s="1402"/>
      <c r="J378" s="1402"/>
      <c r="K378" s="1402"/>
      <c r="M378" s="1402"/>
      <c r="N378" s="1402"/>
      <c r="O378" s="1402"/>
      <c r="Q378" s="1402"/>
      <c r="R378" s="1402"/>
      <c r="S378" s="1402"/>
      <c r="T378" s="1402"/>
      <c r="U378" s="1402"/>
      <c r="V378" s="1402"/>
      <c r="W378" s="1402"/>
      <c r="X378" s="1402"/>
      <c r="Y378" s="1402"/>
      <c r="Z378" s="1402"/>
      <c r="AA378" s="1402"/>
      <c r="AC378" s="1402"/>
      <c r="AD378" s="1402"/>
      <c r="AE378" s="1402"/>
    </row>
    <row r="379" spans="9:31" s="1400" customFormat="1" ht="14.1" customHeight="1">
      <c r="I379" s="1402"/>
      <c r="J379" s="1402"/>
      <c r="K379" s="1402"/>
      <c r="M379" s="1402"/>
      <c r="N379" s="1402"/>
      <c r="O379" s="1402"/>
      <c r="Q379" s="1402"/>
      <c r="R379" s="1402"/>
      <c r="S379" s="1402"/>
      <c r="T379" s="1402"/>
      <c r="U379" s="1402"/>
      <c r="V379" s="1402"/>
      <c r="W379" s="1402"/>
      <c r="X379" s="1402"/>
      <c r="Y379" s="1402"/>
      <c r="Z379" s="1402"/>
      <c r="AA379" s="1402"/>
      <c r="AC379" s="1402"/>
      <c r="AD379" s="1402"/>
      <c r="AE379" s="1402"/>
    </row>
    <row r="380" spans="9:31" s="1400" customFormat="1" ht="14.1" customHeight="1">
      <c r="I380" s="1402"/>
      <c r="J380" s="1402"/>
      <c r="K380" s="1402"/>
      <c r="M380" s="1402"/>
      <c r="N380" s="1402"/>
      <c r="O380" s="1402"/>
      <c r="Q380" s="1402"/>
      <c r="R380" s="1402"/>
      <c r="S380" s="1402"/>
      <c r="T380" s="1402"/>
      <c r="U380" s="1402"/>
      <c r="V380" s="1402"/>
      <c r="W380" s="1402"/>
      <c r="X380" s="1402"/>
      <c r="Y380" s="1402"/>
      <c r="Z380" s="1402"/>
      <c r="AA380" s="1402"/>
      <c r="AC380" s="1402"/>
      <c r="AD380" s="1402"/>
      <c r="AE380" s="1402"/>
    </row>
    <row r="381" spans="9:31" s="1400" customFormat="1" ht="14.1" customHeight="1">
      <c r="I381" s="1402"/>
      <c r="J381" s="1402"/>
      <c r="K381" s="1402"/>
      <c r="M381" s="1402"/>
      <c r="N381" s="1402"/>
      <c r="O381" s="1402"/>
      <c r="Q381" s="1402"/>
      <c r="R381" s="1402"/>
      <c r="S381" s="1402"/>
      <c r="T381" s="1402"/>
      <c r="U381" s="1402"/>
      <c r="V381" s="1402"/>
      <c r="W381" s="1402"/>
      <c r="X381" s="1402"/>
      <c r="Y381" s="1402"/>
      <c r="Z381" s="1402"/>
      <c r="AA381" s="1402"/>
      <c r="AC381" s="1402"/>
      <c r="AD381" s="1402"/>
      <c r="AE381" s="1402"/>
    </row>
    <row r="382" spans="9:31" s="1400" customFormat="1" ht="14.1" customHeight="1">
      <c r="I382" s="1402"/>
      <c r="J382" s="1402"/>
      <c r="K382" s="1402"/>
      <c r="M382" s="1402"/>
      <c r="N382" s="1402"/>
      <c r="O382" s="1402"/>
      <c r="Q382" s="1402"/>
      <c r="R382" s="1402"/>
      <c r="S382" s="1402"/>
      <c r="T382" s="1402"/>
      <c r="U382" s="1402"/>
      <c r="V382" s="1402"/>
      <c r="W382" s="1402"/>
      <c r="X382" s="1402"/>
      <c r="Y382" s="1402"/>
      <c r="Z382" s="1402"/>
      <c r="AA382" s="1402"/>
      <c r="AC382" s="1402"/>
      <c r="AD382" s="1402"/>
      <c r="AE382" s="1402"/>
    </row>
    <row r="383" spans="9:31" s="1400" customFormat="1" ht="14.1" customHeight="1">
      <c r="I383" s="1402"/>
      <c r="J383" s="1402"/>
      <c r="K383" s="1402"/>
      <c r="M383" s="1402"/>
      <c r="N383" s="1402"/>
      <c r="O383" s="1402"/>
      <c r="Q383" s="1402"/>
      <c r="R383" s="1402"/>
      <c r="S383" s="1402"/>
      <c r="T383" s="1402"/>
      <c r="U383" s="1402"/>
      <c r="V383" s="1402"/>
      <c r="W383" s="1402"/>
      <c r="X383" s="1402"/>
      <c r="Y383" s="1402"/>
      <c r="Z383" s="1402"/>
      <c r="AA383" s="1402"/>
      <c r="AC383" s="1402"/>
      <c r="AD383" s="1402"/>
      <c r="AE383" s="1402"/>
    </row>
    <row r="384" spans="9:31" s="1400" customFormat="1" ht="14.1" customHeight="1">
      <c r="I384" s="1402"/>
      <c r="J384" s="1402"/>
      <c r="K384" s="1402"/>
      <c r="M384" s="1402"/>
      <c r="N384" s="1402"/>
      <c r="O384" s="1402"/>
      <c r="Q384" s="1402"/>
      <c r="R384" s="1402"/>
      <c r="S384" s="1402"/>
      <c r="T384" s="1402"/>
      <c r="U384" s="1402"/>
      <c r="V384" s="1402"/>
      <c r="W384" s="1402"/>
      <c r="X384" s="1402"/>
      <c r="Y384" s="1402"/>
      <c r="Z384" s="1402"/>
      <c r="AA384" s="1402"/>
      <c r="AC384" s="1402"/>
      <c r="AD384" s="1402"/>
      <c r="AE384" s="1402"/>
    </row>
    <row r="385" spans="9:31" s="1400" customFormat="1" ht="14.1" customHeight="1">
      <c r="I385" s="1402"/>
      <c r="J385" s="1402"/>
      <c r="K385" s="1402"/>
      <c r="M385" s="1402"/>
      <c r="N385" s="1402"/>
      <c r="O385" s="1402"/>
      <c r="Q385" s="1402"/>
      <c r="R385" s="1402"/>
      <c r="S385" s="1402"/>
      <c r="T385" s="1402"/>
      <c r="U385" s="1402"/>
      <c r="V385" s="1402"/>
      <c r="W385" s="1402"/>
      <c r="X385" s="1402"/>
      <c r="Y385" s="1402"/>
      <c r="Z385" s="1402"/>
      <c r="AA385" s="1402"/>
      <c r="AC385" s="1402"/>
      <c r="AD385" s="1402"/>
      <c r="AE385" s="1402"/>
    </row>
    <row r="386" spans="9:31" s="1400" customFormat="1" ht="14.1" customHeight="1">
      <c r="I386" s="1402"/>
      <c r="J386" s="1402"/>
      <c r="K386" s="1402"/>
      <c r="M386" s="1402"/>
      <c r="N386" s="1402"/>
      <c r="O386" s="1402"/>
      <c r="Q386" s="1402"/>
      <c r="R386" s="1402"/>
      <c r="S386" s="1402"/>
      <c r="T386" s="1402"/>
      <c r="U386" s="1402"/>
      <c r="V386" s="1402"/>
      <c r="W386" s="1402"/>
      <c r="X386" s="1402"/>
      <c r="Y386" s="1402"/>
      <c r="Z386" s="1402"/>
      <c r="AA386" s="1402"/>
      <c r="AC386" s="1402"/>
      <c r="AD386" s="1402"/>
      <c r="AE386" s="1402"/>
    </row>
    <row r="387" spans="9:31" s="1400" customFormat="1" ht="14.1" customHeight="1">
      <c r="I387" s="1402"/>
      <c r="J387" s="1402"/>
      <c r="K387" s="1402"/>
      <c r="M387" s="1402"/>
      <c r="N387" s="1402"/>
      <c r="O387" s="1402"/>
      <c r="Q387" s="1402"/>
      <c r="R387" s="1402"/>
      <c r="S387" s="1402"/>
      <c r="T387" s="1402"/>
      <c r="U387" s="1402"/>
      <c r="V387" s="1402"/>
      <c r="W387" s="1402"/>
      <c r="X387" s="1402"/>
      <c r="Y387" s="1402"/>
      <c r="Z387" s="1402"/>
      <c r="AA387" s="1402"/>
      <c r="AC387" s="1402"/>
      <c r="AD387" s="1402"/>
      <c r="AE387" s="1402"/>
    </row>
    <row r="388" spans="9:31" s="1400" customFormat="1" ht="14.1" customHeight="1">
      <c r="I388" s="1402"/>
      <c r="J388" s="1402"/>
      <c r="K388" s="1402"/>
      <c r="M388" s="1402"/>
      <c r="N388" s="1402"/>
      <c r="O388" s="1402"/>
      <c r="Q388" s="1402"/>
      <c r="R388" s="1402"/>
      <c r="S388" s="1402"/>
      <c r="T388" s="1402"/>
      <c r="U388" s="1402"/>
      <c r="V388" s="1402"/>
      <c r="W388" s="1402"/>
      <c r="X388" s="1402"/>
      <c r="Y388" s="1402"/>
      <c r="Z388" s="1402"/>
      <c r="AA388" s="1402"/>
      <c r="AC388" s="1402"/>
      <c r="AD388" s="1402"/>
      <c r="AE388" s="1402"/>
    </row>
    <row r="389" spans="9:31" s="1400" customFormat="1" ht="14.1" customHeight="1">
      <c r="I389" s="1402"/>
      <c r="J389" s="1402"/>
      <c r="K389" s="1402"/>
      <c r="M389" s="1402"/>
      <c r="N389" s="1402"/>
      <c r="O389" s="1402"/>
      <c r="Q389" s="1402"/>
      <c r="R389" s="1402"/>
      <c r="S389" s="1402"/>
      <c r="T389" s="1402"/>
      <c r="U389" s="1402"/>
      <c r="V389" s="1402"/>
      <c r="W389" s="1402"/>
      <c r="X389" s="1402"/>
      <c r="Y389" s="1402"/>
      <c r="Z389" s="1402"/>
      <c r="AA389" s="1402"/>
      <c r="AC389" s="1402"/>
      <c r="AD389" s="1402"/>
      <c r="AE389" s="1402"/>
    </row>
    <row r="390" spans="9:31" s="1400" customFormat="1" ht="14.1" customHeight="1">
      <c r="I390" s="1402"/>
      <c r="J390" s="1402"/>
      <c r="K390" s="1402"/>
      <c r="M390" s="1402"/>
      <c r="N390" s="1402"/>
      <c r="O390" s="1402"/>
      <c r="Q390" s="1402"/>
      <c r="R390" s="1402"/>
      <c r="S390" s="1402"/>
      <c r="T390" s="1402"/>
      <c r="U390" s="1402"/>
      <c r="V390" s="1402"/>
      <c r="W390" s="1402"/>
      <c r="X390" s="1402"/>
      <c r="Y390" s="1402"/>
      <c r="Z390" s="1402"/>
      <c r="AA390" s="1402"/>
      <c r="AC390" s="1402"/>
      <c r="AD390" s="1402"/>
      <c r="AE390" s="1402"/>
    </row>
    <row r="391" spans="9:31" s="1400" customFormat="1" ht="14.1" customHeight="1">
      <c r="I391" s="1402"/>
      <c r="J391" s="1402"/>
      <c r="K391" s="1402"/>
      <c r="M391" s="1402"/>
      <c r="N391" s="1402"/>
      <c r="O391" s="1402"/>
      <c r="Q391" s="1402"/>
      <c r="R391" s="1402"/>
      <c r="S391" s="1402"/>
      <c r="T391" s="1402"/>
      <c r="U391" s="1402"/>
      <c r="V391" s="1402"/>
      <c r="W391" s="1402"/>
      <c r="X391" s="1402"/>
      <c r="Y391" s="1402"/>
      <c r="Z391" s="1402"/>
      <c r="AA391" s="1402"/>
      <c r="AC391" s="1402"/>
      <c r="AD391" s="1402"/>
      <c r="AE391" s="1402"/>
    </row>
    <row r="392" spans="9:31" s="1400" customFormat="1" ht="14.1" customHeight="1">
      <c r="I392" s="1402"/>
      <c r="J392" s="1402"/>
      <c r="K392" s="1402"/>
      <c r="M392" s="1402"/>
      <c r="N392" s="1402"/>
      <c r="O392" s="1402"/>
      <c r="Q392" s="1402"/>
      <c r="R392" s="1402"/>
      <c r="S392" s="1402"/>
      <c r="T392" s="1402"/>
      <c r="U392" s="1402"/>
      <c r="V392" s="1402"/>
      <c r="W392" s="1402"/>
      <c r="X392" s="1402"/>
      <c r="Y392" s="1402"/>
      <c r="Z392" s="1402"/>
      <c r="AA392" s="1402"/>
      <c r="AC392" s="1402"/>
      <c r="AD392" s="1402"/>
      <c r="AE392" s="1402"/>
    </row>
    <row r="393" spans="9:31" s="1400" customFormat="1" ht="14.1" customHeight="1">
      <c r="I393" s="1402"/>
      <c r="J393" s="1402"/>
      <c r="K393" s="1402"/>
      <c r="M393" s="1402"/>
      <c r="N393" s="1402"/>
      <c r="O393" s="1402"/>
      <c r="Q393" s="1402"/>
      <c r="R393" s="1402"/>
      <c r="S393" s="1402"/>
      <c r="T393" s="1402"/>
      <c r="U393" s="1402"/>
      <c r="V393" s="1402"/>
      <c r="W393" s="1402"/>
      <c r="X393" s="1402"/>
      <c r="Y393" s="1402"/>
      <c r="Z393" s="1402"/>
      <c r="AA393" s="1402"/>
      <c r="AC393" s="1402"/>
      <c r="AD393" s="1402"/>
      <c r="AE393" s="1402"/>
    </row>
    <row r="394" spans="9:31" s="1400" customFormat="1" ht="14.1" customHeight="1">
      <c r="I394" s="1402"/>
      <c r="J394" s="1402"/>
      <c r="K394" s="1402"/>
      <c r="M394" s="1402"/>
      <c r="N394" s="1402"/>
      <c r="O394" s="1402"/>
      <c r="Q394" s="1402"/>
      <c r="R394" s="1402"/>
      <c r="S394" s="1402"/>
      <c r="T394" s="1402"/>
      <c r="U394" s="1402"/>
      <c r="V394" s="1402"/>
      <c r="W394" s="1402"/>
      <c r="X394" s="1402"/>
      <c r="Y394" s="1402"/>
      <c r="Z394" s="1402"/>
      <c r="AA394" s="1402"/>
      <c r="AC394" s="1402"/>
      <c r="AD394" s="1402"/>
      <c r="AE394" s="1402"/>
    </row>
    <row r="395" spans="9:31" s="1400" customFormat="1" ht="14.1" customHeight="1">
      <c r="I395" s="1402"/>
      <c r="J395" s="1402"/>
      <c r="K395" s="1402"/>
      <c r="M395" s="1402"/>
      <c r="N395" s="1402"/>
      <c r="O395" s="1402"/>
      <c r="Q395" s="1402"/>
      <c r="R395" s="1402"/>
      <c r="S395" s="1402"/>
      <c r="T395" s="1402"/>
      <c r="U395" s="1402"/>
      <c r="V395" s="1402"/>
      <c r="W395" s="1402"/>
      <c r="X395" s="1402"/>
      <c r="Y395" s="1402"/>
      <c r="Z395" s="1402"/>
      <c r="AA395" s="1402"/>
      <c r="AC395" s="1402"/>
      <c r="AD395" s="1402"/>
      <c r="AE395" s="1402"/>
    </row>
    <row r="396" spans="9:31" s="1400" customFormat="1" ht="14.1" customHeight="1">
      <c r="I396" s="1402"/>
      <c r="J396" s="1402"/>
      <c r="K396" s="1402"/>
      <c r="M396" s="1402"/>
      <c r="N396" s="1402"/>
      <c r="O396" s="1402"/>
      <c r="Q396" s="1402"/>
      <c r="R396" s="1402"/>
      <c r="S396" s="1402"/>
      <c r="T396" s="1402"/>
      <c r="U396" s="1402"/>
      <c r="V396" s="1402"/>
      <c r="W396" s="1402"/>
      <c r="X396" s="1402"/>
      <c r="Y396" s="1402"/>
      <c r="Z396" s="1402"/>
      <c r="AA396" s="1402"/>
      <c r="AC396" s="1402"/>
      <c r="AD396" s="1402"/>
      <c r="AE396" s="1402"/>
    </row>
    <row r="397" spans="9:31" s="1400" customFormat="1" ht="14.1" customHeight="1">
      <c r="I397" s="1402"/>
      <c r="J397" s="1402"/>
      <c r="K397" s="1402"/>
      <c r="M397" s="1402"/>
      <c r="N397" s="1402"/>
      <c r="O397" s="1402"/>
      <c r="Q397" s="1402"/>
      <c r="R397" s="1402"/>
      <c r="S397" s="1402"/>
      <c r="T397" s="1402"/>
      <c r="U397" s="1402"/>
      <c r="V397" s="1402"/>
      <c r="W397" s="1402"/>
      <c r="X397" s="1402"/>
      <c r="Y397" s="1402"/>
      <c r="Z397" s="1402"/>
      <c r="AA397" s="1402"/>
      <c r="AC397" s="1402"/>
      <c r="AD397" s="1402"/>
      <c r="AE397" s="1402"/>
    </row>
    <row r="398" spans="9:31" s="1400" customFormat="1" ht="14.1" customHeight="1">
      <c r="I398" s="1402"/>
      <c r="J398" s="1402"/>
      <c r="K398" s="1402"/>
      <c r="M398" s="1402"/>
      <c r="N398" s="1402"/>
      <c r="O398" s="1402"/>
      <c r="Q398" s="1402"/>
      <c r="R398" s="1402"/>
      <c r="S398" s="1402"/>
      <c r="T398" s="1402"/>
      <c r="U398" s="1402"/>
      <c r="V398" s="1402"/>
      <c r="W398" s="1402"/>
      <c r="X398" s="1402"/>
      <c r="Y398" s="1402"/>
      <c r="Z398" s="1402"/>
      <c r="AA398" s="1402"/>
      <c r="AC398" s="1402"/>
      <c r="AD398" s="1402"/>
      <c r="AE398" s="1402"/>
    </row>
    <row r="399" spans="9:31" s="1400" customFormat="1" ht="14.1" customHeight="1">
      <c r="I399" s="1402"/>
      <c r="J399" s="1402"/>
      <c r="K399" s="1402"/>
      <c r="M399" s="1402"/>
      <c r="N399" s="1402"/>
      <c r="O399" s="1402"/>
      <c r="Q399" s="1402"/>
      <c r="R399" s="1402"/>
      <c r="S399" s="1402"/>
      <c r="T399" s="1402"/>
      <c r="U399" s="1402"/>
      <c r="V399" s="1402"/>
      <c r="W399" s="1402"/>
      <c r="X399" s="1402"/>
      <c r="Y399" s="1402"/>
      <c r="Z399" s="1402"/>
      <c r="AA399" s="1402"/>
      <c r="AC399" s="1402"/>
      <c r="AD399" s="1402"/>
      <c r="AE399" s="1402"/>
    </row>
    <row r="400" spans="9:31" s="1400" customFormat="1" ht="14.1" customHeight="1">
      <c r="I400" s="1402"/>
      <c r="J400" s="1402"/>
      <c r="K400" s="1402"/>
      <c r="M400" s="1402"/>
      <c r="N400" s="1402"/>
      <c r="O400" s="1402"/>
      <c r="Q400" s="1402"/>
      <c r="R400" s="1402"/>
      <c r="S400" s="1402"/>
      <c r="T400" s="1402"/>
      <c r="U400" s="1402"/>
      <c r="V400" s="1402"/>
      <c r="W400" s="1402"/>
      <c r="X400" s="1402"/>
      <c r="Y400" s="1402"/>
      <c r="Z400" s="1402"/>
      <c r="AA400" s="1402"/>
      <c r="AC400" s="1402"/>
      <c r="AD400" s="1402"/>
      <c r="AE400" s="1402"/>
    </row>
    <row r="401" spans="9:31" s="1400" customFormat="1" ht="14.1" customHeight="1">
      <c r="I401" s="1402"/>
      <c r="J401" s="1402"/>
      <c r="K401" s="1402"/>
      <c r="M401" s="1402"/>
      <c r="N401" s="1402"/>
      <c r="O401" s="1402"/>
      <c r="Q401" s="1402"/>
      <c r="R401" s="1402"/>
      <c r="S401" s="1402"/>
      <c r="T401" s="1402"/>
      <c r="U401" s="1402"/>
      <c r="V401" s="1402"/>
      <c r="W401" s="1402"/>
      <c r="X401" s="1402"/>
      <c r="Y401" s="1402"/>
      <c r="Z401" s="1402"/>
      <c r="AA401" s="1402"/>
      <c r="AC401" s="1402"/>
      <c r="AD401" s="1402"/>
      <c r="AE401" s="1402"/>
    </row>
    <row r="402" spans="9:31" s="1400" customFormat="1" ht="14.1" customHeight="1">
      <c r="I402" s="1402"/>
      <c r="J402" s="1402"/>
      <c r="K402" s="1402"/>
      <c r="M402" s="1402"/>
      <c r="N402" s="1402"/>
      <c r="O402" s="1402"/>
      <c r="Q402" s="1402"/>
      <c r="R402" s="1402"/>
      <c r="S402" s="1402"/>
      <c r="T402" s="1402"/>
      <c r="U402" s="1402"/>
      <c r="V402" s="1402"/>
      <c r="W402" s="1402"/>
      <c r="X402" s="1402"/>
      <c r="Y402" s="1402"/>
      <c r="Z402" s="1402"/>
      <c r="AA402" s="1402"/>
      <c r="AC402" s="1402"/>
      <c r="AD402" s="1402"/>
      <c r="AE402" s="1402"/>
    </row>
    <row r="403" spans="9:31" s="1400" customFormat="1" ht="14.1" customHeight="1">
      <c r="I403" s="1402"/>
      <c r="J403" s="1402"/>
      <c r="K403" s="1402"/>
      <c r="M403" s="1402"/>
      <c r="N403" s="1402"/>
      <c r="O403" s="1402"/>
      <c r="Q403" s="1402"/>
      <c r="R403" s="1402"/>
      <c r="S403" s="1402"/>
      <c r="T403" s="1402"/>
      <c r="U403" s="1402"/>
      <c r="V403" s="1402"/>
      <c r="W403" s="1402"/>
      <c r="X403" s="1402"/>
      <c r="Y403" s="1402"/>
      <c r="Z403" s="1402"/>
      <c r="AA403" s="1402"/>
      <c r="AC403" s="1402"/>
      <c r="AD403" s="1402"/>
      <c r="AE403" s="1402"/>
    </row>
    <row r="404" spans="9:31" s="1400" customFormat="1" ht="14.1" customHeight="1">
      <c r="I404" s="1402"/>
      <c r="J404" s="1402"/>
      <c r="K404" s="1402"/>
      <c r="M404" s="1402"/>
      <c r="N404" s="1402"/>
      <c r="O404" s="1402"/>
      <c r="Q404" s="1402"/>
      <c r="R404" s="1402"/>
      <c r="S404" s="1402"/>
      <c r="T404" s="1402"/>
      <c r="U404" s="1402"/>
      <c r="V404" s="1402"/>
      <c r="W404" s="1402"/>
      <c r="X404" s="1402"/>
      <c r="Y404" s="1402"/>
      <c r="Z404" s="1402"/>
      <c r="AA404" s="1402"/>
      <c r="AC404" s="1402"/>
      <c r="AD404" s="1402"/>
      <c r="AE404" s="1402"/>
    </row>
    <row r="405" spans="9:31" s="1400" customFormat="1" ht="14.1" customHeight="1">
      <c r="I405" s="1402"/>
      <c r="J405" s="1402"/>
      <c r="K405" s="1402"/>
      <c r="M405" s="1402"/>
      <c r="N405" s="1402"/>
      <c r="O405" s="1402"/>
      <c r="Q405" s="1402"/>
      <c r="R405" s="1402"/>
      <c r="S405" s="1402"/>
      <c r="T405" s="1402"/>
      <c r="U405" s="1402"/>
      <c r="V405" s="1402"/>
      <c r="W405" s="1402"/>
      <c r="X405" s="1402"/>
      <c r="Y405" s="1402"/>
      <c r="Z405" s="1402"/>
      <c r="AA405" s="1402"/>
      <c r="AC405" s="1402"/>
      <c r="AD405" s="1402"/>
      <c r="AE405" s="1402"/>
    </row>
    <row r="406" spans="9:31" s="1400" customFormat="1" ht="14.1" customHeight="1">
      <c r="I406" s="1402"/>
      <c r="J406" s="1402"/>
      <c r="K406" s="1402"/>
      <c r="M406" s="1402"/>
      <c r="N406" s="1402"/>
      <c r="O406" s="1402"/>
      <c r="Q406" s="1402"/>
      <c r="R406" s="1402"/>
      <c r="S406" s="1402"/>
      <c r="T406" s="1402"/>
      <c r="U406" s="1402"/>
      <c r="V406" s="1402"/>
      <c r="W406" s="1402"/>
      <c r="X406" s="1402"/>
      <c r="Y406" s="1402"/>
      <c r="Z406" s="1402"/>
      <c r="AA406" s="1402"/>
      <c r="AC406" s="1402"/>
      <c r="AD406" s="1402"/>
      <c r="AE406" s="1402"/>
    </row>
    <row r="407" spans="9:31" s="1400" customFormat="1" ht="14.1" customHeight="1">
      <c r="I407" s="1402"/>
      <c r="J407" s="1402"/>
      <c r="K407" s="1402"/>
      <c r="M407" s="1402"/>
      <c r="N407" s="1402"/>
      <c r="O407" s="1402"/>
      <c r="Q407" s="1402"/>
      <c r="R407" s="1402"/>
      <c r="S407" s="1402"/>
      <c r="T407" s="1402"/>
      <c r="U407" s="1402"/>
      <c r="V407" s="1402"/>
      <c r="W407" s="1402"/>
      <c r="X407" s="1402"/>
      <c r="Y407" s="1402"/>
      <c r="Z407" s="1402"/>
      <c r="AA407" s="1402"/>
      <c r="AC407" s="1402"/>
      <c r="AD407" s="1402"/>
      <c r="AE407" s="1402"/>
    </row>
    <row r="408" spans="9:31" s="1400" customFormat="1" ht="14.1" customHeight="1">
      <c r="I408" s="1402"/>
      <c r="J408" s="1402"/>
      <c r="K408" s="1402"/>
      <c r="M408" s="1402"/>
      <c r="N408" s="1402"/>
      <c r="O408" s="1402"/>
      <c r="Q408" s="1402"/>
      <c r="R408" s="1402"/>
      <c r="S408" s="1402"/>
      <c r="T408" s="1402"/>
      <c r="U408" s="1402"/>
      <c r="V408" s="1402"/>
      <c r="W408" s="1402"/>
      <c r="X408" s="1402"/>
      <c r="Y408" s="1402"/>
      <c r="Z408" s="1402"/>
      <c r="AA408" s="1402"/>
      <c r="AC408" s="1402"/>
      <c r="AD408" s="1402"/>
      <c r="AE408" s="1402"/>
    </row>
    <row r="409" spans="9:31" s="1400" customFormat="1" ht="14.1" customHeight="1">
      <c r="I409" s="1402"/>
      <c r="J409" s="1402"/>
      <c r="K409" s="1402"/>
      <c r="M409" s="1402"/>
      <c r="N409" s="1402"/>
      <c r="O409" s="1402"/>
      <c r="Q409" s="1402"/>
      <c r="R409" s="1402"/>
      <c r="S409" s="1402"/>
      <c r="T409" s="1402"/>
      <c r="U409" s="1402"/>
      <c r="V409" s="1402"/>
      <c r="W409" s="1402"/>
      <c r="X409" s="1402"/>
      <c r="Y409" s="1402"/>
      <c r="Z409" s="1402"/>
      <c r="AA409" s="1402"/>
      <c r="AC409" s="1402"/>
      <c r="AD409" s="1402"/>
      <c r="AE409" s="1402"/>
    </row>
    <row r="410" spans="9:31" s="1400" customFormat="1" ht="14.1" customHeight="1">
      <c r="I410" s="1402"/>
      <c r="J410" s="1402"/>
      <c r="K410" s="1402"/>
      <c r="M410" s="1402"/>
      <c r="N410" s="1402"/>
      <c r="O410" s="1402"/>
      <c r="Q410" s="1402"/>
      <c r="R410" s="1402"/>
      <c r="S410" s="1402"/>
      <c r="T410" s="1402"/>
      <c r="U410" s="1402"/>
      <c r="V410" s="1402"/>
      <c r="W410" s="1402"/>
      <c r="X410" s="1402"/>
      <c r="Y410" s="1402"/>
      <c r="Z410" s="1402"/>
      <c r="AA410" s="1402"/>
      <c r="AC410" s="1402"/>
      <c r="AD410" s="1402"/>
      <c r="AE410" s="1402"/>
    </row>
    <row r="411" spans="9:31" s="1400" customFormat="1" ht="14.1" customHeight="1">
      <c r="I411" s="1402"/>
      <c r="J411" s="1402"/>
      <c r="K411" s="1402"/>
      <c r="M411" s="1402"/>
      <c r="N411" s="1402"/>
      <c r="O411" s="1402"/>
      <c r="Q411" s="1402"/>
      <c r="R411" s="1402"/>
      <c r="S411" s="1402"/>
      <c r="T411" s="1402"/>
      <c r="U411" s="1402"/>
      <c r="V411" s="1402"/>
      <c r="W411" s="1402"/>
      <c r="X411" s="1402"/>
      <c r="Y411" s="1402"/>
      <c r="Z411" s="1402"/>
      <c r="AA411" s="1402"/>
      <c r="AC411" s="1402"/>
      <c r="AD411" s="1402"/>
      <c r="AE411" s="1402"/>
    </row>
    <row r="412" spans="9:31" s="1400" customFormat="1" ht="14.1" customHeight="1">
      <c r="I412" s="1402"/>
      <c r="J412" s="1402"/>
      <c r="K412" s="1402"/>
      <c r="M412" s="1402"/>
      <c r="N412" s="1402"/>
      <c r="O412" s="1402"/>
      <c r="Q412" s="1402"/>
      <c r="R412" s="1402"/>
      <c r="S412" s="1402"/>
      <c r="T412" s="1402"/>
      <c r="U412" s="1402"/>
      <c r="V412" s="1402"/>
      <c r="W412" s="1402"/>
      <c r="X412" s="1402"/>
      <c r="Y412" s="1402"/>
      <c r="Z412" s="1402"/>
      <c r="AA412" s="1402"/>
      <c r="AC412" s="1402"/>
      <c r="AD412" s="1402"/>
      <c r="AE412" s="1402"/>
    </row>
    <row r="413" spans="9:31" s="1400" customFormat="1" ht="14.1" customHeight="1">
      <c r="I413" s="1402"/>
      <c r="J413" s="1402"/>
      <c r="K413" s="1402"/>
      <c r="M413" s="1402"/>
      <c r="N413" s="1402"/>
      <c r="O413" s="1402"/>
      <c r="Q413" s="1402"/>
      <c r="R413" s="1402"/>
      <c r="S413" s="1402"/>
      <c r="T413" s="1402"/>
      <c r="U413" s="1402"/>
      <c r="V413" s="1402"/>
      <c r="W413" s="1402"/>
      <c r="X413" s="1402"/>
      <c r="Y413" s="1402"/>
      <c r="Z413" s="1402"/>
      <c r="AA413" s="1402"/>
      <c r="AC413" s="1402"/>
      <c r="AD413" s="1402"/>
      <c r="AE413" s="1402"/>
    </row>
    <row r="414" spans="9:31" s="1400" customFormat="1" ht="14.1" customHeight="1">
      <c r="I414" s="1402"/>
      <c r="J414" s="1402"/>
      <c r="K414" s="1402"/>
      <c r="M414" s="1402"/>
      <c r="N414" s="1402"/>
      <c r="O414" s="1402"/>
      <c r="Q414" s="1402"/>
      <c r="R414" s="1402"/>
      <c r="S414" s="1402"/>
      <c r="T414" s="1402"/>
      <c r="U414" s="1402"/>
      <c r="V414" s="1402"/>
      <c r="W414" s="1402"/>
      <c r="X414" s="1402"/>
      <c r="Y414" s="1402"/>
      <c r="Z414" s="1402"/>
      <c r="AA414" s="1402"/>
      <c r="AC414" s="1402"/>
      <c r="AD414" s="1402"/>
      <c r="AE414" s="1402"/>
    </row>
    <row r="415" spans="9:31" s="1400" customFormat="1" ht="14.1" customHeight="1">
      <c r="I415" s="1402"/>
      <c r="J415" s="1402"/>
      <c r="K415" s="1402"/>
      <c r="M415" s="1402"/>
      <c r="N415" s="1402"/>
      <c r="O415" s="1402"/>
      <c r="Q415" s="1402"/>
      <c r="R415" s="1402"/>
      <c r="S415" s="1402"/>
      <c r="T415" s="1402"/>
      <c r="U415" s="1402"/>
      <c r="V415" s="1402"/>
      <c r="W415" s="1402"/>
      <c r="X415" s="1402"/>
      <c r="Y415" s="1402"/>
      <c r="Z415" s="1402"/>
      <c r="AA415" s="1402"/>
      <c r="AC415" s="1402"/>
      <c r="AD415" s="1402"/>
      <c r="AE415" s="1402"/>
    </row>
    <row r="416" spans="9:31" s="1400" customFormat="1" ht="14.1" customHeight="1">
      <c r="I416" s="1402"/>
      <c r="J416" s="1402"/>
      <c r="K416" s="1402"/>
      <c r="M416" s="1402"/>
      <c r="N416" s="1402"/>
      <c r="O416" s="1402"/>
      <c r="Q416" s="1402"/>
      <c r="R416" s="1402"/>
      <c r="S416" s="1402"/>
      <c r="T416" s="1402"/>
      <c r="U416" s="1402"/>
      <c r="V416" s="1402"/>
      <c r="W416" s="1402"/>
      <c r="X416" s="1402"/>
      <c r="Y416" s="1402"/>
      <c r="Z416" s="1402"/>
      <c r="AA416" s="1402"/>
      <c r="AC416" s="1402"/>
      <c r="AD416" s="1402"/>
      <c r="AE416" s="1402"/>
    </row>
    <row r="417" spans="9:31" s="1400" customFormat="1" ht="14.1" customHeight="1">
      <c r="I417" s="1402"/>
      <c r="J417" s="1402"/>
      <c r="K417" s="1402"/>
      <c r="M417" s="1402"/>
      <c r="N417" s="1402"/>
      <c r="O417" s="1402"/>
      <c r="Q417" s="1402"/>
      <c r="R417" s="1402"/>
      <c r="S417" s="1402"/>
      <c r="T417" s="1402"/>
      <c r="U417" s="1402"/>
      <c r="V417" s="1402"/>
      <c r="W417" s="1402"/>
      <c r="X417" s="1402"/>
      <c r="Y417" s="1402"/>
      <c r="Z417" s="1402"/>
      <c r="AA417" s="1402"/>
      <c r="AC417" s="1402"/>
      <c r="AD417" s="1402"/>
      <c r="AE417" s="1402"/>
    </row>
    <row r="418" spans="9:31" s="1400" customFormat="1" ht="14.1" customHeight="1">
      <c r="I418" s="1402"/>
      <c r="J418" s="1402"/>
      <c r="K418" s="1402"/>
      <c r="M418" s="1402"/>
      <c r="N418" s="1402"/>
      <c r="O418" s="1402"/>
      <c r="Q418" s="1402"/>
      <c r="R418" s="1402"/>
      <c r="S418" s="1402"/>
      <c r="T418" s="1402"/>
      <c r="U418" s="1402"/>
      <c r="V418" s="1402"/>
      <c r="W418" s="1402"/>
      <c r="X418" s="1402"/>
      <c r="Y418" s="1402"/>
      <c r="Z418" s="1402"/>
      <c r="AA418" s="1402"/>
      <c r="AC418" s="1402"/>
      <c r="AD418" s="1402"/>
      <c r="AE418" s="1402"/>
    </row>
    <row r="419" spans="9:31" s="1400" customFormat="1" ht="14.1" customHeight="1">
      <c r="I419" s="1402"/>
      <c r="J419" s="1402"/>
      <c r="K419" s="1402"/>
      <c r="M419" s="1402"/>
      <c r="N419" s="1402"/>
      <c r="O419" s="1402"/>
      <c r="Q419" s="1402"/>
      <c r="R419" s="1402"/>
      <c r="S419" s="1402"/>
      <c r="T419" s="1402"/>
      <c r="U419" s="1402"/>
      <c r="V419" s="1402"/>
      <c r="W419" s="1402"/>
      <c r="X419" s="1402"/>
      <c r="Y419" s="1402"/>
      <c r="Z419" s="1402"/>
      <c r="AA419" s="1402"/>
      <c r="AC419" s="1402"/>
      <c r="AD419" s="1402"/>
      <c r="AE419" s="1402"/>
    </row>
    <row r="420" spans="9:31" s="1400" customFormat="1" ht="14.1" customHeight="1">
      <c r="I420" s="1402"/>
      <c r="J420" s="1402"/>
      <c r="K420" s="1402"/>
      <c r="M420" s="1402"/>
      <c r="N420" s="1402"/>
      <c r="O420" s="1402"/>
      <c r="Q420" s="1402"/>
      <c r="R420" s="1402"/>
      <c r="S420" s="1402"/>
      <c r="T420" s="1402"/>
      <c r="U420" s="1402"/>
      <c r="V420" s="1402"/>
      <c r="W420" s="1402"/>
      <c r="X420" s="1402"/>
      <c r="Y420" s="1402"/>
      <c r="Z420" s="1402"/>
      <c r="AA420" s="1402"/>
      <c r="AC420" s="1402"/>
      <c r="AD420" s="1402"/>
      <c r="AE420" s="1402"/>
    </row>
    <row r="421" spans="9:31" s="1400" customFormat="1" ht="14.1" customHeight="1">
      <c r="I421" s="1402"/>
      <c r="J421" s="1402"/>
      <c r="K421" s="1402"/>
      <c r="M421" s="1402"/>
      <c r="N421" s="1402"/>
      <c r="O421" s="1402"/>
      <c r="Q421" s="1402"/>
      <c r="R421" s="1402"/>
      <c r="S421" s="1402"/>
      <c r="T421" s="1402"/>
      <c r="U421" s="1402"/>
      <c r="V421" s="1402"/>
      <c r="W421" s="1402"/>
      <c r="X421" s="1402"/>
      <c r="Y421" s="1402"/>
      <c r="Z421" s="1402"/>
      <c r="AA421" s="1402"/>
      <c r="AC421" s="1402"/>
      <c r="AD421" s="1402"/>
      <c r="AE421" s="1402"/>
    </row>
    <row r="422" spans="9:31" s="1400" customFormat="1" ht="14.1" customHeight="1">
      <c r="I422" s="1402"/>
      <c r="J422" s="1402"/>
      <c r="K422" s="1402"/>
      <c r="M422" s="1402"/>
      <c r="N422" s="1402"/>
      <c r="O422" s="1402"/>
      <c r="Q422" s="1402"/>
      <c r="R422" s="1402"/>
      <c r="S422" s="1402"/>
      <c r="T422" s="1402"/>
      <c r="U422" s="1402"/>
      <c r="V422" s="1402"/>
      <c r="W422" s="1402"/>
      <c r="X422" s="1402"/>
      <c r="Y422" s="1402"/>
      <c r="Z422" s="1402"/>
      <c r="AA422" s="1402"/>
      <c r="AC422" s="1402"/>
      <c r="AD422" s="1402"/>
      <c r="AE422" s="1402"/>
    </row>
    <row r="423" spans="9:31" s="1400" customFormat="1" ht="14.1" customHeight="1">
      <c r="I423" s="1402"/>
      <c r="J423" s="1402"/>
      <c r="K423" s="1402"/>
      <c r="M423" s="1402"/>
      <c r="N423" s="1402"/>
      <c r="O423" s="1402"/>
      <c r="Q423" s="1402"/>
      <c r="R423" s="1402"/>
      <c r="S423" s="1402"/>
      <c r="T423" s="1402"/>
      <c r="U423" s="1402"/>
      <c r="V423" s="1402"/>
      <c r="W423" s="1402"/>
      <c r="X423" s="1402"/>
      <c r="Y423" s="1402"/>
      <c r="Z423" s="1402"/>
      <c r="AA423" s="1402"/>
      <c r="AC423" s="1402"/>
      <c r="AD423" s="1402"/>
      <c r="AE423" s="1402"/>
    </row>
    <row r="424" spans="9:31" s="1400" customFormat="1" ht="14.1" customHeight="1">
      <c r="I424" s="1402"/>
      <c r="J424" s="1402"/>
      <c r="K424" s="1402"/>
      <c r="M424" s="1402"/>
      <c r="N424" s="1402"/>
      <c r="O424" s="1402"/>
      <c r="Q424" s="1402"/>
      <c r="R424" s="1402"/>
      <c r="S424" s="1402"/>
      <c r="T424" s="1402"/>
      <c r="U424" s="1402"/>
      <c r="V424" s="1402"/>
      <c r="W424" s="1402"/>
      <c r="X424" s="1402"/>
      <c r="Y424" s="1402"/>
      <c r="Z424" s="1402"/>
      <c r="AA424" s="1402"/>
      <c r="AC424" s="1402"/>
      <c r="AD424" s="1402"/>
      <c r="AE424" s="1402"/>
    </row>
    <row r="425" spans="9:31" s="1400" customFormat="1" ht="14.1" customHeight="1">
      <c r="I425" s="1402"/>
      <c r="J425" s="1402"/>
      <c r="K425" s="1402"/>
      <c r="M425" s="1402"/>
      <c r="N425" s="1402"/>
      <c r="O425" s="1402"/>
      <c r="Q425" s="1402"/>
      <c r="R425" s="1402"/>
      <c r="S425" s="1402"/>
      <c r="T425" s="1402"/>
      <c r="U425" s="1402"/>
      <c r="V425" s="1402"/>
      <c r="W425" s="1402"/>
      <c r="X425" s="1402"/>
      <c r="Y425" s="1402"/>
      <c r="Z425" s="1402"/>
      <c r="AA425" s="1402"/>
      <c r="AC425" s="1402"/>
      <c r="AD425" s="1402"/>
      <c r="AE425" s="1402"/>
    </row>
    <row r="426" spans="9:31" s="1400" customFormat="1" ht="14.1" customHeight="1">
      <c r="I426" s="1402"/>
      <c r="J426" s="1402"/>
      <c r="K426" s="1402"/>
      <c r="M426" s="1402"/>
      <c r="N426" s="1402"/>
      <c r="O426" s="1402"/>
      <c r="Q426" s="1402"/>
      <c r="R426" s="1402"/>
      <c r="S426" s="1402"/>
      <c r="T426" s="1402"/>
      <c r="U426" s="1402"/>
      <c r="V426" s="1402"/>
      <c r="W426" s="1402"/>
      <c r="X426" s="1402"/>
      <c r="Y426" s="1402"/>
      <c r="Z426" s="1402"/>
      <c r="AA426" s="1402"/>
      <c r="AC426" s="1402"/>
      <c r="AD426" s="1402"/>
      <c r="AE426" s="1402"/>
    </row>
    <row r="427" spans="9:31" s="1400" customFormat="1" ht="14.1" customHeight="1">
      <c r="I427" s="1402"/>
      <c r="J427" s="1402"/>
      <c r="K427" s="1402"/>
      <c r="M427" s="1402"/>
      <c r="N427" s="1402"/>
      <c r="O427" s="1402"/>
      <c r="Q427" s="1402"/>
      <c r="R427" s="1402"/>
      <c r="S427" s="1402"/>
      <c r="T427" s="1402"/>
      <c r="U427" s="1402"/>
      <c r="V427" s="1402"/>
      <c r="W427" s="1402"/>
      <c r="X427" s="1402"/>
      <c r="Y427" s="1402"/>
      <c r="Z427" s="1402"/>
      <c r="AA427" s="1402"/>
      <c r="AC427" s="1402"/>
      <c r="AD427" s="1402"/>
      <c r="AE427" s="1402"/>
    </row>
    <row r="428" spans="9:31" s="1400" customFormat="1" ht="14.1" customHeight="1">
      <c r="I428" s="1402"/>
      <c r="J428" s="1402"/>
      <c r="K428" s="1402"/>
      <c r="M428" s="1402"/>
      <c r="N428" s="1402"/>
      <c r="O428" s="1402"/>
      <c r="Q428" s="1402"/>
      <c r="R428" s="1402"/>
      <c r="S428" s="1402"/>
      <c r="T428" s="1402"/>
      <c r="U428" s="1402"/>
      <c r="V428" s="1402"/>
      <c r="W428" s="1402"/>
      <c r="X428" s="1402"/>
      <c r="Y428" s="1402"/>
      <c r="Z428" s="1402"/>
      <c r="AA428" s="1402"/>
      <c r="AC428" s="1402"/>
      <c r="AD428" s="1402"/>
      <c r="AE428" s="1402"/>
    </row>
    <row r="429" spans="9:31" s="1400" customFormat="1" ht="14.1" customHeight="1">
      <c r="I429" s="1402"/>
      <c r="J429" s="1402"/>
      <c r="K429" s="1402"/>
      <c r="M429" s="1402"/>
      <c r="N429" s="1402"/>
      <c r="O429" s="1402"/>
      <c r="Q429" s="1402"/>
      <c r="R429" s="1402"/>
      <c r="S429" s="1402"/>
      <c r="T429" s="1402"/>
      <c r="U429" s="1402"/>
      <c r="V429" s="1402"/>
      <c r="W429" s="1402"/>
      <c r="X429" s="1402"/>
      <c r="Y429" s="1402"/>
      <c r="Z429" s="1402"/>
      <c r="AA429" s="1402"/>
      <c r="AC429" s="1402"/>
      <c r="AD429" s="1402"/>
      <c r="AE429" s="1402"/>
    </row>
    <row r="430" spans="9:31" s="1400" customFormat="1" ht="14.1" customHeight="1">
      <c r="I430" s="1402"/>
      <c r="J430" s="1402"/>
      <c r="K430" s="1402"/>
      <c r="M430" s="1402"/>
      <c r="N430" s="1402"/>
      <c r="O430" s="1402"/>
      <c r="Q430" s="1402"/>
      <c r="R430" s="1402"/>
      <c r="S430" s="1402"/>
      <c r="T430" s="1402"/>
      <c r="U430" s="1402"/>
      <c r="V430" s="1402"/>
      <c r="W430" s="1402"/>
      <c r="X430" s="1402"/>
      <c r="Y430" s="1402"/>
      <c r="Z430" s="1402"/>
      <c r="AA430" s="1402"/>
      <c r="AC430" s="1402"/>
      <c r="AD430" s="1402"/>
      <c r="AE430" s="1402"/>
    </row>
    <row r="431" spans="9:31" s="1400" customFormat="1" ht="14.1" customHeight="1">
      <c r="I431" s="1402"/>
      <c r="J431" s="1402"/>
      <c r="K431" s="1402"/>
      <c r="M431" s="1402"/>
      <c r="N431" s="1402"/>
      <c r="O431" s="1402"/>
      <c r="Q431" s="1402"/>
      <c r="R431" s="1402"/>
      <c r="S431" s="1402"/>
      <c r="T431" s="1402"/>
      <c r="U431" s="1402"/>
      <c r="V431" s="1402"/>
      <c r="W431" s="1402"/>
      <c r="X431" s="1402"/>
      <c r="Y431" s="1402"/>
      <c r="Z431" s="1402"/>
      <c r="AA431" s="1402"/>
      <c r="AC431" s="1402"/>
      <c r="AD431" s="1402"/>
      <c r="AE431" s="1402"/>
    </row>
    <row r="432" spans="9:31" s="1400" customFormat="1" ht="14.1" customHeight="1">
      <c r="I432" s="1402"/>
      <c r="J432" s="1402"/>
      <c r="K432" s="1402"/>
      <c r="M432" s="1402"/>
      <c r="N432" s="1402"/>
      <c r="O432" s="1402"/>
      <c r="Q432" s="1402"/>
      <c r="R432" s="1402"/>
      <c r="S432" s="1402"/>
      <c r="T432" s="1402"/>
      <c r="U432" s="1402"/>
      <c r="V432" s="1402"/>
      <c r="W432" s="1402"/>
      <c r="X432" s="1402"/>
      <c r="Y432" s="1402"/>
      <c r="Z432" s="1402"/>
      <c r="AA432" s="1402"/>
      <c r="AC432" s="1402"/>
      <c r="AD432" s="1402"/>
      <c r="AE432" s="1402"/>
    </row>
    <row r="433" spans="9:31" s="1400" customFormat="1" ht="14.1" customHeight="1">
      <c r="I433" s="1402"/>
      <c r="J433" s="1402"/>
      <c r="K433" s="1402"/>
      <c r="M433" s="1402"/>
      <c r="N433" s="1402"/>
      <c r="O433" s="1402"/>
      <c r="Q433" s="1402"/>
      <c r="R433" s="1402"/>
      <c r="S433" s="1402"/>
      <c r="T433" s="1402"/>
      <c r="U433" s="1402"/>
      <c r="V433" s="1402"/>
      <c r="W433" s="1402"/>
      <c r="X433" s="1402"/>
      <c r="Y433" s="1402"/>
      <c r="Z433" s="1402"/>
      <c r="AA433" s="1402"/>
      <c r="AC433" s="1402"/>
      <c r="AD433" s="1402"/>
      <c r="AE433" s="1402"/>
    </row>
    <row r="434" spans="9:31" s="1400" customFormat="1" ht="14.1" customHeight="1">
      <c r="I434" s="1402"/>
      <c r="J434" s="1402"/>
      <c r="K434" s="1402"/>
      <c r="M434" s="1402"/>
      <c r="N434" s="1402"/>
      <c r="O434" s="1402"/>
      <c r="Q434" s="1402"/>
      <c r="R434" s="1402"/>
      <c r="S434" s="1402"/>
      <c r="T434" s="1402"/>
      <c r="U434" s="1402"/>
      <c r="V434" s="1402"/>
      <c r="W434" s="1402"/>
      <c r="X434" s="1402"/>
      <c r="Y434" s="1402"/>
      <c r="Z434" s="1402"/>
      <c r="AA434" s="1402"/>
      <c r="AC434" s="1402"/>
      <c r="AD434" s="1402"/>
      <c r="AE434" s="1402"/>
    </row>
    <row r="435" spans="9:31" s="1400" customFormat="1" ht="14.1" customHeight="1">
      <c r="I435" s="1402"/>
      <c r="J435" s="1402"/>
      <c r="K435" s="1402"/>
      <c r="M435" s="1402"/>
      <c r="N435" s="1402"/>
      <c r="O435" s="1402"/>
      <c r="Q435" s="1402"/>
      <c r="R435" s="1402"/>
      <c r="S435" s="1402"/>
      <c r="T435" s="1402"/>
      <c r="U435" s="1402"/>
      <c r="V435" s="1402"/>
      <c r="W435" s="1402"/>
      <c r="X435" s="1402"/>
      <c r="Y435" s="1402"/>
      <c r="Z435" s="1402"/>
      <c r="AA435" s="1402"/>
      <c r="AC435" s="1402"/>
      <c r="AD435" s="1402"/>
      <c r="AE435" s="1402"/>
    </row>
    <row r="436" spans="9:31" s="1400" customFormat="1" ht="14.1" customHeight="1">
      <c r="I436" s="1402"/>
      <c r="J436" s="1402"/>
      <c r="K436" s="1402"/>
      <c r="M436" s="1402"/>
      <c r="N436" s="1402"/>
      <c r="O436" s="1402"/>
      <c r="Q436" s="1402"/>
      <c r="R436" s="1402"/>
      <c r="S436" s="1402"/>
      <c r="T436" s="1402"/>
      <c r="U436" s="1402"/>
      <c r="V436" s="1402"/>
      <c r="W436" s="1402"/>
      <c r="X436" s="1402"/>
      <c r="Y436" s="1402"/>
      <c r="Z436" s="1402"/>
      <c r="AA436" s="1402"/>
      <c r="AC436" s="1402"/>
      <c r="AD436" s="1402"/>
      <c r="AE436" s="1402"/>
    </row>
    <row r="437" spans="9:31" s="1400" customFormat="1" ht="14.1" customHeight="1">
      <c r="I437" s="1402"/>
      <c r="J437" s="1402"/>
      <c r="K437" s="1402"/>
      <c r="M437" s="1402"/>
      <c r="N437" s="1402"/>
      <c r="O437" s="1402"/>
      <c r="Q437" s="1402"/>
      <c r="R437" s="1402"/>
      <c r="S437" s="1402"/>
      <c r="T437" s="1402"/>
      <c r="U437" s="1402"/>
      <c r="V437" s="1402"/>
      <c r="W437" s="1402"/>
      <c r="X437" s="1402"/>
      <c r="Y437" s="1402"/>
      <c r="Z437" s="1402"/>
      <c r="AA437" s="1402"/>
      <c r="AC437" s="1402"/>
      <c r="AD437" s="1402"/>
      <c r="AE437" s="1402"/>
    </row>
    <row r="438" spans="9:31" s="1400" customFormat="1" ht="14.1" customHeight="1">
      <c r="I438" s="1402"/>
      <c r="J438" s="1402"/>
      <c r="K438" s="1402"/>
      <c r="M438" s="1402"/>
      <c r="N438" s="1402"/>
      <c r="O438" s="1402"/>
      <c r="Q438" s="1402"/>
      <c r="R438" s="1402"/>
      <c r="S438" s="1402"/>
      <c r="T438" s="1402"/>
      <c r="U438" s="1402"/>
      <c r="V438" s="1402"/>
      <c r="W438" s="1402"/>
      <c r="X438" s="1402"/>
      <c r="Y438" s="1402"/>
      <c r="Z438" s="1402"/>
      <c r="AA438" s="1402"/>
      <c r="AC438" s="1402"/>
      <c r="AD438" s="1402"/>
      <c r="AE438" s="1402"/>
    </row>
    <row r="439" spans="9:31" s="1400" customFormat="1" ht="14.1" customHeight="1">
      <c r="I439" s="1402"/>
      <c r="J439" s="1402"/>
      <c r="K439" s="1402"/>
      <c r="M439" s="1402"/>
      <c r="N439" s="1402"/>
      <c r="O439" s="1402"/>
      <c r="Q439" s="1402"/>
      <c r="R439" s="1402"/>
      <c r="S439" s="1402"/>
      <c r="T439" s="1402"/>
      <c r="U439" s="1402"/>
      <c r="V439" s="1402"/>
      <c r="W439" s="1402"/>
      <c r="X439" s="1402"/>
      <c r="Y439" s="1402"/>
      <c r="Z439" s="1402"/>
      <c r="AA439" s="1402"/>
      <c r="AC439" s="1402"/>
      <c r="AD439" s="1402"/>
      <c r="AE439" s="1402"/>
    </row>
    <row r="440" spans="9:31" s="1400" customFormat="1" ht="14.1" customHeight="1">
      <c r="I440" s="1402"/>
      <c r="J440" s="1402"/>
      <c r="K440" s="1402"/>
      <c r="M440" s="1402"/>
      <c r="N440" s="1402"/>
      <c r="O440" s="1402"/>
      <c r="Q440" s="1402"/>
      <c r="R440" s="1402"/>
      <c r="S440" s="1402"/>
      <c r="T440" s="1402"/>
      <c r="U440" s="1402"/>
      <c r="V440" s="1402"/>
      <c r="W440" s="1402"/>
      <c r="X440" s="1402"/>
      <c r="Y440" s="1402"/>
      <c r="Z440" s="1402"/>
      <c r="AA440" s="1402"/>
      <c r="AC440" s="1402"/>
      <c r="AD440" s="1402"/>
      <c r="AE440" s="1402"/>
    </row>
    <row r="441" spans="9:31" s="1400" customFormat="1" ht="14.1" customHeight="1">
      <c r="I441" s="1402"/>
      <c r="J441" s="1402"/>
      <c r="K441" s="1402"/>
      <c r="M441" s="1402"/>
      <c r="N441" s="1402"/>
      <c r="O441" s="1402"/>
      <c r="Q441" s="1402"/>
      <c r="R441" s="1402"/>
      <c r="S441" s="1402"/>
      <c r="T441" s="1402"/>
      <c r="U441" s="1402"/>
      <c r="V441" s="1402"/>
      <c r="W441" s="1402"/>
      <c r="X441" s="1402"/>
      <c r="Y441" s="1402"/>
      <c r="Z441" s="1402"/>
      <c r="AA441" s="1402"/>
      <c r="AC441" s="1402"/>
      <c r="AD441" s="1402"/>
      <c r="AE441" s="1402"/>
    </row>
    <row r="442" spans="9:31" s="1400" customFormat="1" ht="14.1" customHeight="1">
      <c r="I442" s="1402"/>
      <c r="J442" s="1402"/>
      <c r="K442" s="1402"/>
      <c r="M442" s="1402"/>
      <c r="N442" s="1402"/>
      <c r="O442" s="1402"/>
      <c r="Q442" s="1402"/>
      <c r="R442" s="1402"/>
      <c r="S442" s="1402"/>
      <c r="T442" s="1402"/>
      <c r="U442" s="1402"/>
      <c r="V442" s="1402"/>
      <c r="W442" s="1402"/>
      <c r="X442" s="1402"/>
      <c r="Y442" s="1402"/>
      <c r="Z442" s="1402"/>
      <c r="AA442" s="1402"/>
      <c r="AC442" s="1402"/>
      <c r="AD442" s="1402"/>
      <c r="AE442" s="1402"/>
    </row>
    <row r="443" spans="9:31" s="1400" customFormat="1" ht="14.1" customHeight="1">
      <c r="I443" s="1402"/>
      <c r="J443" s="1402"/>
      <c r="K443" s="1402"/>
      <c r="M443" s="1402"/>
      <c r="N443" s="1402"/>
      <c r="O443" s="1402"/>
      <c r="Q443" s="1402"/>
      <c r="R443" s="1402"/>
      <c r="S443" s="1402"/>
      <c r="T443" s="1402"/>
      <c r="U443" s="1402"/>
      <c r="V443" s="1402"/>
      <c r="W443" s="1402"/>
      <c r="X443" s="1402"/>
      <c r="Y443" s="1402"/>
      <c r="Z443" s="1402"/>
      <c r="AA443" s="1402"/>
      <c r="AC443" s="1402"/>
      <c r="AD443" s="1402"/>
      <c r="AE443" s="1402"/>
    </row>
    <row r="444" spans="9:31" s="1400" customFormat="1" ht="14.1" customHeight="1">
      <c r="I444" s="1402"/>
      <c r="J444" s="1402"/>
      <c r="K444" s="1402"/>
      <c r="M444" s="1402"/>
      <c r="N444" s="1402"/>
      <c r="O444" s="1402"/>
      <c r="Q444" s="1402"/>
      <c r="R444" s="1402"/>
      <c r="S444" s="1402"/>
      <c r="T444" s="1402"/>
      <c r="U444" s="1402"/>
      <c r="V444" s="1402"/>
      <c r="W444" s="1402"/>
      <c r="X444" s="1402"/>
      <c r="Y444" s="1402"/>
      <c r="Z444" s="1402"/>
      <c r="AA444" s="1402"/>
      <c r="AC444" s="1402"/>
      <c r="AD444" s="1402"/>
      <c r="AE444" s="1402"/>
    </row>
    <row r="445" spans="9:31" s="1400" customFormat="1" ht="14.1" customHeight="1">
      <c r="I445" s="1402"/>
      <c r="J445" s="1402"/>
      <c r="K445" s="1402"/>
      <c r="M445" s="1402"/>
      <c r="N445" s="1402"/>
      <c r="O445" s="1402"/>
      <c r="Q445" s="1402"/>
      <c r="R445" s="1402"/>
      <c r="S445" s="1402"/>
      <c r="T445" s="1402"/>
      <c r="U445" s="1402"/>
      <c r="V445" s="1402"/>
      <c r="W445" s="1402"/>
      <c r="X445" s="1402"/>
      <c r="Y445" s="1402"/>
      <c r="Z445" s="1402"/>
      <c r="AA445" s="1402"/>
      <c r="AC445" s="1402"/>
      <c r="AD445" s="1402"/>
      <c r="AE445" s="1402"/>
    </row>
    <row r="446" spans="9:31" s="1400" customFormat="1" ht="14.1" customHeight="1">
      <c r="I446" s="1402"/>
      <c r="J446" s="1402"/>
      <c r="K446" s="1402"/>
      <c r="M446" s="1402"/>
      <c r="N446" s="1402"/>
      <c r="O446" s="1402"/>
      <c r="Q446" s="1402"/>
      <c r="R446" s="1402"/>
      <c r="S446" s="1402"/>
      <c r="T446" s="1402"/>
      <c r="U446" s="1402"/>
      <c r="V446" s="1402"/>
      <c r="W446" s="1402"/>
      <c r="X446" s="1402"/>
      <c r="Y446" s="1402"/>
      <c r="Z446" s="1402"/>
      <c r="AA446" s="1402"/>
      <c r="AC446" s="1402"/>
      <c r="AD446" s="1402"/>
      <c r="AE446" s="1402"/>
    </row>
    <row r="447" spans="9:31" s="1400" customFormat="1" ht="14.1" customHeight="1">
      <c r="I447" s="1402"/>
      <c r="J447" s="1402"/>
      <c r="K447" s="1402"/>
      <c r="M447" s="1402"/>
      <c r="N447" s="1402"/>
      <c r="O447" s="1402"/>
      <c r="Q447" s="1402"/>
      <c r="R447" s="1402"/>
      <c r="S447" s="1402"/>
      <c r="T447" s="1402"/>
      <c r="U447" s="1402"/>
      <c r="V447" s="1402"/>
      <c r="W447" s="1402"/>
      <c r="X447" s="1402"/>
      <c r="Y447" s="1402"/>
      <c r="Z447" s="1402"/>
      <c r="AA447" s="1402"/>
      <c r="AC447" s="1402"/>
      <c r="AD447" s="1402"/>
      <c r="AE447" s="1402"/>
    </row>
    <row r="448" spans="9:31" s="1400" customFormat="1" ht="14.1" customHeight="1">
      <c r="I448" s="1402"/>
      <c r="J448" s="1402"/>
      <c r="K448" s="1402"/>
      <c r="M448" s="1402"/>
      <c r="N448" s="1402"/>
      <c r="O448" s="1402"/>
      <c r="Q448" s="1402"/>
      <c r="R448" s="1402"/>
      <c r="S448" s="1402"/>
      <c r="T448" s="1402"/>
      <c r="U448" s="1402"/>
      <c r="V448" s="1402"/>
      <c r="W448" s="1402"/>
      <c r="X448" s="1402"/>
      <c r="Y448" s="1402"/>
      <c r="Z448" s="1402"/>
      <c r="AA448" s="1402"/>
      <c r="AC448" s="1402"/>
      <c r="AD448" s="1402"/>
      <c r="AE448" s="1402"/>
    </row>
    <row r="449" spans="9:31" s="1400" customFormat="1" ht="14.1" customHeight="1">
      <c r="I449" s="1402"/>
      <c r="J449" s="1402"/>
      <c r="K449" s="1402"/>
      <c r="M449" s="1402"/>
      <c r="N449" s="1402"/>
      <c r="O449" s="1402"/>
      <c r="Q449" s="1402"/>
      <c r="R449" s="1402"/>
      <c r="S449" s="1402"/>
      <c r="T449" s="1402"/>
      <c r="U449" s="1402"/>
      <c r="V449" s="1402"/>
      <c r="W449" s="1402"/>
      <c r="X449" s="1402"/>
      <c r="Y449" s="1402"/>
      <c r="Z449" s="1402"/>
      <c r="AA449" s="1402"/>
      <c r="AC449" s="1402"/>
      <c r="AD449" s="1402"/>
      <c r="AE449" s="1402"/>
    </row>
    <row r="450" spans="9:31" s="1400" customFormat="1" ht="14.1" customHeight="1">
      <c r="I450" s="1402"/>
      <c r="J450" s="1402"/>
      <c r="K450" s="1402"/>
      <c r="M450" s="1402"/>
      <c r="N450" s="1402"/>
      <c r="O450" s="1402"/>
      <c r="Q450" s="1402"/>
      <c r="R450" s="1402"/>
      <c r="S450" s="1402"/>
      <c r="T450" s="1402"/>
      <c r="U450" s="1402"/>
      <c r="V450" s="1402"/>
      <c r="W450" s="1402"/>
      <c r="X450" s="1402"/>
      <c r="Y450" s="1402"/>
      <c r="Z450" s="1402"/>
      <c r="AA450" s="1402"/>
      <c r="AC450" s="1402"/>
      <c r="AD450" s="1402"/>
      <c r="AE450" s="1402"/>
    </row>
    <row r="451" spans="9:31" s="1400" customFormat="1" ht="14.1" customHeight="1">
      <c r="I451" s="1402"/>
      <c r="J451" s="1402"/>
      <c r="K451" s="1402"/>
      <c r="M451" s="1402"/>
      <c r="N451" s="1402"/>
      <c r="O451" s="1402"/>
      <c r="Q451" s="1402"/>
      <c r="R451" s="1402"/>
      <c r="S451" s="1402"/>
      <c r="T451" s="1402"/>
      <c r="U451" s="1402"/>
      <c r="V451" s="1402"/>
      <c r="W451" s="1402"/>
      <c r="X451" s="1402"/>
      <c r="Y451" s="1402"/>
      <c r="Z451" s="1402"/>
      <c r="AA451" s="1402"/>
      <c r="AC451" s="1402"/>
      <c r="AD451" s="1402"/>
      <c r="AE451" s="1402"/>
    </row>
    <row r="452" spans="9:31" s="1400" customFormat="1" ht="14.1" customHeight="1">
      <c r="I452" s="1402"/>
      <c r="J452" s="1402"/>
      <c r="K452" s="1402"/>
      <c r="M452" s="1402"/>
      <c r="N452" s="1402"/>
      <c r="O452" s="1402"/>
      <c r="Q452" s="1402"/>
      <c r="R452" s="1402"/>
      <c r="S452" s="1402"/>
      <c r="T452" s="1402"/>
      <c r="U452" s="1402"/>
      <c r="V452" s="1402"/>
      <c r="W452" s="1402"/>
      <c r="X452" s="1402"/>
      <c r="Y452" s="1402"/>
      <c r="Z452" s="1402"/>
      <c r="AA452" s="1402"/>
      <c r="AC452" s="1402"/>
      <c r="AD452" s="1402"/>
      <c r="AE452" s="1402"/>
    </row>
    <row r="453" spans="9:31" s="1400" customFormat="1" ht="14.1" customHeight="1">
      <c r="I453" s="1402"/>
      <c r="J453" s="1402"/>
      <c r="K453" s="1402"/>
      <c r="M453" s="1402"/>
      <c r="N453" s="1402"/>
      <c r="O453" s="1402"/>
      <c r="Q453" s="1402"/>
      <c r="R453" s="1402"/>
      <c r="S453" s="1402"/>
      <c r="T453" s="1402"/>
      <c r="U453" s="1402"/>
      <c r="V453" s="1402"/>
      <c r="W453" s="1402"/>
      <c r="X453" s="1402"/>
      <c r="Y453" s="1402"/>
      <c r="Z453" s="1402"/>
      <c r="AA453" s="1402"/>
      <c r="AC453" s="1402"/>
      <c r="AD453" s="1402"/>
      <c r="AE453" s="1402"/>
    </row>
    <row r="454" spans="9:31" s="1400" customFormat="1" ht="14.1" customHeight="1">
      <c r="I454" s="1402"/>
      <c r="J454" s="1402"/>
      <c r="K454" s="1402"/>
      <c r="M454" s="1402"/>
      <c r="N454" s="1402"/>
      <c r="O454" s="1402"/>
      <c r="Q454" s="1402"/>
      <c r="R454" s="1402"/>
      <c r="S454" s="1402"/>
      <c r="T454" s="1402"/>
      <c r="U454" s="1402"/>
      <c r="V454" s="1402"/>
      <c r="W454" s="1402"/>
      <c r="X454" s="1402"/>
      <c r="Y454" s="1402"/>
      <c r="Z454" s="1402"/>
      <c r="AA454" s="1402"/>
      <c r="AC454" s="1402"/>
      <c r="AD454" s="1402"/>
      <c r="AE454" s="1402"/>
    </row>
    <row r="455" spans="9:31" s="1400" customFormat="1" ht="14.1" customHeight="1">
      <c r="I455" s="1402"/>
      <c r="J455" s="1402"/>
      <c r="K455" s="1402"/>
      <c r="M455" s="1402"/>
      <c r="N455" s="1402"/>
      <c r="O455" s="1402"/>
      <c r="Q455" s="1402"/>
      <c r="R455" s="1402"/>
      <c r="S455" s="1402"/>
      <c r="T455" s="1402"/>
      <c r="U455" s="1402"/>
      <c r="V455" s="1402"/>
      <c r="W455" s="1402"/>
      <c r="X455" s="1402"/>
      <c r="Y455" s="1402"/>
      <c r="Z455" s="1402"/>
      <c r="AA455" s="1402"/>
      <c r="AC455" s="1402"/>
      <c r="AD455" s="1402"/>
      <c r="AE455" s="1402"/>
    </row>
    <row r="456" spans="9:31" s="1400" customFormat="1" ht="14.1" customHeight="1">
      <c r="I456" s="1402"/>
      <c r="J456" s="1402"/>
      <c r="K456" s="1402"/>
      <c r="M456" s="1402"/>
      <c r="N456" s="1402"/>
      <c r="O456" s="1402"/>
      <c r="Q456" s="1402"/>
      <c r="R456" s="1402"/>
      <c r="S456" s="1402"/>
      <c r="T456" s="1402"/>
      <c r="U456" s="1402"/>
      <c r="V456" s="1402"/>
      <c r="W456" s="1402"/>
      <c r="X456" s="1402"/>
      <c r="Y456" s="1402"/>
      <c r="Z456" s="1402"/>
      <c r="AA456" s="1402"/>
      <c r="AC456" s="1402"/>
      <c r="AD456" s="1402"/>
      <c r="AE456" s="1402"/>
    </row>
    <row r="457" spans="9:31" s="1400" customFormat="1" ht="14.1" customHeight="1">
      <c r="I457" s="1402"/>
      <c r="J457" s="1402"/>
      <c r="K457" s="1402"/>
      <c r="M457" s="1402"/>
      <c r="N457" s="1402"/>
      <c r="O457" s="1402"/>
      <c r="Q457" s="1402"/>
      <c r="R457" s="1402"/>
      <c r="S457" s="1402"/>
      <c r="T457" s="1402"/>
      <c r="U457" s="1402"/>
      <c r="V457" s="1402"/>
      <c r="W457" s="1402"/>
      <c r="X457" s="1402"/>
      <c r="Y457" s="1402"/>
      <c r="Z457" s="1402"/>
      <c r="AA457" s="1402"/>
      <c r="AC457" s="1402"/>
      <c r="AD457" s="1402"/>
      <c r="AE457" s="1402"/>
    </row>
    <row r="458" spans="9:31" s="1400" customFormat="1" ht="14.1" customHeight="1">
      <c r="I458" s="1402"/>
      <c r="J458" s="1402"/>
      <c r="K458" s="1402"/>
      <c r="M458" s="1402"/>
      <c r="N458" s="1402"/>
      <c r="O458" s="1402"/>
      <c r="Q458" s="1402"/>
      <c r="R458" s="1402"/>
      <c r="S458" s="1402"/>
      <c r="T458" s="1402"/>
      <c r="U458" s="1402"/>
      <c r="V458" s="1402"/>
      <c r="W458" s="1402"/>
      <c r="X458" s="1402"/>
      <c r="Y458" s="1402"/>
      <c r="Z458" s="1402"/>
      <c r="AA458" s="1402"/>
      <c r="AC458" s="1402"/>
      <c r="AD458" s="1402"/>
      <c r="AE458" s="1402"/>
    </row>
    <row r="459" spans="9:31" s="1400" customFormat="1" ht="14.1" customHeight="1">
      <c r="I459" s="1402"/>
      <c r="J459" s="1402"/>
      <c r="K459" s="1402"/>
      <c r="M459" s="1402"/>
      <c r="N459" s="1402"/>
      <c r="O459" s="1402"/>
      <c r="Q459" s="1402"/>
      <c r="R459" s="1402"/>
      <c r="S459" s="1402"/>
      <c r="T459" s="1402"/>
      <c r="U459" s="1402"/>
      <c r="V459" s="1402"/>
      <c r="W459" s="1402"/>
      <c r="X459" s="1402"/>
      <c r="Y459" s="1402"/>
      <c r="Z459" s="1402"/>
      <c r="AA459" s="1402"/>
      <c r="AC459" s="1402"/>
      <c r="AD459" s="1402"/>
      <c r="AE459" s="1402"/>
    </row>
    <row r="460" spans="9:31" s="1400" customFormat="1" ht="14.1" customHeight="1">
      <c r="I460" s="1402"/>
      <c r="J460" s="1402"/>
      <c r="K460" s="1402"/>
      <c r="M460" s="1402"/>
      <c r="N460" s="1402"/>
      <c r="O460" s="1402"/>
      <c r="Q460" s="1402"/>
      <c r="R460" s="1402"/>
      <c r="S460" s="1402"/>
      <c r="T460" s="1402"/>
      <c r="U460" s="1402"/>
      <c r="V460" s="1402"/>
      <c r="W460" s="1402"/>
      <c r="X460" s="1402"/>
      <c r="Y460" s="1402"/>
      <c r="Z460" s="1402"/>
      <c r="AA460" s="1402"/>
      <c r="AC460" s="1402"/>
      <c r="AD460" s="1402"/>
      <c r="AE460" s="1402"/>
    </row>
    <row r="461" spans="9:31" s="1400" customFormat="1" ht="14.1" customHeight="1">
      <c r="I461" s="1402"/>
      <c r="J461" s="1402"/>
      <c r="K461" s="1402"/>
      <c r="M461" s="1402"/>
      <c r="N461" s="1402"/>
      <c r="O461" s="1402"/>
      <c r="Q461" s="1402"/>
      <c r="R461" s="1402"/>
      <c r="S461" s="1402"/>
      <c r="T461" s="1402"/>
      <c r="U461" s="1402"/>
      <c r="V461" s="1402"/>
      <c r="W461" s="1402"/>
      <c r="X461" s="1402"/>
      <c r="Y461" s="1402"/>
      <c r="Z461" s="1402"/>
      <c r="AA461" s="1402"/>
      <c r="AC461" s="1402"/>
      <c r="AD461" s="1402"/>
      <c r="AE461" s="1402"/>
    </row>
    <row r="462" spans="9:31" s="1400" customFormat="1" ht="14.1" customHeight="1">
      <c r="I462" s="1402"/>
      <c r="J462" s="1402"/>
      <c r="K462" s="1402"/>
      <c r="M462" s="1402"/>
      <c r="N462" s="1402"/>
      <c r="O462" s="1402"/>
      <c r="Q462" s="1402"/>
      <c r="R462" s="1402"/>
      <c r="S462" s="1402"/>
      <c r="T462" s="1402"/>
      <c r="U462" s="1402"/>
      <c r="V462" s="1402"/>
      <c r="W462" s="1402"/>
      <c r="X462" s="1402"/>
      <c r="Y462" s="1402"/>
      <c r="Z462" s="1402"/>
      <c r="AA462" s="1402"/>
      <c r="AC462" s="1402"/>
      <c r="AD462" s="1402"/>
      <c r="AE462" s="1402"/>
    </row>
    <row r="463" spans="9:31" s="1400" customFormat="1" ht="14.1" customHeight="1">
      <c r="I463" s="1402"/>
      <c r="J463" s="1402"/>
      <c r="K463" s="1402"/>
      <c r="M463" s="1402"/>
      <c r="N463" s="1402"/>
      <c r="O463" s="1402"/>
      <c r="Q463" s="1402"/>
      <c r="R463" s="1402"/>
      <c r="S463" s="1402"/>
      <c r="T463" s="1402"/>
      <c r="U463" s="1402"/>
      <c r="V463" s="1402"/>
      <c r="W463" s="1402"/>
      <c r="X463" s="1402"/>
      <c r="Y463" s="1402"/>
      <c r="Z463" s="1402"/>
      <c r="AA463" s="1402"/>
      <c r="AC463" s="1402"/>
      <c r="AD463" s="1402"/>
      <c r="AE463" s="1402"/>
    </row>
    <row r="464" spans="9:31" s="1400" customFormat="1" ht="14.1" customHeight="1">
      <c r="I464" s="1402"/>
      <c r="J464" s="1402"/>
      <c r="K464" s="1402"/>
      <c r="M464" s="1402"/>
      <c r="N464" s="1402"/>
      <c r="O464" s="1402"/>
      <c r="Q464" s="1402"/>
      <c r="R464" s="1402"/>
      <c r="S464" s="1402"/>
      <c r="T464" s="1402"/>
      <c r="U464" s="1402"/>
      <c r="V464" s="1402"/>
      <c r="W464" s="1402"/>
      <c r="X464" s="1402"/>
      <c r="Y464" s="1402"/>
      <c r="Z464" s="1402"/>
      <c r="AA464" s="1402"/>
      <c r="AC464" s="1402"/>
      <c r="AD464" s="1402"/>
      <c r="AE464" s="1402"/>
    </row>
    <row r="465" spans="9:31" s="1400" customFormat="1" ht="14.1" customHeight="1">
      <c r="I465" s="1402"/>
      <c r="J465" s="1402"/>
      <c r="K465" s="1402"/>
      <c r="M465" s="1402"/>
      <c r="N465" s="1402"/>
      <c r="O465" s="1402"/>
      <c r="Q465" s="1402"/>
      <c r="R465" s="1402"/>
      <c r="S465" s="1402"/>
      <c r="T465" s="1402"/>
      <c r="U465" s="1402"/>
      <c r="V465" s="1402"/>
      <c r="W465" s="1402"/>
      <c r="X465" s="1402"/>
      <c r="Y465" s="1402"/>
      <c r="Z465" s="1402"/>
      <c r="AA465" s="1402"/>
      <c r="AC465" s="1402"/>
      <c r="AD465" s="1402"/>
      <c r="AE465" s="1402"/>
    </row>
    <row r="466" spans="9:31" s="1400" customFormat="1" ht="14.1" customHeight="1">
      <c r="I466" s="1402"/>
      <c r="J466" s="1402"/>
      <c r="K466" s="1402"/>
      <c r="M466" s="1402"/>
      <c r="N466" s="1402"/>
      <c r="O466" s="1402"/>
      <c r="Q466" s="1402"/>
      <c r="R466" s="1402"/>
      <c r="S466" s="1402"/>
      <c r="T466" s="1402"/>
      <c r="U466" s="1402"/>
      <c r="V466" s="1402"/>
      <c r="W466" s="1402"/>
      <c r="X466" s="1402"/>
      <c r="Y466" s="1402"/>
      <c r="Z466" s="1402"/>
      <c r="AA466" s="1402"/>
      <c r="AC466" s="1402"/>
      <c r="AD466" s="1402"/>
      <c r="AE466" s="1402"/>
    </row>
  </sheetData>
  <mergeCells count="9">
    <mergeCell ref="U1:W1"/>
    <mergeCell ref="Y1:AA1"/>
    <mergeCell ref="AC1:AE1"/>
    <mergeCell ref="AG1:AI1"/>
    <mergeCell ref="A1:C1"/>
    <mergeCell ref="E1:G1"/>
    <mergeCell ref="I1:K1"/>
    <mergeCell ref="M1:O1"/>
    <mergeCell ref="Q1:S1"/>
  </mergeCells>
  <phoneticPr fontId="97"/>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I70"/>
  <sheetViews>
    <sheetView showZeros="0" view="pageBreakPreview" zoomScale="70" zoomScaleNormal="70" zoomScaleSheetLayoutView="70" workbookViewId="0">
      <pane xSplit="7" ySplit="6" topLeftCell="H43" activePane="bottomRight" state="frozen"/>
      <selection pane="topRight"/>
      <selection pane="bottomLeft"/>
      <selection pane="bottomRight"/>
    </sheetView>
  </sheetViews>
  <sheetFormatPr defaultColWidth="12.7109375" defaultRowHeight="27" customHeight="1"/>
  <cols>
    <col min="1" max="2" width="5.7109375" style="165" customWidth="1"/>
    <col min="3" max="5" width="4.7109375" style="166" customWidth="1"/>
    <col min="6" max="6" width="22.7109375" style="166" customWidth="1"/>
    <col min="7" max="7" width="13.7109375" style="166" customWidth="1"/>
    <col min="8" max="26" width="22.7109375" style="165" customWidth="1"/>
    <col min="27" max="27" width="22.7109375" style="166" customWidth="1"/>
    <col min="28" max="33" width="22.7109375" style="165" customWidth="1"/>
    <col min="34" max="35" width="5.7109375" style="165" customWidth="1"/>
    <col min="36" max="16384" width="12.7109375" style="165"/>
  </cols>
  <sheetData>
    <row r="1" spans="1:35" s="167" customFormat="1" ht="24.95" customHeight="1">
      <c r="C1" s="169"/>
      <c r="D1" s="190" t="s">
        <v>306</v>
      </c>
      <c r="E1" s="1406" t="s">
        <v>85</v>
      </c>
      <c r="F1" s="1407"/>
      <c r="G1" s="224"/>
      <c r="H1" s="5" t="s">
        <v>120</v>
      </c>
      <c r="I1" s="253"/>
      <c r="J1" s="253"/>
      <c r="Q1" s="5" t="s">
        <v>120</v>
      </c>
      <c r="Z1" s="5" t="s">
        <v>120</v>
      </c>
      <c r="AA1" s="224"/>
      <c r="AB1" s="5"/>
    </row>
    <row r="2" spans="1:35" s="168" customFormat="1" ht="20.100000000000001" customHeight="1">
      <c r="C2" s="170"/>
      <c r="D2" s="191"/>
      <c r="E2" s="202"/>
      <c r="F2" s="217"/>
      <c r="G2" s="225"/>
      <c r="H2" s="241"/>
      <c r="I2" s="254"/>
      <c r="Q2" s="241"/>
      <c r="Z2" s="241"/>
      <c r="AA2" s="225"/>
      <c r="AB2" s="241"/>
    </row>
    <row r="3" spans="1:35" s="168" customFormat="1" ht="20.100000000000001" customHeight="1">
      <c r="C3" s="171" t="s">
        <v>1430</v>
      </c>
      <c r="D3" s="192"/>
      <c r="E3" s="192"/>
      <c r="F3" s="192"/>
      <c r="G3" s="192"/>
      <c r="H3" s="142" t="s">
        <v>1431</v>
      </c>
      <c r="I3" s="192"/>
      <c r="J3" s="192"/>
      <c r="P3" s="192"/>
      <c r="Q3" s="142" t="s">
        <v>1431</v>
      </c>
      <c r="W3" s="192"/>
      <c r="X3" s="192"/>
      <c r="Y3" s="192"/>
      <c r="Z3" s="142" t="s">
        <v>1431</v>
      </c>
      <c r="AA3" s="202"/>
      <c r="AB3" s="142"/>
    </row>
    <row r="4" spans="1:35" s="168" customFormat="1" ht="20.100000000000001" customHeight="1">
      <c r="C4" s="172"/>
      <c r="D4" s="193"/>
      <c r="E4" s="193"/>
      <c r="F4" s="167"/>
      <c r="G4" s="167"/>
    </row>
    <row r="5" spans="1:35" s="168" customFormat="1" ht="39.950000000000003" customHeight="1">
      <c r="A5" s="9"/>
      <c r="B5" s="12"/>
      <c r="C5" s="173"/>
      <c r="D5" s="38"/>
      <c r="E5" s="38"/>
      <c r="F5" s="218"/>
      <c r="G5" s="226" t="s">
        <v>932</v>
      </c>
      <c r="H5" s="242" t="s">
        <v>1</v>
      </c>
      <c r="I5" s="242" t="s">
        <v>577</v>
      </c>
      <c r="J5" s="242" t="s">
        <v>749</v>
      </c>
      <c r="K5" s="242" t="s">
        <v>750</v>
      </c>
      <c r="L5" s="242" t="s">
        <v>868</v>
      </c>
      <c r="M5" s="1408" t="s">
        <v>871</v>
      </c>
      <c r="N5" s="1409"/>
      <c r="O5" s="242" t="s">
        <v>872</v>
      </c>
      <c r="P5" s="242" t="s">
        <v>202</v>
      </c>
      <c r="Q5" s="242" t="s">
        <v>873</v>
      </c>
      <c r="R5" s="1410" t="s">
        <v>876</v>
      </c>
      <c r="S5" s="1411"/>
      <c r="T5" s="1408" t="s">
        <v>801</v>
      </c>
      <c r="U5" s="1409"/>
      <c r="V5" s="242" t="s">
        <v>886</v>
      </c>
      <c r="W5" s="242" t="s">
        <v>888</v>
      </c>
      <c r="X5" s="242" t="s">
        <v>637</v>
      </c>
      <c r="Y5" s="242" t="s">
        <v>1359</v>
      </c>
      <c r="Z5" s="242" t="s">
        <v>392</v>
      </c>
      <c r="AA5" s="255" t="s">
        <v>1413</v>
      </c>
      <c r="AB5" s="278" t="s">
        <v>39</v>
      </c>
      <c r="AC5" s="242" t="s">
        <v>877</v>
      </c>
      <c r="AD5" s="242" t="s">
        <v>369</v>
      </c>
      <c r="AE5" s="242" t="s">
        <v>1333</v>
      </c>
      <c r="AF5" s="242" t="s">
        <v>878</v>
      </c>
      <c r="AG5" s="1518" t="s">
        <v>65</v>
      </c>
      <c r="AH5" s="9"/>
      <c r="AI5" s="12"/>
    </row>
    <row r="6" spans="1:35" s="168" customFormat="1" ht="30.95" customHeight="1">
      <c r="A6" s="9" t="s">
        <v>999</v>
      </c>
      <c r="B6" s="12" t="s">
        <v>251</v>
      </c>
      <c r="C6" s="20" t="s">
        <v>1337</v>
      </c>
      <c r="D6" s="39"/>
      <c r="E6" s="39"/>
      <c r="F6" s="63"/>
      <c r="G6" s="63" t="s">
        <v>1339</v>
      </c>
      <c r="H6" s="243" t="s">
        <v>1341</v>
      </c>
      <c r="I6" s="243" t="s">
        <v>1341</v>
      </c>
      <c r="J6" s="243" t="s">
        <v>1341</v>
      </c>
      <c r="K6" s="243" t="s">
        <v>1341</v>
      </c>
      <c r="L6" s="243" t="s">
        <v>1341</v>
      </c>
      <c r="M6" s="243" t="s">
        <v>1341</v>
      </c>
      <c r="N6" s="243" t="s">
        <v>1443</v>
      </c>
      <c r="O6" s="243" t="s">
        <v>1341</v>
      </c>
      <c r="P6" s="243" t="s">
        <v>1341</v>
      </c>
      <c r="Q6" s="243" t="s">
        <v>1341</v>
      </c>
      <c r="R6" s="243" t="s">
        <v>558</v>
      </c>
      <c r="S6" s="243" t="s">
        <v>300</v>
      </c>
      <c r="T6" s="243" t="s">
        <v>1341</v>
      </c>
      <c r="U6" s="243" t="s">
        <v>1443</v>
      </c>
      <c r="V6" s="243" t="s">
        <v>1341</v>
      </c>
      <c r="W6" s="243" t="s">
        <v>1341</v>
      </c>
      <c r="X6" s="243" t="s">
        <v>1341</v>
      </c>
      <c r="Y6" s="243" t="s">
        <v>382</v>
      </c>
      <c r="Z6" s="243" t="s">
        <v>1341</v>
      </c>
      <c r="AA6" s="256" t="s">
        <v>382</v>
      </c>
      <c r="AB6" s="243" t="s">
        <v>1341</v>
      </c>
      <c r="AC6" s="243" t="s">
        <v>1341</v>
      </c>
      <c r="AD6" s="243" t="s">
        <v>1341</v>
      </c>
      <c r="AE6" s="243" t="s">
        <v>1341</v>
      </c>
      <c r="AF6" s="243" t="s">
        <v>1341</v>
      </c>
      <c r="AG6" s="1519"/>
      <c r="AH6" s="9" t="s">
        <v>999</v>
      </c>
      <c r="AI6" s="12" t="s">
        <v>251</v>
      </c>
    </row>
    <row r="7" spans="1:35" s="168" customFormat="1" ht="30.95" customHeight="1">
      <c r="A7" s="13">
        <v>1</v>
      </c>
      <c r="B7" s="13">
        <v>1</v>
      </c>
      <c r="C7" s="174" t="s">
        <v>256</v>
      </c>
      <c r="D7" s="1493" t="s">
        <v>344</v>
      </c>
      <c r="E7" s="1493"/>
      <c r="F7" s="1493"/>
      <c r="G7" s="227" t="s">
        <v>830</v>
      </c>
      <c r="H7" s="78">
        <v>149952</v>
      </c>
      <c r="I7" s="78">
        <v>20961</v>
      </c>
      <c r="J7" s="78">
        <v>28683</v>
      </c>
      <c r="K7" s="78">
        <v>26444</v>
      </c>
      <c r="L7" s="78">
        <v>11650</v>
      </c>
      <c r="M7" s="78">
        <v>15582</v>
      </c>
      <c r="N7" s="78">
        <v>3391</v>
      </c>
      <c r="O7" s="78">
        <v>11754</v>
      </c>
      <c r="P7" s="78">
        <v>30288</v>
      </c>
      <c r="Q7" s="78">
        <v>11149</v>
      </c>
      <c r="R7" s="78">
        <v>15244</v>
      </c>
      <c r="S7" s="78">
        <v>8828</v>
      </c>
      <c r="T7" s="78">
        <v>12797</v>
      </c>
      <c r="U7" s="78">
        <v>3759</v>
      </c>
      <c r="V7" s="78">
        <v>10792</v>
      </c>
      <c r="W7" s="78">
        <v>7162</v>
      </c>
      <c r="X7" s="78">
        <v>1938</v>
      </c>
      <c r="Y7" s="78">
        <v>1087</v>
      </c>
      <c r="Z7" s="78">
        <v>5223</v>
      </c>
      <c r="AA7" s="257">
        <v>2855</v>
      </c>
      <c r="AB7" s="78">
        <v>3734</v>
      </c>
      <c r="AC7" s="78">
        <v>2538</v>
      </c>
      <c r="AD7" s="78">
        <v>2274</v>
      </c>
      <c r="AE7" s="78">
        <v>3576</v>
      </c>
      <c r="AF7" s="78">
        <v>3228</v>
      </c>
      <c r="AG7" s="280">
        <f t="shared" ref="AG7:AG40" si="0">SUM(H7:Z7)+SUM(AA7:AF7)</f>
        <v>394889</v>
      </c>
      <c r="AH7" s="13">
        <v>1</v>
      </c>
      <c r="AI7" s="13">
        <v>1</v>
      </c>
    </row>
    <row r="8" spans="1:35" s="168" customFormat="1" ht="30.95" customHeight="1">
      <c r="A8" s="13">
        <v>1</v>
      </c>
      <c r="B8" s="13">
        <v>2</v>
      </c>
      <c r="C8" s="175" t="s">
        <v>333</v>
      </c>
      <c r="D8" s="194" t="s">
        <v>409</v>
      </c>
      <c r="E8" s="1494" t="s">
        <v>358</v>
      </c>
      <c r="F8" s="1494"/>
      <c r="G8" s="228" t="s">
        <v>1452</v>
      </c>
      <c r="H8" s="78">
        <v>222523</v>
      </c>
      <c r="I8" s="78">
        <v>28916</v>
      </c>
      <c r="J8" s="78">
        <v>47840</v>
      </c>
      <c r="K8" s="78">
        <v>27361</v>
      </c>
      <c r="L8" s="78">
        <v>20446</v>
      </c>
      <c r="M8" s="78">
        <v>27353</v>
      </c>
      <c r="N8" s="78">
        <v>6221</v>
      </c>
      <c r="O8" s="78">
        <v>14750</v>
      </c>
      <c r="P8" s="78">
        <v>44203</v>
      </c>
      <c r="Q8" s="78">
        <v>16862</v>
      </c>
      <c r="R8" s="78">
        <v>16359</v>
      </c>
      <c r="S8" s="78">
        <v>15377</v>
      </c>
      <c r="T8" s="78">
        <v>15014</v>
      </c>
      <c r="U8" s="78">
        <v>4820</v>
      </c>
      <c r="V8" s="78">
        <v>23752</v>
      </c>
      <c r="W8" s="78">
        <v>45382</v>
      </c>
      <c r="X8" s="78">
        <v>4182</v>
      </c>
      <c r="Y8" s="78">
        <v>2122</v>
      </c>
      <c r="Z8" s="78">
        <v>7967</v>
      </c>
      <c r="AA8" s="258">
        <v>65119</v>
      </c>
      <c r="AB8" s="78">
        <v>5408</v>
      </c>
      <c r="AC8" s="78">
        <v>4500</v>
      </c>
      <c r="AD8" s="78">
        <v>3100</v>
      </c>
      <c r="AE8" s="78">
        <v>5130</v>
      </c>
      <c r="AF8" s="78">
        <v>6160</v>
      </c>
      <c r="AG8" s="281">
        <f t="shared" si="0"/>
        <v>680867</v>
      </c>
      <c r="AH8" s="13">
        <v>1</v>
      </c>
      <c r="AI8" s="13">
        <v>2</v>
      </c>
    </row>
    <row r="9" spans="1:35" s="168" customFormat="1" ht="30.95" customHeight="1">
      <c r="A9" s="13">
        <v>1</v>
      </c>
      <c r="B9" s="13">
        <v>3</v>
      </c>
      <c r="C9" s="176"/>
      <c r="D9" s="195"/>
      <c r="E9" s="203" t="s">
        <v>297</v>
      </c>
      <c r="F9" s="219" t="s">
        <v>831</v>
      </c>
      <c r="G9" s="228" t="s">
        <v>1452</v>
      </c>
      <c r="H9" s="78">
        <v>215550</v>
      </c>
      <c r="I9" s="78">
        <v>27000</v>
      </c>
      <c r="J9" s="78">
        <v>15600</v>
      </c>
      <c r="K9" s="78">
        <v>18420</v>
      </c>
      <c r="L9" s="78">
        <v>16956</v>
      </c>
      <c r="M9" s="78">
        <v>844</v>
      </c>
      <c r="N9" s="78">
        <v>844</v>
      </c>
      <c r="O9" s="78">
        <v>12170</v>
      </c>
      <c r="P9" s="78">
        <v>18461</v>
      </c>
      <c r="Q9" s="78">
        <v>0</v>
      </c>
      <c r="R9" s="78">
        <v>5900</v>
      </c>
      <c r="S9" s="78">
        <v>82</v>
      </c>
      <c r="T9" s="78">
        <v>1427</v>
      </c>
      <c r="U9" s="78">
        <v>1518</v>
      </c>
      <c r="V9" s="78">
        <v>5400</v>
      </c>
      <c r="W9" s="78">
        <v>34620</v>
      </c>
      <c r="X9" s="78">
        <v>1060</v>
      </c>
      <c r="Y9" s="78">
        <v>0</v>
      </c>
      <c r="Z9" s="78">
        <v>0</v>
      </c>
      <c r="AA9" s="258">
        <v>64094</v>
      </c>
      <c r="AB9" s="78">
        <v>5028</v>
      </c>
      <c r="AC9" s="78">
        <v>4500</v>
      </c>
      <c r="AD9" s="78">
        <v>700</v>
      </c>
      <c r="AE9" s="78">
        <v>849</v>
      </c>
      <c r="AF9" s="78">
        <v>0</v>
      </c>
      <c r="AG9" s="280">
        <f t="shared" si="0"/>
        <v>451023</v>
      </c>
      <c r="AH9" s="13">
        <v>1</v>
      </c>
      <c r="AI9" s="13">
        <v>3</v>
      </c>
    </row>
    <row r="10" spans="1:35" s="168" customFormat="1" ht="30.95" customHeight="1">
      <c r="A10" s="13">
        <v>1</v>
      </c>
      <c r="B10" s="13">
        <v>4</v>
      </c>
      <c r="C10" s="176" t="s">
        <v>677</v>
      </c>
      <c r="D10" s="176" t="s">
        <v>533</v>
      </c>
      <c r="E10" s="203" t="s">
        <v>331</v>
      </c>
      <c r="F10" s="219" t="s">
        <v>835</v>
      </c>
      <c r="G10" s="228" t="s">
        <v>1452</v>
      </c>
      <c r="H10" s="78">
        <v>0</v>
      </c>
      <c r="I10" s="78">
        <v>0</v>
      </c>
      <c r="J10" s="78">
        <v>14386</v>
      </c>
      <c r="K10" s="78">
        <v>0</v>
      </c>
      <c r="L10" s="78">
        <v>0</v>
      </c>
      <c r="M10" s="78">
        <v>0</v>
      </c>
      <c r="N10" s="78">
        <v>0</v>
      </c>
      <c r="O10" s="78">
        <v>0</v>
      </c>
      <c r="P10" s="78">
        <v>20962</v>
      </c>
      <c r="Q10" s="78">
        <v>0</v>
      </c>
      <c r="R10" s="78">
        <v>0</v>
      </c>
      <c r="S10" s="78">
        <v>1495</v>
      </c>
      <c r="T10" s="78">
        <v>0</v>
      </c>
      <c r="U10" s="78">
        <v>0</v>
      </c>
      <c r="V10" s="78">
        <v>0</v>
      </c>
      <c r="W10" s="78">
        <v>0</v>
      </c>
      <c r="X10" s="78">
        <v>2600</v>
      </c>
      <c r="Y10" s="78">
        <v>0</v>
      </c>
      <c r="Z10" s="78">
        <v>0</v>
      </c>
      <c r="AA10" s="258">
        <v>0</v>
      </c>
      <c r="AB10" s="78">
        <v>0</v>
      </c>
      <c r="AC10" s="78">
        <v>0</v>
      </c>
      <c r="AD10" s="78">
        <v>2400</v>
      </c>
      <c r="AE10" s="78">
        <v>0</v>
      </c>
      <c r="AF10" s="78">
        <v>0</v>
      </c>
      <c r="AG10" s="280">
        <f t="shared" si="0"/>
        <v>41843</v>
      </c>
      <c r="AH10" s="13">
        <v>1</v>
      </c>
      <c r="AI10" s="13">
        <v>4</v>
      </c>
    </row>
    <row r="11" spans="1:35" s="168" customFormat="1" ht="30.95" customHeight="1">
      <c r="A11" s="13">
        <v>1</v>
      </c>
      <c r="B11" s="13">
        <v>5</v>
      </c>
      <c r="C11" s="176"/>
      <c r="D11" s="176"/>
      <c r="E11" s="203" t="s">
        <v>95</v>
      </c>
      <c r="F11" s="219" t="s">
        <v>745</v>
      </c>
      <c r="G11" s="228" t="s">
        <v>1452</v>
      </c>
      <c r="H11" s="78">
        <v>0</v>
      </c>
      <c r="I11" s="78">
        <v>0</v>
      </c>
      <c r="J11" s="78">
        <v>2268</v>
      </c>
      <c r="K11" s="78">
        <v>6771</v>
      </c>
      <c r="L11" s="78">
        <v>0</v>
      </c>
      <c r="M11" s="78">
        <v>16428</v>
      </c>
      <c r="N11" s="78">
        <v>369</v>
      </c>
      <c r="O11" s="78">
        <v>2000</v>
      </c>
      <c r="P11" s="78">
        <v>0</v>
      </c>
      <c r="Q11" s="78">
        <v>0</v>
      </c>
      <c r="R11" s="78">
        <v>0</v>
      </c>
      <c r="S11" s="78">
        <v>4036</v>
      </c>
      <c r="T11" s="78">
        <v>5670</v>
      </c>
      <c r="U11" s="78">
        <v>0</v>
      </c>
      <c r="V11" s="78">
        <v>1100</v>
      </c>
      <c r="W11" s="78">
        <v>0</v>
      </c>
      <c r="X11" s="78">
        <v>0</v>
      </c>
      <c r="Y11" s="78">
        <v>123</v>
      </c>
      <c r="Z11" s="78">
        <v>0</v>
      </c>
      <c r="AA11" s="258">
        <v>0</v>
      </c>
      <c r="AB11" s="78">
        <v>0</v>
      </c>
      <c r="AC11" s="78">
        <v>0</v>
      </c>
      <c r="AD11" s="78">
        <v>0</v>
      </c>
      <c r="AE11" s="78">
        <v>0</v>
      </c>
      <c r="AF11" s="78">
        <v>0</v>
      </c>
      <c r="AG11" s="280">
        <f t="shared" si="0"/>
        <v>38765</v>
      </c>
      <c r="AH11" s="13">
        <v>1</v>
      </c>
      <c r="AI11" s="13">
        <v>5</v>
      </c>
    </row>
    <row r="12" spans="1:35" s="168" customFormat="1" ht="30.95" customHeight="1">
      <c r="A12" s="13">
        <v>1</v>
      </c>
      <c r="B12" s="13">
        <v>6</v>
      </c>
      <c r="C12" s="176"/>
      <c r="D12" s="176"/>
      <c r="E12" s="203" t="s">
        <v>603</v>
      </c>
      <c r="F12" s="219" t="s">
        <v>55</v>
      </c>
      <c r="G12" s="228" t="s">
        <v>1452</v>
      </c>
      <c r="H12" s="78">
        <v>6973</v>
      </c>
      <c r="I12" s="78">
        <v>1916</v>
      </c>
      <c r="J12" s="78">
        <v>15586</v>
      </c>
      <c r="K12" s="78">
        <v>1863</v>
      </c>
      <c r="L12" s="78">
        <v>3100</v>
      </c>
      <c r="M12" s="78">
        <v>7814</v>
      </c>
      <c r="N12" s="78">
        <v>2741</v>
      </c>
      <c r="O12" s="78">
        <v>0</v>
      </c>
      <c r="P12" s="78">
        <v>450</v>
      </c>
      <c r="Q12" s="78">
        <v>16862</v>
      </c>
      <c r="R12" s="78">
        <v>10459</v>
      </c>
      <c r="S12" s="78">
        <v>9290</v>
      </c>
      <c r="T12" s="78">
        <v>7612</v>
      </c>
      <c r="U12" s="78">
        <v>2997</v>
      </c>
      <c r="V12" s="78">
        <v>12773</v>
      </c>
      <c r="W12" s="78">
        <v>3658</v>
      </c>
      <c r="X12" s="78">
        <v>60</v>
      </c>
      <c r="Y12" s="78">
        <v>1999</v>
      </c>
      <c r="Z12" s="78">
        <v>7967</v>
      </c>
      <c r="AA12" s="258">
        <v>1025</v>
      </c>
      <c r="AB12" s="78">
        <v>380</v>
      </c>
      <c r="AC12" s="78">
        <v>0</v>
      </c>
      <c r="AD12" s="78">
        <v>0</v>
      </c>
      <c r="AE12" s="78">
        <v>4281</v>
      </c>
      <c r="AF12" s="78">
        <v>6160</v>
      </c>
      <c r="AG12" s="280">
        <f t="shared" si="0"/>
        <v>125966</v>
      </c>
      <c r="AH12" s="13">
        <v>1</v>
      </c>
      <c r="AI12" s="13">
        <v>6</v>
      </c>
    </row>
    <row r="13" spans="1:35" s="168" customFormat="1" ht="30.95" customHeight="1">
      <c r="A13" s="13">
        <v>1</v>
      </c>
      <c r="B13" s="13">
        <v>7</v>
      </c>
      <c r="C13" s="176" t="s">
        <v>235</v>
      </c>
      <c r="D13" s="176" t="s">
        <v>221</v>
      </c>
      <c r="E13" s="203" t="s">
        <v>838</v>
      </c>
      <c r="F13" s="219" t="s">
        <v>578</v>
      </c>
      <c r="G13" s="228" t="s">
        <v>1452</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258">
        <v>0</v>
      </c>
      <c r="AB13" s="78">
        <v>0</v>
      </c>
      <c r="AC13" s="78">
        <v>0</v>
      </c>
      <c r="AD13" s="78">
        <v>0</v>
      </c>
      <c r="AE13" s="78">
        <v>0</v>
      </c>
      <c r="AF13" s="78">
        <v>0</v>
      </c>
      <c r="AG13" s="280">
        <f t="shared" si="0"/>
        <v>0</v>
      </c>
      <c r="AH13" s="13">
        <v>1</v>
      </c>
      <c r="AI13" s="13">
        <v>7</v>
      </c>
    </row>
    <row r="14" spans="1:35" s="168" customFormat="1" ht="30.95" customHeight="1">
      <c r="A14" s="13">
        <v>1</v>
      </c>
      <c r="B14" s="13">
        <v>8</v>
      </c>
      <c r="C14" s="176"/>
      <c r="D14" s="176"/>
      <c r="E14" s="204" t="s">
        <v>804</v>
      </c>
      <c r="F14" s="220" t="s">
        <v>564</v>
      </c>
      <c r="G14" s="228" t="s">
        <v>1452</v>
      </c>
      <c r="H14" s="78">
        <v>0</v>
      </c>
      <c r="I14" s="78">
        <v>0</v>
      </c>
      <c r="J14" s="78">
        <v>0</v>
      </c>
      <c r="K14" s="78">
        <v>307</v>
      </c>
      <c r="L14" s="78">
        <v>390</v>
      </c>
      <c r="M14" s="78">
        <v>2267</v>
      </c>
      <c r="N14" s="78">
        <v>2267</v>
      </c>
      <c r="O14" s="78">
        <v>580</v>
      </c>
      <c r="P14" s="78">
        <v>4330</v>
      </c>
      <c r="Q14" s="78">
        <v>0</v>
      </c>
      <c r="R14" s="78">
        <v>0</v>
      </c>
      <c r="S14" s="78">
        <v>474</v>
      </c>
      <c r="T14" s="78">
        <v>305</v>
      </c>
      <c r="U14" s="78">
        <v>305</v>
      </c>
      <c r="V14" s="78">
        <v>4479</v>
      </c>
      <c r="W14" s="78">
        <v>7104</v>
      </c>
      <c r="X14" s="78">
        <v>462</v>
      </c>
      <c r="Y14" s="78">
        <v>0</v>
      </c>
      <c r="Z14" s="78">
        <v>0</v>
      </c>
      <c r="AA14" s="258">
        <v>0</v>
      </c>
      <c r="AB14" s="78">
        <v>0</v>
      </c>
      <c r="AC14" s="78">
        <v>0</v>
      </c>
      <c r="AD14" s="78">
        <v>0</v>
      </c>
      <c r="AE14" s="78">
        <v>0</v>
      </c>
      <c r="AF14" s="78">
        <v>0</v>
      </c>
      <c r="AG14" s="282">
        <f t="shared" si="0"/>
        <v>23270</v>
      </c>
      <c r="AH14" s="13">
        <v>1</v>
      </c>
      <c r="AI14" s="13">
        <v>8</v>
      </c>
    </row>
    <row r="15" spans="1:35" s="168" customFormat="1" ht="30.95" customHeight="1">
      <c r="A15" s="13">
        <v>1</v>
      </c>
      <c r="B15" s="13">
        <v>12</v>
      </c>
      <c r="C15" s="177" t="s">
        <v>337</v>
      </c>
      <c r="D15" s="174" t="s">
        <v>409</v>
      </c>
      <c r="E15" s="1495" t="s">
        <v>702</v>
      </c>
      <c r="F15" s="1495"/>
      <c r="G15" s="228" t="s">
        <v>1452</v>
      </c>
      <c r="H15" s="78">
        <v>103752</v>
      </c>
      <c r="I15" s="78">
        <v>15897</v>
      </c>
      <c r="J15" s="78">
        <v>28330</v>
      </c>
      <c r="K15" s="78">
        <v>23055</v>
      </c>
      <c r="L15" s="78">
        <v>11209</v>
      </c>
      <c r="M15" s="78">
        <v>12739</v>
      </c>
      <c r="N15" s="78">
        <v>2846</v>
      </c>
      <c r="O15" s="78">
        <v>11027</v>
      </c>
      <c r="P15" s="78">
        <v>38623</v>
      </c>
      <c r="Q15" s="78">
        <v>8334</v>
      </c>
      <c r="R15" s="78">
        <v>13223</v>
      </c>
      <c r="S15" s="78">
        <v>9003</v>
      </c>
      <c r="T15" s="78">
        <v>11886</v>
      </c>
      <c r="U15" s="78">
        <v>3211</v>
      </c>
      <c r="V15" s="78">
        <v>12550</v>
      </c>
      <c r="W15" s="78">
        <v>11574</v>
      </c>
      <c r="X15" s="78">
        <v>1833</v>
      </c>
      <c r="Y15" s="78">
        <v>1283</v>
      </c>
      <c r="Z15" s="78">
        <v>4226</v>
      </c>
      <c r="AA15" s="258">
        <v>4043</v>
      </c>
      <c r="AB15" s="78">
        <v>2886</v>
      </c>
      <c r="AC15" s="78">
        <v>2557</v>
      </c>
      <c r="AD15" s="78">
        <v>3046</v>
      </c>
      <c r="AE15" s="78">
        <v>4117</v>
      </c>
      <c r="AF15" s="78">
        <v>3031</v>
      </c>
      <c r="AG15" s="280">
        <f t="shared" si="0"/>
        <v>344281</v>
      </c>
      <c r="AH15" s="13">
        <v>1</v>
      </c>
      <c r="AI15" s="13">
        <v>12</v>
      </c>
    </row>
    <row r="16" spans="1:35" s="168" customFormat="1" ht="30.95" customHeight="1">
      <c r="A16" s="13">
        <v>1</v>
      </c>
      <c r="B16" s="13">
        <v>14</v>
      </c>
      <c r="C16" s="176"/>
      <c r="D16" s="174" t="s">
        <v>519</v>
      </c>
      <c r="E16" s="1495" t="s">
        <v>840</v>
      </c>
      <c r="F16" s="1495"/>
      <c r="G16" s="228" t="s">
        <v>1452</v>
      </c>
      <c r="H16" s="78">
        <v>95459</v>
      </c>
      <c r="I16" s="78">
        <v>14941</v>
      </c>
      <c r="J16" s="78">
        <v>27560</v>
      </c>
      <c r="K16" s="78">
        <v>21233</v>
      </c>
      <c r="L16" s="78">
        <v>10624</v>
      </c>
      <c r="M16" s="78">
        <v>12181</v>
      </c>
      <c r="N16" s="78">
        <v>2846</v>
      </c>
      <c r="O16" s="78">
        <v>8544</v>
      </c>
      <c r="P16" s="78">
        <v>31633</v>
      </c>
      <c r="Q16" s="78">
        <v>8334</v>
      </c>
      <c r="R16" s="78">
        <v>12431</v>
      </c>
      <c r="S16" s="78">
        <v>7695</v>
      </c>
      <c r="T16" s="78">
        <v>11807</v>
      </c>
      <c r="U16" s="78">
        <v>3157</v>
      </c>
      <c r="V16" s="78">
        <v>12058</v>
      </c>
      <c r="W16" s="78">
        <v>9567</v>
      </c>
      <c r="X16" s="78">
        <v>1372</v>
      </c>
      <c r="Y16" s="78">
        <v>1273</v>
      </c>
      <c r="Z16" s="78">
        <v>4191</v>
      </c>
      <c r="AA16" s="258">
        <v>2538</v>
      </c>
      <c r="AB16" s="78">
        <v>2624</v>
      </c>
      <c r="AC16" s="78">
        <v>1824</v>
      </c>
      <c r="AD16" s="78">
        <v>1903</v>
      </c>
      <c r="AE16" s="78">
        <v>3813</v>
      </c>
      <c r="AF16" s="78">
        <v>3031</v>
      </c>
      <c r="AG16" s="280">
        <f t="shared" si="0"/>
        <v>312639</v>
      </c>
      <c r="AH16" s="13">
        <v>1</v>
      </c>
      <c r="AI16" s="13">
        <v>14</v>
      </c>
    </row>
    <row r="17" spans="1:35" s="168" customFormat="1" ht="30.95" customHeight="1">
      <c r="A17" s="13">
        <v>1</v>
      </c>
      <c r="B17" s="13">
        <v>15</v>
      </c>
      <c r="C17" s="176" t="s">
        <v>366</v>
      </c>
      <c r="D17" s="174" t="s">
        <v>521</v>
      </c>
      <c r="E17" s="1495" t="s">
        <v>841</v>
      </c>
      <c r="F17" s="1495"/>
      <c r="G17" s="228" t="s">
        <v>1452</v>
      </c>
      <c r="H17" s="78">
        <v>87663</v>
      </c>
      <c r="I17" s="78">
        <v>11824</v>
      </c>
      <c r="J17" s="78">
        <v>20423</v>
      </c>
      <c r="K17" s="78">
        <v>15280</v>
      </c>
      <c r="L17" s="78">
        <v>7767</v>
      </c>
      <c r="M17" s="78">
        <v>10214</v>
      </c>
      <c r="N17" s="78">
        <v>2416</v>
      </c>
      <c r="O17" s="78">
        <v>6178</v>
      </c>
      <c r="P17" s="78">
        <v>26036</v>
      </c>
      <c r="Q17" s="78">
        <v>6816</v>
      </c>
      <c r="R17" s="78">
        <v>9995</v>
      </c>
      <c r="S17" s="78">
        <v>6046</v>
      </c>
      <c r="T17" s="78">
        <v>8410</v>
      </c>
      <c r="U17" s="78">
        <v>2262</v>
      </c>
      <c r="V17" s="78">
        <v>9139</v>
      </c>
      <c r="W17" s="78">
        <v>4819</v>
      </c>
      <c r="X17" s="78">
        <v>1176</v>
      </c>
      <c r="Y17" s="78">
        <v>821</v>
      </c>
      <c r="Z17" s="78">
        <v>3253</v>
      </c>
      <c r="AA17" s="259">
        <v>1951</v>
      </c>
      <c r="AB17" s="78">
        <v>2247</v>
      </c>
      <c r="AC17" s="78">
        <v>1396</v>
      </c>
      <c r="AD17" s="78">
        <v>1656</v>
      </c>
      <c r="AE17" s="78">
        <v>2983</v>
      </c>
      <c r="AF17" s="78">
        <v>2587</v>
      </c>
      <c r="AG17" s="280">
        <f t="shared" si="0"/>
        <v>253358</v>
      </c>
      <c r="AH17" s="13">
        <v>1</v>
      </c>
      <c r="AI17" s="13">
        <v>15</v>
      </c>
    </row>
    <row r="18" spans="1:35" s="168" customFormat="1" ht="30.95" customHeight="1">
      <c r="A18" s="13">
        <v>1</v>
      </c>
      <c r="B18" s="13">
        <v>16</v>
      </c>
      <c r="C18" s="176"/>
      <c r="D18" s="1520" t="s">
        <v>301</v>
      </c>
      <c r="E18" s="206" t="s">
        <v>71</v>
      </c>
      <c r="F18" s="205" t="s">
        <v>843</v>
      </c>
      <c r="G18" s="228" t="s">
        <v>1452</v>
      </c>
      <c r="H18" s="78">
        <v>66194</v>
      </c>
      <c r="I18" s="78">
        <v>8562</v>
      </c>
      <c r="J18" s="78">
        <v>16757</v>
      </c>
      <c r="K18" s="78">
        <v>12338</v>
      </c>
      <c r="L18" s="78">
        <v>5317</v>
      </c>
      <c r="M18" s="78">
        <v>7290</v>
      </c>
      <c r="N18" s="78">
        <v>1657</v>
      </c>
      <c r="O18" s="78">
        <v>4172</v>
      </c>
      <c r="P18" s="78">
        <v>18057</v>
      </c>
      <c r="Q18" s="78">
        <v>5352</v>
      </c>
      <c r="R18" s="78">
        <v>7367</v>
      </c>
      <c r="S18" s="78">
        <v>5104</v>
      </c>
      <c r="T18" s="78">
        <v>6164</v>
      </c>
      <c r="U18" s="78">
        <v>1826</v>
      </c>
      <c r="V18" s="78">
        <v>5978</v>
      </c>
      <c r="W18" s="78">
        <v>3147</v>
      </c>
      <c r="X18" s="78">
        <v>872</v>
      </c>
      <c r="Y18" s="78">
        <v>821</v>
      </c>
      <c r="Z18" s="78">
        <v>2585</v>
      </c>
      <c r="AA18" s="259">
        <v>1782</v>
      </c>
      <c r="AB18" s="78">
        <v>1700</v>
      </c>
      <c r="AC18" s="78">
        <v>1136</v>
      </c>
      <c r="AD18" s="78">
        <v>1252</v>
      </c>
      <c r="AE18" s="78">
        <v>2983</v>
      </c>
      <c r="AF18" s="78">
        <v>2230</v>
      </c>
      <c r="AG18" s="280">
        <f t="shared" si="0"/>
        <v>190643</v>
      </c>
      <c r="AH18" s="13">
        <v>1</v>
      </c>
      <c r="AI18" s="13">
        <v>16</v>
      </c>
    </row>
    <row r="19" spans="1:35" s="168" customFormat="1" ht="30.95" customHeight="1">
      <c r="A19" s="13">
        <v>1</v>
      </c>
      <c r="B19" s="13">
        <v>17</v>
      </c>
      <c r="C19" s="176" t="s">
        <v>385</v>
      </c>
      <c r="D19" s="1521"/>
      <c r="E19" s="206" t="s">
        <v>106</v>
      </c>
      <c r="F19" s="205" t="s">
        <v>421</v>
      </c>
      <c r="G19" s="228" t="s">
        <v>1452</v>
      </c>
      <c r="H19" s="78">
        <v>21257</v>
      </c>
      <c r="I19" s="78">
        <v>0</v>
      </c>
      <c r="J19" s="78">
        <v>0</v>
      </c>
      <c r="K19" s="78">
        <v>0</v>
      </c>
      <c r="L19" s="78">
        <v>432</v>
      </c>
      <c r="M19" s="78">
        <v>444</v>
      </c>
      <c r="N19" s="78">
        <v>29</v>
      </c>
      <c r="O19" s="78">
        <v>0</v>
      </c>
      <c r="P19" s="78">
        <v>0</v>
      </c>
      <c r="Q19" s="78">
        <v>92</v>
      </c>
      <c r="R19" s="78">
        <v>115</v>
      </c>
      <c r="S19" s="78">
        <v>179</v>
      </c>
      <c r="T19" s="78">
        <v>45</v>
      </c>
      <c r="U19" s="78">
        <v>16</v>
      </c>
      <c r="V19" s="78">
        <v>1234</v>
      </c>
      <c r="W19" s="78">
        <v>0</v>
      </c>
      <c r="X19" s="78">
        <v>0</v>
      </c>
      <c r="Y19" s="78">
        <v>0</v>
      </c>
      <c r="Z19" s="78">
        <v>37</v>
      </c>
      <c r="AA19" s="259">
        <v>7</v>
      </c>
      <c r="AB19" s="78">
        <v>17</v>
      </c>
      <c r="AC19" s="78">
        <v>13</v>
      </c>
      <c r="AD19" s="78">
        <v>62</v>
      </c>
      <c r="AE19" s="78">
        <v>0</v>
      </c>
      <c r="AF19" s="78">
        <v>349</v>
      </c>
      <c r="AG19" s="280">
        <f t="shared" si="0"/>
        <v>24328</v>
      </c>
      <c r="AH19" s="13">
        <v>1</v>
      </c>
      <c r="AI19" s="13">
        <v>17</v>
      </c>
    </row>
    <row r="20" spans="1:35" s="168" customFormat="1" ht="30.95" customHeight="1">
      <c r="A20" s="13">
        <v>1</v>
      </c>
      <c r="B20" s="13">
        <v>18</v>
      </c>
      <c r="C20" s="178"/>
      <c r="D20" s="1522"/>
      <c r="E20" s="206" t="s">
        <v>144</v>
      </c>
      <c r="F20" s="205" t="s">
        <v>454</v>
      </c>
      <c r="G20" s="228" t="s">
        <v>1452</v>
      </c>
      <c r="H20" s="78">
        <v>212</v>
      </c>
      <c r="I20" s="78">
        <v>3262</v>
      </c>
      <c r="J20" s="78">
        <v>3666</v>
      </c>
      <c r="K20" s="78">
        <v>2942</v>
      </c>
      <c r="L20" s="78">
        <v>2018</v>
      </c>
      <c r="M20" s="78">
        <v>2480</v>
      </c>
      <c r="N20" s="78">
        <v>730</v>
      </c>
      <c r="O20" s="78">
        <v>2006</v>
      </c>
      <c r="P20" s="78">
        <v>7979</v>
      </c>
      <c r="Q20" s="78">
        <v>1372</v>
      </c>
      <c r="R20" s="78">
        <v>2513</v>
      </c>
      <c r="S20" s="78">
        <v>763</v>
      </c>
      <c r="T20" s="78">
        <v>2201</v>
      </c>
      <c r="U20" s="78">
        <v>420</v>
      </c>
      <c r="V20" s="78">
        <v>1927</v>
      </c>
      <c r="W20" s="78">
        <v>1672</v>
      </c>
      <c r="X20" s="78">
        <v>304</v>
      </c>
      <c r="Y20" s="78">
        <v>0</v>
      </c>
      <c r="Z20" s="78">
        <v>631</v>
      </c>
      <c r="AA20" s="259">
        <v>162</v>
      </c>
      <c r="AB20" s="78">
        <v>530</v>
      </c>
      <c r="AC20" s="78">
        <v>247</v>
      </c>
      <c r="AD20" s="78">
        <v>342</v>
      </c>
      <c r="AE20" s="78">
        <v>0</v>
      </c>
      <c r="AF20" s="78">
        <v>8</v>
      </c>
      <c r="AG20" s="280">
        <f t="shared" si="0"/>
        <v>38387</v>
      </c>
      <c r="AH20" s="13">
        <v>1</v>
      </c>
      <c r="AI20" s="13">
        <v>18</v>
      </c>
    </row>
    <row r="21" spans="1:35" s="168" customFormat="1" ht="30.95" customHeight="1">
      <c r="A21" s="13">
        <v>1</v>
      </c>
      <c r="B21" s="13">
        <v>26</v>
      </c>
      <c r="C21" s="179" t="s">
        <v>353</v>
      </c>
      <c r="D21" s="196"/>
      <c r="E21" s="207" t="s">
        <v>409</v>
      </c>
      <c r="F21" s="205" t="s">
        <v>506</v>
      </c>
      <c r="G21" s="227" t="s">
        <v>844</v>
      </c>
      <c r="H21" s="89">
        <v>3873</v>
      </c>
      <c r="I21" s="89">
        <v>826</v>
      </c>
      <c r="J21" s="89">
        <v>1579</v>
      </c>
      <c r="K21" s="89">
        <v>1437</v>
      </c>
      <c r="L21" s="89">
        <v>490</v>
      </c>
      <c r="M21" s="89">
        <v>885</v>
      </c>
      <c r="N21" s="89">
        <v>404</v>
      </c>
      <c r="O21" s="89">
        <v>597</v>
      </c>
      <c r="P21" s="89">
        <v>1859</v>
      </c>
      <c r="Q21" s="89">
        <v>518</v>
      </c>
      <c r="R21" s="89">
        <v>394</v>
      </c>
      <c r="S21" s="89">
        <v>713</v>
      </c>
      <c r="T21" s="89">
        <v>1060</v>
      </c>
      <c r="U21" s="89">
        <v>203</v>
      </c>
      <c r="V21" s="89">
        <v>614</v>
      </c>
      <c r="W21" s="89">
        <v>624</v>
      </c>
      <c r="X21" s="89">
        <v>74</v>
      </c>
      <c r="Y21" s="89">
        <v>195</v>
      </c>
      <c r="Z21" s="89">
        <v>414</v>
      </c>
      <c r="AA21" s="260">
        <v>283</v>
      </c>
      <c r="AB21" s="89">
        <v>175</v>
      </c>
      <c r="AC21" s="89">
        <v>45</v>
      </c>
      <c r="AD21" s="89">
        <v>127</v>
      </c>
      <c r="AE21" s="89">
        <v>645</v>
      </c>
      <c r="AF21" s="89">
        <v>191</v>
      </c>
      <c r="AG21" s="281">
        <f t="shared" si="0"/>
        <v>18225</v>
      </c>
      <c r="AH21" s="13">
        <v>1</v>
      </c>
      <c r="AI21" s="13">
        <v>26</v>
      </c>
    </row>
    <row r="22" spans="1:35" s="168" customFormat="1" ht="30.95" customHeight="1">
      <c r="A22" s="13">
        <v>1</v>
      </c>
      <c r="B22" s="13">
        <v>27</v>
      </c>
      <c r="C22" s="1523" t="s">
        <v>77</v>
      </c>
      <c r="D22" s="1525" t="s">
        <v>1005</v>
      </c>
      <c r="E22" s="208" t="s">
        <v>519</v>
      </c>
      <c r="F22" s="205" t="s">
        <v>845</v>
      </c>
      <c r="G22" s="227" t="s">
        <v>844</v>
      </c>
      <c r="H22" s="89">
        <v>-25</v>
      </c>
      <c r="I22" s="89">
        <v>16</v>
      </c>
      <c r="J22" s="89">
        <v>8</v>
      </c>
      <c r="K22" s="89">
        <v>1</v>
      </c>
      <c r="L22" s="89">
        <v>0</v>
      </c>
      <c r="M22" s="89">
        <v>4</v>
      </c>
      <c r="N22" s="89">
        <v>0</v>
      </c>
      <c r="O22" s="89">
        <v>3</v>
      </c>
      <c r="P22" s="89">
        <v>1</v>
      </c>
      <c r="Q22" s="89">
        <v>0</v>
      </c>
      <c r="R22" s="89">
        <v>0</v>
      </c>
      <c r="S22" s="89">
        <v>2</v>
      </c>
      <c r="T22" s="89">
        <v>3</v>
      </c>
      <c r="U22" s="89">
        <v>0</v>
      </c>
      <c r="V22" s="89">
        <v>0</v>
      </c>
      <c r="W22" s="89">
        <v>12</v>
      </c>
      <c r="X22" s="89">
        <v>0</v>
      </c>
      <c r="Y22" s="89">
        <v>0</v>
      </c>
      <c r="Z22" s="89">
        <v>3</v>
      </c>
      <c r="AA22" s="261">
        <v>0</v>
      </c>
      <c r="AB22" s="89">
        <v>0</v>
      </c>
      <c r="AC22" s="89">
        <v>0</v>
      </c>
      <c r="AD22" s="89">
        <v>0</v>
      </c>
      <c r="AE22" s="89">
        <v>0</v>
      </c>
      <c r="AF22" s="89">
        <v>0</v>
      </c>
      <c r="AG22" s="280">
        <f t="shared" si="0"/>
        <v>28</v>
      </c>
      <c r="AH22" s="13">
        <v>1</v>
      </c>
      <c r="AI22" s="13">
        <v>27</v>
      </c>
    </row>
    <row r="23" spans="1:35" s="168" customFormat="1" ht="30.95" customHeight="1">
      <c r="A23" s="13">
        <v>1</v>
      </c>
      <c r="B23" s="13">
        <v>28</v>
      </c>
      <c r="C23" s="1523"/>
      <c r="D23" s="1525"/>
      <c r="E23" s="207" t="s">
        <v>521</v>
      </c>
      <c r="F23" s="205" t="s">
        <v>846</v>
      </c>
      <c r="G23" s="227" t="s">
        <v>692</v>
      </c>
      <c r="H23" s="89">
        <v>0</v>
      </c>
      <c r="I23" s="89">
        <v>18180</v>
      </c>
      <c r="J23" s="89">
        <v>11412</v>
      </c>
      <c r="K23" s="89">
        <v>0</v>
      </c>
      <c r="L23" s="89">
        <v>0</v>
      </c>
      <c r="M23" s="89">
        <v>5636</v>
      </c>
      <c r="N23" s="89">
        <v>0</v>
      </c>
      <c r="O23" s="89">
        <v>3805</v>
      </c>
      <c r="P23" s="89">
        <v>0</v>
      </c>
      <c r="Q23" s="89">
        <v>0</v>
      </c>
      <c r="R23" s="89">
        <v>0</v>
      </c>
      <c r="S23" s="89">
        <v>1680</v>
      </c>
      <c r="T23" s="89">
        <v>3064</v>
      </c>
      <c r="U23" s="89">
        <v>0</v>
      </c>
      <c r="V23" s="89">
        <v>0</v>
      </c>
      <c r="W23" s="89">
        <v>15820</v>
      </c>
      <c r="X23" s="89">
        <v>0</v>
      </c>
      <c r="Y23" s="89">
        <v>0</v>
      </c>
      <c r="Z23" s="89">
        <v>2362</v>
      </c>
      <c r="AA23" s="261">
        <v>0</v>
      </c>
      <c r="AB23" s="89">
        <v>0</v>
      </c>
      <c r="AC23" s="89">
        <v>0</v>
      </c>
      <c r="AD23" s="89">
        <v>0</v>
      </c>
      <c r="AE23" s="89">
        <v>0</v>
      </c>
      <c r="AF23" s="89">
        <v>0</v>
      </c>
      <c r="AG23" s="280">
        <f t="shared" si="0"/>
        <v>61959</v>
      </c>
      <c r="AH23" s="13">
        <v>1</v>
      </c>
      <c r="AI23" s="13">
        <v>28</v>
      </c>
    </row>
    <row r="24" spans="1:35" s="168" customFormat="1" ht="30.95" customHeight="1">
      <c r="A24" s="13">
        <v>1</v>
      </c>
      <c r="B24" s="13">
        <v>29</v>
      </c>
      <c r="C24" s="1523"/>
      <c r="D24" s="1525"/>
      <c r="E24" s="209" t="s">
        <v>362</v>
      </c>
      <c r="F24" s="205" t="s">
        <v>684</v>
      </c>
      <c r="G24" s="227" t="s">
        <v>692</v>
      </c>
      <c r="H24" s="89">
        <v>0</v>
      </c>
      <c r="I24" s="89">
        <v>1746</v>
      </c>
      <c r="J24" s="89">
        <v>0</v>
      </c>
      <c r="K24" s="89">
        <v>10059</v>
      </c>
      <c r="L24" s="89">
        <v>0</v>
      </c>
      <c r="M24" s="89">
        <v>3988</v>
      </c>
      <c r="N24" s="89">
        <v>2217</v>
      </c>
      <c r="O24" s="89">
        <v>992</v>
      </c>
      <c r="P24" s="89">
        <v>0</v>
      </c>
      <c r="Q24" s="89">
        <v>0</v>
      </c>
      <c r="R24" s="89">
        <v>0</v>
      </c>
      <c r="S24" s="89">
        <v>0</v>
      </c>
      <c r="T24" s="89">
        <v>2019</v>
      </c>
      <c r="U24" s="89">
        <v>0</v>
      </c>
      <c r="V24" s="89">
        <v>0</v>
      </c>
      <c r="W24" s="89">
        <v>1483</v>
      </c>
      <c r="X24" s="89">
        <v>0</v>
      </c>
      <c r="Y24" s="89">
        <v>0</v>
      </c>
      <c r="Z24" s="89">
        <v>1353</v>
      </c>
      <c r="AA24" s="261">
        <v>132</v>
      </c>
      <c r="AB24" s="89">
        <v>500</v>
      </c>
      <c r="AC24" s="89">
        <v>0</v>
      </c>
      <c r="AD24" s="89">
        <v>0</v>
      </c>
      <c r="AE24" s="89">
        <v>0</v>
      </c>
      <c r="AF24" s="89">
        <v>0</v>
      </c>
      <c r="AG24" s="282">
        <f t="shared" si="0"/>
        <v>24489</v>
      </c>
      <c r="AH24" s="13">
        <v>1</v>
      </c>
      <c r="AI24" s="13">
        <v>29</v>
      </c>
    </row>
    <row r="25" spans="1:35" s="168" customFormat="1" ht="30.95" customHeight="1">
      <c r="A25" s="13">
        <v>1</v>
      </c>
      <c r="B25" s="13">
        <v>30</v>
      </c>
      <c r="C25" s="1523"/>
      <c r="D25" s="1525"/>
      <c r="E25" s="209" t="s">
        <v>477</v>
      </c>
      <c r="F25" s="205" t="s">
        <v>471</v>
      </c>
      <c r="G25" s="227" t="s">
        <v>844</v>
      </c>
      <c r="H25" s="89">
        <v>3848</v>
      </c>
      <c r="I25" s="89">
        <v>908</v>
      </c>
      <c r="J25" s="89">
        <v>1578</v>
      </c>
      <c r="K25" s="89">
        <v>1438</v>
      </c>
      <c r="L25" s="89">
        <v>490</v>
      </c>
      <c r="M25" s="89">
        <v>889</v>
      </c>
      <c r="N25" s="89">
        <v>404</v>
      </c>
      <c r="O25" s="89">
        <v>599</v>
      </c>
      <c r="P25" s="89">
        <v>1858</v>
      </c>
      <c r="Q25" s="89">
        <v>518</v>
      </c>
      <c r="R25" s="89">
        <v>394</v>
      </c>
      <c r="S25" s="89">
        <v>715</v>
      </c>
      <c r="T25" s="89">
        <v>1058</v>
      </c>
      <c r="U25" s="89">
        <v>203</v>
      </c>
      <c r="V25" s="89">
        <v>614</v>
      </c>
      <c r="W25" s="89">
        <v>636</v>
      </c>
      <c r="X25" s="89">
        <v>74</v>
      </c>
      <c r="Y25" s="89">
        <v>195</v>
      </c>
      <c r="Z25" s="89">
        <v>414</v>
      </c>
      <c r="AA25" s="261">
        <v>283</v>
      </c>
      <c r="AB25" s="89">
        <v>175</v>
      </c>
      <c r="AC25" s="89">
        <v>45</v>
      </c>
      <c r="AD25" s="89">
        <v>127</v>
      </c>
      <c r="AE25" s="89">
        <v>645</v>
      </c>
      <c r="AF25" s="89">
        <v>191</v>
      </c>
      <c r="AG25" s="280">
        <f t="shared" si="0"/>
        <v>18299</v>
      </c>
      <c r="AH25" s="13">
        <v>1</v>
      </c>
      <c r="AI25" s="13">
        <v>30</v>
      </c>
    </row>
    <row r="26" spans="1:35" s="168" customFormat="1" ht="30.95" customHeight="1">
      <c r="A26" s="13">
        <v>1</v>
      </c>
      <c r="B26" s="13">
        <v>31</v>
      </c>
      <c r="C26" s="1524"/>
      <c r="D26" s="1526"/>
      <c r="E26" s="1496" t="s">
        <v>49</v>
      </c>
      <c r="F26" s="1497"/>
      <c r="G26" s="227" t="s">
        <v>692</v>
      </c>
      <c r="H26" s="89">
        <v>0</v>
      </c>
      <c r="I26" s="89">
        <v>0</v>
      </c>
      <c r="J26" s="89">
        <v>0</v>
      </c>
      <c r="K26" s="89">
        <v>6979</v>
      </c>
      <c r="L26" s="89">
        <v>0</v>
      </c>
      <c r="M26" s="89">
        <v>118</v>
      </c>
      <c r="N26" s="89">
        <v>54</v>
      </c>
      <c r="O26" s="89">
        <v>0</v>
      </c>
      <c r="P26" s="89">
        <v>0</v>
      </c>
      <c r="Q26" s="89">
        <v>0</v>
      </c>
      <c r="R26" s="89">
        <v>0</v>
      </c>
      <c r="S26" s="89">
        <v>0</v>
      </c>
      <c r="T26" s="89">
        <v>0</v>
      </c>
      <c r="U26" s="89">
        <v>0</v>
      </c>
      <c r="V26" s="89">
        <v>0</v>
      </c>
      <c r="W26" s="89">
        <v>0</v>
      </c>
      <c r="X26" s="89">
        <v>0</v>
      </c>
      <c r="Y26" s="89">
        <v>0</v>
      </c>
      <c r="Z26" s="89">
        <v>0</v>
      </c>
      <c r="AA26" s="261">
        <v>0</v>
      </c>
      <c r="AB26" s="89">
        <v>0</v>
      </c>
      <c r="AC26" s="89">
        <v>0</v>
      </c>
      <c r="AD26" s="89">
        <v>0</v>
      </c>
      <c r="AE26" s="89">
        <v>0</v>
      </c>
      <c r="AF26" s="89">
        <v>0</v>
      </c>
      <c r="AG26" s="89">
        <f t="shared" si="0"/>
        <v>7151</v>
      </c>
      <c r="AH26" s="13">
        <v>1</v>
      </c>
      <c r="AI26" s="13">
        <v>31</v>
      </c>
    </row>
    <row r="27" spans="1:35" s="168" customFormat="1" ht="30.95" customHeight="1">
      <c r="A27" s="13">
        <v>1</v>
      </c>
      <c r="B27" s="13">
        <v>36</v>
      </c>
      <c r="C27" s="180" t="s">
        <v>476</v>
      </c>
      <c r="D27" s="1493" t="s">
        <v>551</v>
      </c>
      <c r="E27" s="1493"/>
      <c r="F27" s="1493"/>
      <c r="G27" s="227" t="s">
        <v>849</v>
      </c>
      <c r="H27" s="78">
        <v>29312</v>
      </c>
      <c r="I27" s="78">
        <v>12381</v>
      </c>
      <c r="J27" s="78">
        <v>24831</v>
      </c>
      <c r="K27" s="78">
        <v>9387</v>
      </c>
      <c r="L27" s="78">
        <v>8494</v>
      </c>
      <c r="M27" s="78">
        <v>12173</v>
      </c>
      <c r="N27" s="78">
        <v>5826</v>
      </c>
      <c r="O27" s="78">
        <v>2324</v>
      </c>
      <c r="P27" s="78">
        <v>24922</v>
      </c>
      <c r="Q27" s="78">
        <v>6792</v>
      </c>
      <c r="R27" s="78">
        <v>4997</v>
      </c>
      <c r="S27" s="78">
        <v>14252</v>
      </c>
      <c r="T27" s="78">
        <v>11230</v>
      </c>
      <c r="U27" s="78">
        <v>5270</v>
      </c>
      <c r="V27" s="78">
        <v>4892</v>
      </c>
      <c r="W27" s="78">
        <v>7655</v>
      </c>
      <c r="X27" s="78">
        <v>1170</v>
      </c>
      <c r="Y27" s="78">
        <v>1014</v>
      </c>
      <c r="Z27" s="78">
        <v>1756</v>
      </c>
      <c r="AA27" s="262">
        <v>1894</v>
      </c>
      <c r="AB27" s="78">
        <v>2874</v>
      </c>
      <c r="AC27" s="78">
        <v>1561</v>
      </c>
      <c r="AD27" s="78">
        <v>925</v>
      </c>
      <c r="AE27" s="78">
        <v>7785</v>
      </c>
      <c r="AF27" s="78">
        <v>5874</v>
      </c>
      <c r="AG27" s="283">
        <f t="shared" si="0"/>
        <v>209591</v>
      </c>
      <c r="AH27" s="13">
        <v>1</v>
      </c>
      <c r="AI27" s="13">
        <v>36</v>
      </c>
    </row>
    <row r="28" spans="1:35" s="168" customFormat="1" ht="30.95" customHeight="1">
      <c r="A28" s="13">
        <v>1</v>
      </c>
      <c r="B28" s="13">
        <v>37</v>
      </c>
      <c r="C28" s="179" t="s">
        <v>384</v>
      </c>
      <c r="D28" s="1493" t="s">
        <v>848</v>
      </c>
      <c r="E28" s="1493"/>
      <c r="F28" s="1493"/>
      <c r="G28" s="227" t="s">
        <v>1453</v>
      </c>
      <c r="H28" s="78">
        <v>38975</v>
      </c>
      <c r="I28" s="78">
        <v>10043</v>
      </c>
      <c r="J28" s="78">
        <v>9636</v>
      </c>
      <c r="K28" s="78">
        <v>9136</v>
      </c>
      <c r="L28" s="78">
        <v>7461</v>
      </c>
      <c r="M28" s="78">
        <v>9414</v>
      </c>
      <c r="N28" s="78">
        <v>1701</v>
      </c>
      <c r="O28" s="78">
        <v>3811</v>
      </c>
      <c r="P28" s="78">
        <v>11459</v>
      </c>
      <c r="Q28" s="78">
        <v>4216</v>
      </c>
      <c r="R28" s="78">
        <v>5767</v>
      </c>
      <c r="S28" s="78">
        <v>3549</v>
      </c>
      <c r="T28" s="78">
        <v>5252</v>
      </c>
      <c r="U28" s="78">
        <v>1759</v>
      </c>
      <c r="V28" s="78">
        <v>6327</v>
      </c>
      <c r="W28" s="78">
        <v>2485</v>
      </c>
      <c r="X28" s="78">
        <v>1296</v>
      </c>
      <c r="Y28" s="78">
        <v>389</v>
      </c>
      <c r="Z28" s="78">
        <v>2321</v>
      </c>
      <c r="AA28" s="262">
        <v>894</v>
      </c>
      <c r="AB28" s="78">
        <v>990</v>
      </c>
      <c r="AC28" s="78">
        <v>1100</v>
      </c>
      <c r="AD28" s="78">
        <v>1132</v>
      </c>
      <c r="AE28" s="78">
        <v>1705</v>
      </c>
      <c r="AF28" s="78">
        <v>1665</v>
      </c>
      <c r="AG28" s="280">
        <f t="shared" si="0"/>
        <v>142483</v>
      </c>
      <c r="AH28" s="13">
        <v>1</v>
      </c>
      <c r="AI28" s="13">
        <v>37</v>
      </c>
    </row>
    <row r="29" spans="1:35" s="168" customFormat="1" ht="30.95" customHeight="1">
      <c r="A29" s="13">
        <v>1</v>
      </c>
      <c r="B29" s="13">
        <v>39</v>
      </c>
      <c r="C29" s="180" t="s">
        <v>285</v>
      </c>
      <c r="D29" s="1493" t="s">
        <v>56</v>
      </c>
      <c r="E29" s="1498"/>
      <c r="F29" s="1498"/>
      <c r="G29" s="1498"/>
      <c r="H29" s="78"/>
      <c r="I29" s="78"/>
      <c r="J29" s="78"/>
      <c r="K29" s="78"/>
      <c r="L29" s="78"/>
      <c r="M29" s="78"/>
      <c r="N29" s="78"/>
      <c r="O29" s="78"/>
      <c r="P29" s="78"/>
      <c r="Q29" s="78"/>
      <c r="R29" s="78"/>
      <c r="S29" s="78"/>
      <c r="T29" s="78"/>
      <c r="U29" s="78"/>
      <c r="V29" s="78"/>
      <c r="W29" s="78"/>
      <c r="X29" s="78"/>
      <c r="Y29" s="78"/>
      <c r="Z29" s="78"/>
      <c r="AA29" s="263"/>
      <c r="AB29" s="78"/>
      <c r="AC29" s="78"/>
      <c r="AD29" s="78"/>
      <c r="AE29" s="78"/>
      <c r="AF29" s="78"/>
      <c r="AG29" s="283">
        <f t="shared" si="0"/>
        <v>0</v>
      </c>
      <c r="AH29" s="13">
        <v>1</v>
      </c>
      <c r="AI29" s="13">
        <v>39</v>
      </c>
    </row>
    <row r="30" spans="1:35" s="168" customFormat="1" ht="30.95" customHeight="1">
      <c r="A30" s="13">
        <v>1</v>
      </c>
      <c r="B30" s="13">
        <v>44</v>
      </c>
      <c r="C30" s="179" t="s">
        <v>486</v>
      </c>
      <c r="D30" s="1527" t="s">
        <v>691</v>
      </c>
      <c r="E30" s="1499" t="s">
        <v>50</v>
      </c>
      <c r="F30" s="1500"/>
      <c r="G30" s="1500"/>
      <c r="H30" s="89">
        <v>1</v>
      </c>
      <c r="I30" s="89">
        <v>1</v>
      </c>
      <c r="J30" s="89">
        <v>1</v>
      </c>
      <c r="K30" s="89">
        <v>1</v>
      </c>
      <c r="L30" s="89">
        <v>1</v>
      </c>
      <c r="M30" s="89">
        <v>2</v>
      </c>
      <c r="N30" s="89">
        <v>0</v>
      </c>
      <c r="O30" s="89">
        <v>1</v>
      </c>
      <c r="P30" s="89">
        <v>1</v>
      </c>
      <c r="Q30" s="89">
        <v>1</v>
      </c>
      <c r="R30" s="89">
        <v>1</v>
      </c>
      <c r="S30" s="89">
        <v>0</v>
      </c>
      <c r="T30" s="89">
        <v>2</v>
      </c>
      <c r="U30" s="89">
        <v>0</v>
      </c>
      <c r="V30" s="89">
        <v>1</v>
      </c>
      <c r="W30" s="89">
        <v>1</v>
      </c>
      <c r="X30" s="89">
        <v>1</v>
      </c>
      <c r="Y30" s="89">
        <v>0</v>
      </c>
      <c r="Z30" s="89">
        <v>1</v>
      </c>
      <c r="AA30" s="264">
        <v>0</v>
      </c>
      <c r="AB30" s="89">
        <v>1</v>
      </c>
      <c r="AC30" s="89">
        <v>1</v>
      </c>
      <c r="AD30" s="89">
        <v>1</v>
      </c>
      <c r="AE30" s="89">
        <v>1</v>
      </c>
      <c r="AF30" s="89">
        <v>1</v>
      </c>
      <c r="AG30" s="282">
        <f t="shared" si="0"/>
        <v>22</v>
      </c>
      <c r="AH30" s="13">
        <v>1</v>
      </c>
      <c r="AI30" s="13">
        <v>44</v>
      </c>
    </row>
    <row r="31" spans="1:35" s="168" customFormat="1" ht="30.95" customHeight="1">
      <c r="A31" s="13">
        <v>1</v>
      </c>
      <c r="B31" s="13">
        <v>45</v>
      </c>
      <c r="C31" s="179"/>
      <c r="D31" s="1528"/>
      <c r="E31" s="1501" t="s">
        <v>552</v>
      </c>
      <c r="F31" s="1502"/>
      <c r="G31" s="1502"/>
      <c r="H31" s="89">
        <v>0</v>
      </c>
      <c r="I31" s="89">
        <v>0</v>
      </c>
      <c r="J31" s="89">
        <v>0</v>
      </c>
      <c r="K31" s="89">
        <v>0</v>
      </c>
      <c r="L31" s="89">
        <v>0</v>
      </c>
      <c r="M31" s="89">
        <v>22</v>
      </c>
      <c r="N31" s="89">
        <v>22</v>
      </c>
      <c r="O31" s="89">
        <v>0</v>
      </c>
      <c r="P31" s="89">
        <v>0</v>
      </c>
      <c r="Q31" s="89">
        <v>0</v>
      </c>
      <c r="R31" s="89">
        <v>0</v>
      </c>
      <c r="S31" s="89">
        <v>23</v>
      </c>
      <c r="T31" s="89">
        <v>13</v>
      </c>
      <c r="U31" s="89">
        <v>13</v>
      </c>
      <c r="V31" s="89">
        <v>0</v>
      </c>
      <c r="W31" s="89">
        <v>0</v>
      </c>
      <c r="X31" s="89">
        <v>0</v>
      </c>
      <c r="Y31" s="89">
        <v>1</v>
      </c>
      <c r="Z31" s="89">
        <v>0</v>
      </c>
      <c r="AA31" s="265">
        <v>2</v>
      </c>
      <c r="AB31" s="89">
        <v>0</v>
      </c>
      <c r="AC31" s="89">
        <v>0</v>
      </c>
      <c r="AD31" s="89">
        <v>0</v>
      </c>
      <c r="AE31" s="89">
        <v>0</v>
      </c>
      <c r="AF31" s="89">
        <v>0</v>
      </c>
      <c r="AG31" s="282">
        <f t="shared" si="0"/>
        <v>96</v>
      </c>
      <c r="AH31" s="13">
        <v>1</v>
      </c>
      <c r="AI31" s="13">
        <v>45</v>
      </c>
    </row>
    <row r="32" spans="1:35" s="168" customFormat="1" ht="30.95" customHeight="1">
      <c r="A32" s="13">
        <v>1</v>
      </c>
      <c r="B32" s="13">
        <v>46</v>
      </c>
      <c r="C32" s="181" t="s">
        <v>488</v>
      </c>
      <c r="D32" s="1503" t="s">
        <v>739</v>
      </c>
      <c r="E32" s="1504"/>
      <c r="F32" s="1505"/>
      <c r="G32" s="229" t="s">
        <v>881</v>
      </c>
      <c r="H32" s="89">
        <v>0</v>
      </c>
      <c r="I32" s="89">
        <v>0</v>
      </c>
      <c r="J32" s="89">
        <v>0</v>
      </c>
      <c r="K32" s="89">
        <v>0</v>
      </c>
      <c r="L32" s="89">
        <v>0</v>
      </c>
      <c r="M32" s="89">
        <v>0</v>
      </c>
      <c r="N32" s="89">
        <v>0</v>
      </c>
      <c r="O32" s="89">
        <v>0</v>
      </c>
      <c r="P32" s="89">
        <v>0</v>
      </c>
      <c r="Q32" s="89">
        <v>0</v>
      </c>
      <c r="R32" s="89">
        <v>0</v>
      </c>
      <c r="S32" s="89">
        <v>0</v>
      </c>
      <c r="T32" s="89">
        <v>0</v>
      </c>
      <c r="U32" s="89">
        <v>0</v>
      </c>
      <c r="V32" s="89">
        <v>0</v>
      </c>
      <c r="W32" s="89">
        <v>0</v>
      </c>
      <c r="X32" s="89">
        <v>0</v>
      </c>
      <c r="Y32" s="89">
        <v>0</v>
      </c>
      <c r="Z32" s="89">
        <v>0</v>
      </c>
      <c r="AA32" s="263">
        <v>0</v>
      </c>
      <c r="AB32" s="89">
        <v>0</v>
      </c>
      <c r="AC32" s="89">
        <v>0</v>
      </c>
      <c r="AD32" s="89">
        <v>0</v>
      </c>
      <c r="AE32" s="89">
        <v>0</v>
      </c>
      <c r="AF32" s="89">
        <v>0</v>
      </c>
      <c r="AG32" s="280">
        <f t="shared" si="0"/>
        <v>0</v>
      </c>
      <c r="AH32" s="13">
        <v>1</v>
      </c>
      <c r="AI32" s="13">
        <v>46</v>
      </c>
    </row>
    <row r="33" spans="1:35" s="168" customFormat="1" ht="30.95" customHeight="1">
      <c r="A33" s="13">
        <v>1</v>
      </c>
      <c r="B33" s="13">
        <v>47</v>
      </c>
      <c r="C33" s="182"/>
      <c r="D33" s="1506" t="s">
        <v>786</v>
      </c>
      <c r="E33" s="1507"/>
      <c r="F33" s="1508"/>
      <c r="G33" s="210" t="s">
        <v>784</v>
      </c>
      <c r="H33" s="89">
        <v>0</v>
      </c>
      <c r="I33" s="89">
        <v>0</v>
      </c>
      <c r="J33" s="89">
        <v>0</v>
      </c>
      <c r="K33" s="89">
        <v>0</v>
      </c>
      <c r="L33" s="89">
        <v>0</v>
      </c>
      <c r="M33" s="89">
        <v>0</v>
      </c>
      <c r="N33" s="89">
        <v>0</v>
      </c>
      <c r="O33" s="89">
        <v>0</v>
      </c>
      <c r="P33" s="89">
        <v>0</v>
      </c>
      <c r="Q33" s="89">
        <v>0</v>
      </c>
      <c r="R33" s="89">
        <v>0</v>
      </c>
      <c r="S33" s="89">
        <v>0</v>
      </c>
      <c r="T33" s="89">
        <v>0</v>
      </c>
      <c r="U33" s="89">
        <v>0</v>
      </c>
      <c r="V33" s="89">
        <v>0</v>
      </c>
      <c r="W33" s="89">
        <v>0</v>
      </c>
      <c r="X33" s="89">
        <v>0</v>
      </c>
      <c r="Y33" s="89">
        <v>0</v>
      </c>
      <c r="Z33" s="89">
        <v>0</v>
      </c>
      <c r="AA33" s="264">
        <v>0</v>
      </c>
      <c r="AB33" s="89">
        <v>0</v>
      </c>
      <c r="AC33" s="89">
        <v>0</v>
      </c>
      <c r="AD33" s="89">
        <v>0</v>
      </c>
      <c r="AE33" s="89">
        <v>0</v>
      </c>
      <c r="AF33" s="89">
        <v>0</v>
      </c>
      <c r="AG33" s="281">
        <f t="shared" si="0"/>
        <v>0</v>
      </c>
      <c r="AH33" s="13">
        <v>1</v>
      </c>
      <c r="AI33" s="13">
        <v>47</v>
      </c>
    </row>
    <row r="34" spans="1:35" s="168" customFormat="1" ht="30.95" customHeight="1">
      <c r="A34" s="13">
        <v>1</v>
      </c>
      <c r="B34" s="13">
        <v>50</v>
      </c>
      <c r="C34" s="183" t="s">
        <v>214</v>
      </c>
      <c r="D34" s="197"/>
      <c r="E34" s="206" t="s">
        <v>409</v>
      </c>
      <c r="F34" s="1509" t="s">
        <v>732</v>
      </c>
      <c r="G34" s="1509"/>
      <c r="H34" s="78">
        <v>603924</v>
      </c>
      <c r="I34" s="78">
        <v>663110</v>
      </c>
      <c r="J34" s="78">
        <v>565583</v>
      </c>
      <c r="K34" s="78">
        <v>393940</v>
      </c>
      <c r="L34" s="78">
        <v>252423</v>
      </c>
      <c r="M34" s="78">
        <v>885403</v>
      </c>
      <c r="N34" s="78">
        <v>300202</v>
      </c>
      <c r="O34" s="78">
        <v>98675</v>
      </c>
      <c r="P34" s="78">
        <v>3188790</v>
      </c>
      <c r="Q34" s="78">
        <v>180973</v>
      </c>
      <c r="R34" s="78">
        <v>360198</v>
      </c>
      <c r="S34" s="78">
        <v>693836</v>
      </c>
      <c r="T34" s="78">
        <v>154975</v>
      </c>
      <c r="U34" s="78">
        <v>22428</v>
      </c>
      <c r="V34" s="78">
        <v>289397</v>
      </c>
      <c r="W34" s="78">
        <v>143462</v>
      </c>
      <c r="X34" s="78">
        <v>104395</v>
      </c>
      <c r="Y34" s="89">
        <v>37824</v>
      </c>
      <c r="Z34" s="89">
        <v>101505</v>
      </c>
      <c r="AA34" s="265">
        <v>107598</v>
      </c>
      <c r="AB34" s="89">
        <v>18672</v>
      </c>
      <c r="AC34" s="89">
        <v>15558</v>
      </c>
      <c r="AD34" s="89">
        <v>156359</v>
      </c>
      <c r="AE34" s="89">
        <v>158748</v>
      </c>
      <c r="AF34" s="89">
        <v>58493</v>
      </c>
      <c r="AG34" s="280">
        <f t="shared" si="0"/>
        <v>9556471</v>
      </c>
      <c r="AH34" s="13">
        <v>1</v>
      </c>
      <c r="AI34" s="13">
        <v>50</v>
      </c>
    </row>
    <row r="35" spans="1:35" s="168" customFormat="1" ht="30.95" customHeight="1">
      <c r="A35" s="13">
        <v>1</v>
      </c>
      <c r="B35" s="13">
        <v>51</v>
      </c>
      <c r="C35" s="1529" t="s">
        <v>827</v>
      </c>
      <c r="D35" s="1530"/>
      <c r="E35" s="204" t="s">
        <v>519</v>
      </c>
      <c r="F35" s="1510" t="s">
        <v>754</v>
      </c>
      <c r="G35" s="1510"/>
      <c r="H35" s="78">
        <v>70563</v>
      </c>
      <c r="I35" s="78">
        <v>339659</v>
      </c>
      <c r="J35" s="78">
        <v>489009</v>
      </c>
      <c r="K35" s="78">
        <v>664959</v>
      </c>
      <c r="L35" s="78">
        <v>161205</v>
      </c>
      <c r="M35" s="78">
        <v>508263</v>
      </c>
      <c r="N35" s="78">
        <v>480754</v>
      </c>
      <c r="O35" s="78">
        <v>293652</v>
      </c>
      <c r="P35" s="78">
        <v>2285572</v>
      </c>
      <c r="Q35" s="78">
        <v>42792</v>
      </c>
      <c r="R35" s="78">
        <v>124851</v>
      </c>
      <c r="S35" s="78">
        <v>431484</v>
      </c>
      <c r="T35" s="78">
        <v>77487</v>
      </c>
      <c r="U35" s="78">
        <v>11214</v>
      </c>
      <c r="V35" s="78">
        <v>111779</v>
      </c>
      <c r="W35" s="78">
        <v>289313</v>
      </c>
      <c r="X35" s="78">
        <v>52098</v>
      </c>
      <c r="Y35" s="89">
        <v>2376</v>
      </c>
      <c r="Z35" s="89">
        <v>185234</v>
      </c>
      <c r="AA35" s="260">
        <v>116860</v>
      </c>
      <c r="AB35" s="89">
        <v>26270</v>
      </c>
      <c r="AC35" s="89">
        <v>870</v>
      </c>
      <c r="AD35" s="89">
        <v>90510</v>
      </c>
      <c r="AE35" s="89">
        <v>98171</v>
      </c>
      <c r="AF35" s="89">
        <v>35398</v>
      </c>
      <c r="AG35" s="280">
        <f t="shared" si="0"/>
        <v>6990343</v>
      </c>
      <c r="AH35" s="13">
        <v>1</v>
      </c>
      <c r="AI35" s="13">
        <v>51</v>
      </c>
    </row>
    <row r="36" spans="1:35" s="168" customFormat="1" ht="30.95" customHeight="1">
      <c r="A36" s="13">
        <v>1</v>
      </c>
      <c r="B36" s="13">
        <v>52</v>
      </c>
      <c r="C36" s="1529"/>
      <c r="D36" s="1530"/>
      <c r="E36" s="206" t="s">
        <v>521</v>
      </c>
      <c r="F36" s="1495" t="s">
        <v>616</v>
      </c>
      <c r="G36" s="1495"/>
      <c r="H36" s="78">
        <v>6747005</v>
      </c>
      <c r="I36" s="78">
        <v>2701286</v>
      </c>
      <c r="J36" s="78">
        <v>4653271</v>
      </c>
      <c r="K36" s="78">
        <v>1456109</v>
      </c>
      <c r="L36" s="78">
        <v>1208578</v>
      </c>
      <c r="M36" s="78">
        <v>4696755</v>
      </c>
      <c r="N36" s="78">
        <v>4441422</v>
      </c>
      <c r="O36" s="78">
        <v>598124</v>
      </c>
      <c r="P36" s="78">
        <v>4703728</v>
      </c>
      <c r="Q36" s="78">
        <v>1123725</v>
      </c>
      <c r="R36" s="78">
        <v>2259133</v>
      </c>
      <c r="S36" s="78">
        <v>2532907</v>
      </c>
      <c r="T36" s="78">
        <v>619900</v>
      </c>
      <c r="U36" s="78">
        <v>89712</v>
      </c>
      <c r="V36" s="78">
        <v>781548</v>
      </c>
      <c r="W36" s="78">
        <v>1167447</v>
      </c>
      <c r="X36" s="78">
        <v>512247</v>
      </c>
      <c r="Y36" s="89">
        <v>3064</v>
      </c>
      <c r="Z36" s="89">
        <v>438757</v>
      </c>
      <c r="AA36" s="266">
        <v>641637</v>
      </c>
      <c r="AB36" s="89">
        <v>301894</v>
      </c>
      <c r="AC36" s="89">
        <v>633106</v>
      </c>
      <c r="AD36" s="89">
        <v>192113</v>
      </c>
      <c r="AE36" s="89">
        <v>600591</v>
      </c>
      <c r="AF36" s="89">
        <v>256618</v>
      </c>
      <c r="AG36" s="280">
        <f t="shared" si="0"/>
        <v>43360677</v>
      </c>
      <c r="AH36" s="13">
        <v>1</v>
      </c>
      <c r="AI36" s="13">
        <v>52</v>
      </c>
    </row>
    <row r="37" spans="1:35" s="168" customFormat="1" ht="30.95" customHeight="1">
      <c r="A37" s="13">
        <v>1</v>
      </c>
      <c r="B37" s="13">
        <v>53</v>
      </c>
      <c r="C37" s="1529"/>
      <c r="D37" s="1530"/>
      <c r="E37" s="211" t="s">
        <v>362</v>
      </c>
      <c r="F37" s="1509" t="s">
        <v>374</v>
      </c>
      <c r="G37" s="1509"/>
      <c r="H37" s="78">
        <v>2563595</v>
      </c>
      <c r="I37" s="78">
        <v>37385</v>
      </c>
      <c r="J37" s="78">
        <v>1030665</v>
      </c>
      <c r="K37" s="78">
        <v>1424028</v>
      </c>
      <c r="L37" s="78">
        <v>324941</v>
      </c>
      <c r="M37" s="78">
        <v>845273</v>
      </c>
      <c r="N37" s="78">
        <v>0</v>
      </c>
      <c r="O37" s="78">
        <v>1031322</v>
      </c>
      <c r="P37" s="78">
        <v>2523816</v>
      </c>
      <c r="Q37" s="78">
        <v>745255</v>
      </c>
      <c r="R37" s="78">
        <v>23730</v>
      </c>
      <c r="S37" s="78">
        <v>671132</v>
      </c>
      <c r="T37" s="78">
        <v>774874</v>
      </c>
      <c r="U37" s="78">
        <v>112140</v>
      </c>
      <c r="V37" s="78">
        <v>878595</v>
      </c>
      <c r="W37" s="78">
        <v>256694</v>
      </c>
      <c r="X37" s="78">
        <v>60911</v>
      </c>
      <c r="Y37" s="89">
        <v>109839</v>
      </c>
      <c r="Z37" s="89">
        <v>113805</v>
      </c>
      <c r="AA37" s="265">
        <v>29217</v>
      </c>
      <c r="AB37" s="89">
        <v>151851</v>
      </c>
      <c r="AC37" s="89">
        <v>230131</v>
      </c>
      <c r="AD37" s="89">
        <v>0</v>
      </c>
      <c r="AE37" s="89">
        <v>213328</v>
      </c>
      <c r="AF37" s="89">
        <v>29636</v>
      </c>
      <c r="AG37" s="280">
        <f t="shared" si="0"/>
        <v>14182163</v>
      </c>
      <c r="AH37" s="13">
        <v>1</v>
      </c>
      <c r="AI37" s="13">
        <v>53</v>
      </c>
    </row>
    <row r="38" spans="1:35" s="168" customFormat="1" ht="30.95" customHeight="1">
      <c r="A38" s="13">
        <v>1</v>
      </c>
      <c r="B38" s="13">
        <v>54</v>
      </c>
      <c r="C38" s="1529"/>
      <c r="D38" s="1530"/>
      <c r="E38" s="203" t="s">
        <v>477</v>
      </c>
      <c r="F38" s="1511" t="s">
        <v>94</v>
      </c>
      <c r="G38" s="1511"/>
      <c r="H38" s="78">
        <v>48429279</v>
      </c>
      <c r="I38" s="78">
        <v>9370453</v>
      </c>
      <c r="J38" s="78">
        <v>14486378</v>
      </c>
      <c r="K38" s="78">
        <v>10347324</v>
      </c>
      <c r="L38" s="78">
        <v>4107703</v>
      </c>
      <c r="M38" s="78">
        <v>7003476</v>
      </c>
      <c r="N38" s="78">
        <v>292252</v>
      </c>
      <c r="O38" s="78">
        <v>3852365</v>
      </c>
      <c r="P38" s="78">
        <v>16129524</v>
      </c>
      <c r="Q38" s="78">
        <v>2472340</v>
      </c>
      <c r="R38" s="78">
        <v>4896066</v>
      </c>
      <c r="S38" s="78">
        <v>9225905</v>
      </c>
      <c r="T38" s="78">
        <v>4494273</v>
      </c>
      <c r="U38" s="78">
        <v>650413</v>
      </c>
      <c r="V38" s="78">
        <v>4182603</v>
      </c>
      <c r="W38" s="78">
        <v>5399287</v>
      </c>
      <c r="X38" s="78">
        <v>2549373</v>
      </c>
      <c r="Y38" s="89">
        <v>683774</v>
      </c>
      <c r="Z38" s="89">
        <v>1877344</v>
      </c>
      <c r="AA38" s="260">
        <v>1722218</v>
      </c>
      <c r="AB38" s="89">
        <v>1838961</v>
      </c>
      <c r="AC38" s="89">
        <v>313560</v>
      </c>
      <c r="AD38" s="89">
        <v>595658</v>
      </c>
      <c r="AE38" s="89">
        <v>3355717</v>
      </c>
      <c r="AF38" s="89">
        <v>1093238</v>
      </c>
      <c r="AG38" s="280">
        <f t="shared" si="0"/>
        <v>159369484</v>
      </c>
      <c r="AH38" s="13">
        <v>1</v>
      </c>
      <c r="AI38" s="13">
        <v>54</v>
      </c>
    </row>
    <row r="39" spans="1:35" s="168" customFormat="1" ht="30.95" customHeight="1">
      <c r="A39" s="13">
        <v>1</v>
      </c>
      <c r="B39" s="13">
        <v>55</v>
      </c>
      <c r="C39" s="1529"/>
      <c r="D39" s="1530"/>
      <c r="E39" s="204" t="s">
        <v>530</v>
      </c>
      <c r="F39" s="1510" t="s">
        <v>15</v>
      </c>
      <c r="G39" s="1510"/>
      <c r="H39" s="78">
        <v>1124025</v>
      </c>
      <c r="I39" s="78">
        <v>83352</v>
      </c>
      <c r="J39" s="78">
        <v>438672</v>
      </c>
      <c r="K39" s="78">
        <v>305640</v>
      </c>
      <c r="L39" s="78">
        <v>374702</v>
      </c>
      <c r="M39" s="78">
        <v>100788</v>
      </c>
      <c r="N39" s="78">
        <v>31392</v>
      </c>
      <c r="O39" s="78">
        <v>17182</v>
      </c>
      <c r="P39" s="78">
        <v>1267170</v>
      </c>
      <c r="Q39" s="78">
        <v>231841</v>
      </c>
      <c r="R39" s="78">
        <v>243439</v>
      </c>
      <c r="S39" s="78">
        <v>216567</v>
      </c>
      <c r="T39" s="78">
        <v>1627236</v>
      </c>
      <c r="U39" s="78">
        <v>235494</v>
      </c>
      <c r="V39" s="78">
        <v>143885</v>
      </c>
      <c r="W39" s="78">
        <v>19034</v>
      </c>
      <c r="X39" s="78">
        <v>259892</v>
      </c>
      <c r="Y39" s="89">
        <v>1812</v>
      </c>
      <c r="Z39" s="89">
        <v>3426</v>
      </c>
      <c r="AA39" s="266">
        <v>1732</v>
      </c>
      <c r="AB39" s="89">
        <v>118549</v>
      </c>
      <c r="AC39" s="89">
        <v>13426</v>
      </c>
      <c r="AD39" s="89">
        <v>19033</v>
      </c>
      <c r="AE39" s="89">
        <v>83191</v>
      </c>
      <c r="AF39" s="89">
        <v>57039</v>
      </c>
      <c r="AG39" s="282">
        <f t="shared" si="0"/>
        <v>7018519</v>
      </c>
      <c r="AH39" s="13">
        <v>1</v>
      </c>
      <c r="AI39" s="13">
        <v>55</v>
      </c>
    </row>
    <row r="40" spans="1:35" s="168" customFormat="1" ht="30.95" customHeight="1">
      <c r="A40" s="13">
        <v>1</v>
      </c>
      <c r="B40" s="13">
        <v>56</v>
      </c>
      <c r="C40" s="184" t="s">
        <v>692</v>
      </c>
      <c r="D40" s="198"/>
      <c r="E40" s="1512" t="s">
        <v>52</v>
      </c>
      <c r="F40" s="1498"/>
      <c r="G40" s="1498"/>
      <c r="H40" s="78">
        <v>59538391</v>
      </c>
      <c r="I40" s="78">
        <v>13195245</v>
      </c>
      <c r="J40" s="78">
        <v>21663578</v>
      </c>
      <c r="K40" s="78">
        <v>14592000</v>
      </c>
      <c r="L40" s="78">
        <v>6429552</v>
      </c>
      <c r="M40" s="78">
        <v>14039958</v>
      </c>
      <c r="N40" s="78">
        <v>5546022</v>
      </c>
      <c r="O40" s="78">
        <v>5891320</v>
      </c>
      <c r="P40" s="78">
        <v>30098600</v>
      </c>
      <c r="Q40" s="78">
        <v>4796926</v>
      </c>
      <c r="R40" s="78">
        <v>7907417</v>
      </c>
      <c r="S40" s="78">
        <v>13771831</v>
      </c>
      <c r="T40" s="78">
        <v>7748745</v>
      </c>
      <c r="U40" s="78">
        <v>1121401</v>
      </c>
      <c r="V40" s="78">
        <v>6387807</v>
      </c>
      <c r="W40" s="78">
        <v>7275237</v>
      </c>
      <c r="X40" s="78">
        <v>3538916</v>
      </c>
      <c r="Y40" s="89">
        <v>838689</v>
      </c>
      <c r="Z40" s="89">
        <v>2720071</v>
      </c>
      <c r="AA40" s="266">
        <v>2619262</v>
      </c>
      <c r="AB40" s="89">
        <v>2456197</v>
      </c>
      <c r="AC40" s="89">
        <v>1206651</v>
      </c>
      <c r="AD40" s="89">
        <v>1053673</v>
      </c>
      <c r="AE40" s="89">
        <v>4509746</v>
      </c>
      <c r="AF40" s="89">
        <v>1530422</v>
      </c>
      <c r="AG40" s="282">
        <f t="shared" si="0"/>
        <v>240477657</v>
      </c>
      <c r="AH40" s="13">
        <v>1</v>
      </c>
      <c r="AI40" s="13">
        <v>56</v>
      </c>
    </row>
    <row r="41" spans="1:35" s="168" customFormat="1" ht="30.95" customHeight="1">
      <c r="A41" s="13">
        <v>1</v>
      </c>
      <c r="B41" s="13">
        <v>57</v>
      </c>
      <c r="C41" s="185"/>
      <c r="D41" s="1426" t="s">
        <v>768</v>
      </c>
      <c r="E41" s="1513"/>
      <c r="F41" s="1513"/>
      <c r="G41" s="230" t="s">
        <v>512</v>
      </c>
      <c r="H41" s="244">
        <v>100</v>
      </c>
      <c r="I41" s="244">
        <v>100</v>
      </c>
      <c r="J41" s="244">
        <v>100</v>
      </c>
      <c r="K41" s="244">
        <v>100</v>
      </c>
      <c r="L41" s="244">
        <v>100</v>
      </c>
      <c r="M41" s="244">
        <v>0</v>
      </c>
      <c r="N41" s="244">
        <v>0</v>
      </c>
      <c r="O41" s="244">
        <v>100</v>
      </c>
      <c r="P41" s="244">
        <v>100</v>
      </c>
      <c r="Q41" s="244">
        <v>100</v>
      </c>
      <c r="R41" s="244">
        <v>100</v>
      </c>
      <c r="S41" s="244">
        <v>100</v>
      </c>
      <c r="T41" s="244">
        <v>100</v>
      </c>
      <c r="U41" s="244">
        <v>100</v>
      </c>
      <c r="V41" s="244">
        <v>100</v>
      </c>
      <c r="W41" s="244">
        <v>100</v>
      </c>
      <c r="X41" s="244">
        <v>100</v>
      </c>
      <c r="Y41" s="244">
        <v>100</v>
      </c>
      <c r="Z41" s="244">
        <v>100</v>
      </c>
      <c r="AA41" s="244">
        <v>100</v>
      </c>
      <c r="AB41" s="244">
        <v>95</v>
      </c>
      <c r="AC41" s="244">
        <v>0</v>
      </c>
      <c r="AD41" s="244">
        <v>0</v>
      </c>
      <c r="AE41" s="244">
        <v>100</v>
      </c>
      <c r="AF41" s="244">
        <v>99.9</v>
      </c>
      <c r="AG41" s="284"/>
      <c r="AH41" s="13">
        <v>1</v>
      </c>
      <c r="AI41" s="13">
        <v>57</v>
      </c>
    </row>
    <row r="42" spans="1:35" s="168" customFormat="1" ht="30.95" customHeight="1">
      <c r="A42" s="13">
        <v>1</v>
      </c>
      <c r="B42" s="13">
        <v>58</v>
      </c>
      <c r="C42" s="185"/>
      <c r="D42" s="1416" t="s">
        <v>473</v>
      </c>
      <c r="E42" s="1514"/>
      <c r="F42" s="1514"/>
      <c r="G42" s="231" t="s">
        <v>512</v>
      </c>
      <c r="H42" s="244">
        <v>0</v>
      </c>
      <c r="I42" s="244">
        <v>0</v>
      </c>
      <c r="J42" s="244">
        <v>0</v>
      </c>
      <c r="K42" s="244">
        <v>0</v>
      </c>
      <c r="L42" s="244">
        <v>0</v>
      </c>
      <c r="M42" s="244">
        <v>0</v>
      </c>
      <c r="N42" s="244">
        <v>0</v>
      </c>
      <c r="O42" s="244">
        <v>0</v>
      </c>
      <c r="P42" s="244">
        <v>0</v>
      </c>
      <c r="Q42" s="244">
        <v>0</v>
      </c>
      <c r="R42" s="244">
        <v>0</v>
      </c>
      <c r="S42" s="244">
        <v>0</v>
      </c>
      <c r="T42" s="244">
        <v>0</v>
      </c>
      <c r="U42" s="244">
        <v>0</v>
      </c>
      <c r="V42" s="244">
        <v>0</v>
      </c>
      <c r="W42" s="244">
        <v>100</v>
      </c>
      <c r="X42" s="244">
        <v>0</v>
      </c>
      <c r="Y42" s="244">
        <v>100</v>
      </c>
      <c r="Z42" s="244">
        <v>0</v>
      </c>
      <c r="AA42" s="267">
        <v>100</v>
      </c>
      <c r="AB42" s="244">
        <v>0</v>
      </c>
      <c r="AC42" s="244">
        <v>0</v>
      </c>
      <c r="AD42" s="244">
        <v>0</v>
      </c>
      <c r="AE42" s="244">
        <v>0</v>
      </c>
      <c r="AF42" s="244">
        <v>95</v>
      </c>
      <c r="AG42" s="284"/>
      <c r="AH42" s="13">
        <v>1</v>
      </c>
      <c r="AI42" s="13">
        <v>58</v>
      </c>
    </row>
    <row r="43" spans="1:35" s="168" customFormat="1" ht="30.95" customHeight="1">
      <c r="A43" s="13">
        <v>1</v>
      </c>
      <c r="B43" s="13">
        <v>59</v>
      </c>
      <c r="C43" s="186"/>
      <c r="D43" s="199"/>
      <c r="E43" s="212"/>
      <c r="F43" s="221"/>
      <c r="G43" s="232" t="s">
        <v>780</v>
      </c>
      <c r="H43" s="245"/>
      <c r="I43" s="245"/>
      <c r="J43" s="245"/>
      <c r="K43" s="245"/>
      <c r="L43" s="245"/>
      <c r="M43" s="245"/>
      <c r="N43" s="245"/>
      <c r="O43" s="245"/>
      <c r="P43" s="245"/>
      <c r="Q43" s="245"/>
      <c r="R43" s="245"/>
      <c r="S43" s="245"/>
      <c r="T43" s="245"/>
      <c r="U43" s="245"/>
      <c r="V43" s="245"/>
      <c r="W43" s="245"/>
      <c r="X43" s="245"/>
      <c r="Y43" s="245"/>
      <c r="Z43" s="245" t="s">
        <v>1439</v>
      </c>
      <c r="AA43" s="268"/>
      <c r="AB43" s="245"/>
      <c r="AC43" s="245"/>
      <c r="AD43" s="245" t="s">
        <v>1439</v>
      </c>
      <c r="AE43" s="245"/>
      <c r="AF43" s="245"/>
      <c r="AG43" s="285">
        <f t="shared" ref="AG43:AG66" si="1">COUNTIF(H43:Z43,"○")+COUNTIF(AA43:AF43,"○")</f>
        <v>2</v>
      </c>
      <c r="AH43" s="13">
        <v>1</v>
      </c>
      <c r="AI43" s="13">
        <v>59</v>
      </c>
    </row>
    <row r="44" spans="1:35" s="168" customFormat="1" ht="30.95" customHeight="1">
      <c r="A44" s="13"/>
      <c r="B44" s="13"/>
      <c r="C44" s="187" t="s">
        <v>544</v>
      </c>
      <c r="D44" s="1515" t="s">
        <v>806</v>
      </c>
      <c r="E44" s="1516"/>
      <c r="F44" s="1517"/>
      <c r="G44" s="233" t="s">
        <v>851</v>
      </c>
      <c r="H44" s="246" t="s">
        <v>1439</v>
      </c>
      <c r="I44" s="246" t="s">
        <v>1439</v>
      </c>
      <c r="J44" s="246"/>
      <c r="K44" s="246" t="s">
        <v>1439</v>
      </c>
      <c r="L44" s="246" t="s">
        <v>1439</v>
      </c>
      <c r="M44" s="246" t="s">
        <v>1439</v>
      </c>
      <c r="N44" s="246" t="s">
        <v>1439</v>
      </c>
      <c r="O44" s="246" t="s">
        <v>1439</v>
      </c>
      <c r="P44" s="246" t="s">
        <v>1439</v>
      </c>
      <c r="Q44" s="246"/>
      <c r="R44" s="246" t="s">
        <v>1439</v>
      </c>
      <c r="S44" s="246" t="s">
        <v>1439</v>
      </c>
      <c r="T44" s="246" t="s">
        <v>1439</v>
      </c>
      <c r="U44" s="246" t="s">
        <v>1439</v>
      </c>
      <c r="V44" s="246" t="s">
        <v>1439</v>
      </c>
      <c r="W44" s="246" t="s">
        <v>1439</v>
      </c>
      <c r="X44" s="246" t="s">
        <v>1439</v>
      </c>
      <c r="Y44" s="246"/>
      <c r="Z44" s="246"/>
      <c r="AA44" s="269"/>
      <c r="AB44" s="246" t="s">
        <v>1439</v>
      </c>
      <c r="AC44" s="246" t="s">
        <v>1439</v>
      </c>
      <c r="AD44" s="246"/>
      <c r="AE44" s="246"/>
      <c r="AF44" s="246"/>
      <c r="AG44" s="286">
        <f t="shared" si="1"/>
        <v>17</v>
      </c>
      <c r="AH44" s="13">
        <v>0</v>
      </c>
      <c r="AI44" s="13">
        <v>0</v>
      </c>
    </row>
    <row r="45" spans="1:35" s="168" customFormat="1" ht="30.95" customHeight="1">
      <c r="A45" s="13"/>
      <c r="B45" s="13"/>
      <c r="C45" s="176" t="s">
        <v>769</v>
      </c>
      <c r="D45" s="200"/>
      <c r="E45" s="213"/>
      <c r="F45" s="213"/>
      <c r="G45" s="234" t="s">
        <v>317</v>
      </c>
      <c r="H45" s="247"/>
      <c r="I45" s="247"/>
      <c r="J45" s="247" t="s">
        <v>1439</v>
      </c>
      <c r="K45" s="247"/>
      <c r="L45" s="247"/>
      <c r="M45" s="247"/>
      <c r="N45" s="247"/>
      <c r="O45" s="247"/>
      <c r="P45" s="247"/>
      <c r="Q45" s="247" t="s">
        <v>1439</v>
      </c>
      <c r="R45" s="247"/>
      <c r="S45" s="247"/>
      <c r="T45" s="247"/>
      <c r="U45" s="247"/>
      <c r="V45" s="247"/>
      <c r="W45" s="247"/>
      <c r="X45" s="247"/>
      <c r="Y45" s="247" t="s">
        <v>1439</v>
      </c>
      <c r="Z45" s="247"/>
      <c r="AA45" s="270" t="s">
        <v>1439</v>
      </c>
      <c r="AB45" s="247"/>
      <c r="AC45" s="247"/>
      <c r="AD45" s="247"/>
      <c r="AE45" s="247" t="s">
        <v>1439</v>
      </c>
      <c r="AF45" s="247" t="s">
        <v>1439</v>
      </c>
      <c r="AG45" s="287">
        <f t="shared" si="1"/>
        <v>6</v>
      </c>
      <c r="AH45" s="13">
        <v>0</v>
      </c>
      <c r="AI45" s="13">
        <v>0</v>
      </c>
    </row>
    <row r="46" spans="1:35" s="168" customFormat="1" ht="30.95" customHeight="1">
      <c r="A46" s="13">
        <v>1</v>
      </c>
      <c r="B46" s="13">
        <v>60</v>
      </c>
      <c r="C46" s="176" t="s">
        <v>773</v>
      </c>
      <c r="D46" s="1531" t="s">
        <v>764</v>
      </c>
      <c r="E46" s="1532"/>
      <c r="F46" s="1533"/>
      <c r="G46" s="232" t="s">
        <v>780</v>
      </c>
      <c r="H46" s="245"/>
      <c r="I46" s="245"/>
      <c r="J46" s="245"/>
      <c r="K46" s="245"/>
      <c r="L46" s="245"/>
      <c r="M46" s="245" t="s">
        <v>1439</v>
      </c>
      <c r="N46" s="245" t="s">
        <v>1439</v>
      </c>
      <c r="O46" s="245"/>
      <c r="P46" s="245"/>
      <c r="Q46" s="245"/>
      <c r="R46" s="245"/>
      <c r="S46" s="245"/>
      <c r="T46" s="245"/>
      <c r="U46" s="245"/>
      <c r="V46" s="245"/>
      <c r="W46" s="245"/>
      <c r="X46" s="245"/>
      <c r="Y46" s="245"/>
      <c r="Z46" s="245" t="s">
        <v>1439</v>
      </c>
      <c r="AA46" s="271"/>
      <c r="AB46" s="245"/>
      <c r="AC46" s="245"/>
      <c r="AD46" s="245"/>
      <c r="AE46" s="245" t="s">
        <v>1439</v>
      </c>
      <c r="AF46" s="245"/>
      <c r="AG46" s="285">
        <f t="shared" si="1"/>
        <v>4</v>
      </c>
      <c r="AH46" s="13">
        <v>1</v>
      </c>
      <c r="AI46" s="13">
        <v>60</v>
      </c>
    </row>
    <row r="47" spans="1:35" s="168" customFormat="1" ht="30.95" customHeight="1">
      <c r="A47" s="13"/>
      <c r="B47" s="13"/>
      <c r="C47" s="176" t="s">
        <v>595</v>
      </c>
      <c r="D47" s="1515"/>
      <c r="E47" s="1534"/>
      <c r="F47" s="1535"/>
      <c r="G47" s="233" t="s">
        <v>851</v>
      </c>
      <c r="H47" s="246" t="s">
        <v>1439</v>
      </c>
      <c r="I47" s="246" t="s">
        <v>1439</v>
      </c>
      <c r="J47" s="246" t="s">
        <v>1439</v>
      </c>
      <c r="K47" s="246" t="s">
        <v>1439</v>
      </c>
      <c r="L47" s="246" t="s">
        <v>1439</v>
      </c>
      <c r="M47" s="246"/>
      <c r="N47" s="246"/>
      <c r="O47" s="246" t="s">
        <v>1439</v>
      </c>
      <c r="P47" s="246" t="s">
        <v>1439</v>
      </c>
      <c r="Q47" s="246" t="s">
        <v>1439</v>
      </c>
      <c r="R47" s="246" t="s">
        <v>1439</v>
      </c>
      <c r="S47" s="246" t="s">
        <v>1439</v>
      </c>
      <c r="T47" s="246" t="s">
        <v>1439</v>
      </c>
      <c r="U47" s="246" t="s">
        <v>1439</v>
      </c>
      <c r="V47" s="246" t="s">
        <v>1439</v>
      </c>
      <c r="W47" s="246" t="s">
        <v>1439</v>
      </c>
      <c r="X47" s="246" t="s">
        <v>1439</v>
      </c>
      <c r="Y47" s="246" t="s">
        <v>1439</v>
      </c>
      <c r="Z47" s="246"/>
      <c r="AA47" s="269"/>
      <c r="AB47" s="246" t="s">
        <v>1439</v>
      </c>
      <c r="AC47" s="246"/>
      <c r="AD47" s="246"/>
      <c r="AE47" s="246"/>
      <c r="AF47" s="246"/>
      <c r="AG47" s="286">
        <f t="shared" si="1"/>
        <v>17</v>
      </c>
      <c r="AH47" s="13">
        <v>0</v>
      </c>
      <c r="AI47" s="13">
        <v>0</v>
      </c>
    </row>
    <row r="48" spans="1:35" s="168" customFormat="1" ht="30.95" customHeight="1">
      <c r="A48" s="13"/>
      <c r="B48" s="13"/>
      <c r="C48" s="176" t="s">
        <v>776</v>
      </c>
      <c r="D48" s="1536"/>
      <c r="E48" s="1537"/>
      <c r="F48" s="1538"/>
      <c r="G48" s="234" t="s">
        <v>317</v>
      </c>
      <c r="H48" s="247"/>
      <c r="I48" s="247"/>
      <c r="J48" s="247"/>
      <c r="K48" s="247"/>
      <c r="L48" s="247"/>
      <c r="M48" s="247"/>
      <c r="N48" s="247"/>
      <c r="O48" s="247"/>
      <c r="P48" s="247"/>
      <c r="Q48" s="247"/>
      <c r="R48" s="247"/>
      <c r="S48" s="247"/>
      <c r="T48" s="247"/>
      <c r="U48" s="247"/>
      <c r="V48" s="247"/>
      <c r="W48" s="247"/>
      <c r="X48" s="247"/>
      <c r="Y48" s="247"/>
      <c r="Z48" s="247"/>
      <c r="AA48" s="270" t="s">
        <v>1439</v>
      </c>
      <c r="AB48" s="247"/>
      <c r="AC48" s="247" t="s">
        <v>1439</v>
      </c>
      <c r="AD48" s="247" t="s">
        <v>1439</v>
      </c>
      <c r="AE48" s="247"/>
      <c r="AF48" s="247" t="s">
        <v>1439</v>
      </c>
      <c r="AG48" s="288">
        <f t="shared" si="1"/>
        <v>4</v>
      </c>
      <c r="AH48" s="13">
        <v>0</v>
      </c>
      <c r="AI48" s="13">
        <v>0</v>
      </c>
    </row>
    <row r="49" spans="1:35" s="168" customFormat="1" ht="30.95" customHeight="1">
      <c r="A49" s="13">
        <v>2</v>
      </c>
      <c r="B49" s="13">
        <v>1</v>
      </c>
      <c r="C49" s="176" t="s">
        <v>721</v>
      </c>
      <c r="D49" s="1531" t="s">
        <v>767</v>
      </c>
      <c r="E49" s="1532"/>
      <c r="F49" s="1533"/>
      <c r="G49" s="232" t="s">
        <v>780</v>
      </c>
      <c r="H49" s="245" t="s">
        <v>1439</v>
      </c>
      <c r="I49" s="245" t="s">
        <v>1439</v>
      </c>
      <c r="J49" s="245" t="s">
        <v>1439</v>
      </c>
      <c r="K49" s="245" t="s">
        <v>1439</v>
      </c>
      <c r="L49" s="245" t="s">
        <v>1439</v>
      </c>
      <c r="M49" s="245" t="s">
        <v>1439</v>
      </c>
      <c r="N49" s="245" t="s">
        <v>1439</v>
      </c>
      <c r="O49" s="245" t="s">
        <v>1439</v>
      </c>
      <c r="P49" s="245" t="s">
        <v>1439</v>
      </c>
      <c r="Q49" s="245" t="s">
        <v>1439</v>
      </c>
      <c r="R49" s="245" t="s">
        <v>1439</v>
      </c>
      <c r="S49" s="245" t="s">
        <v>1439</v>
      </c>
      <c r="T49" s="245" t="s">
        <v>1439</v>
      </c>
      <c r="U49" s="245" t="s">
        <v>1439</v>
      </c>
      <c r="V49" s="245" t="s">
        <v>1439</v>
      </c>
      <c r="W49" s="245" t="s">
        <v>1439</v>
      </c>
      <c r="X49" s="245" t="s">
        <v>1439</v>
      </c>
      <c r="Y49" s="245"/>
      <c r="Z49" s="245" t="s">
        <v>1439</v>
      </c>
      <c r="AA49" s="268" t="s">
        <v>1439</v>
      </c>
      <c r="AB49" s="245"/>
      <c r="AC49" s="245" t="s">
        <v>1439</v>
      </c>
      <c r="AD49" s="245" t="s">
        <v>1439</v>
      </c>
      <c r="AE49" s="245" t="s">
        <v>1439</v>
      </c>
      <c r="AF49" s="245" t="s">
        <v>1439</v>
      </c>
      <c r="AG49" s="289">
        <f t="shared" si="1"/>
        <v>23</v>
      </c>
      <c r="AH49" s="13">
        <v>2</v>
      </c>
      <c r="AI49" s="13">
        <v>1</v>
      </c>
    </row>
    <row r="50" spans="1:35" s="168" customFormat="1" ht="30.95" customHeight="1">
      <c r="A50" s="13"/>
      <c r="B50" s="13"/>
      <c r="C50" s="176" t="s">
        <v>778</v>
      </c>
      <c r="D50" s="1515"/>
      <c r="E50" s="1534"/>
      <c r="F50" s="1535"/>
      <c r="G50" s="233" t="s">
        <v>851</v>
      </c>
      <c r="H50" s="246"/>
      <c r="I50" s="246"/>
      <c r="J50" s="246"/>
      <c r="K50" s="246"/>
      <c r="L50" s="246"/>
      <c r="M50" s="246"/>
      <c r="N50" s="246"/>
      <c r="O50" s="246"/>
      <c r="P50" s="246"/>
      <c r="Q50" s="246"/>
      <c r="R50" s="246"/>
      <c r="S50" s="246"/>
      <c r="T50" s="246"/>
      <c r="U50" s="246"/>
      <c r="V50" s="246"/>
      <c r="W50" s="246"/>
      <c r="X50" s="246"/>
      <c r="Y50" s="246" t="s">
        <v>1439</v>
      </c>
      <c r="Z50" s="246"/>
      <c r="AA50" s="269"/>
      <c r="AB50" s="246" t="s">
        <v>1439</v>
      </c>
      <c r="AC50" s="246"/>
      <c r="AD50" s="246"/>
      <c r="AE50" s="246"/>
      <c r="AF50" s="246"/>
      <c r="AG50" s="286">
        <f t="shared" si="1"/>
        <v>2</v>
      </c>
      <c r="AH50" s="13">
        <v>0</v>
      </c>
      <c r="AI50" s="13">
        <v>0</v>
      </c>
    </row>
    <row r="51" spans="1:35" s="168" customFormat="1" ht="30.95" customHeight="1">
      <c r="A51" s="13"/>
      <c r="B51" s="13"/>
      <c r="C51" s="176" t="s">
        <v>638</v>
      </c>
      <c r="D51" s="1536"/>
      <c r="E51" s="1537"/>
      <c r="F51" s="1538"/>
      <c r="G51" s="234" t="s">
        <v>317</v>
      </c>
      <c r="H51" s="247"/>
      <c r="I51" s="247"/>
      <c r="J51" s="247"/>
      <c r="K51" s="247"/>
      <c r="L51" s="247"/>
      <c r="M51" s="247"/>
      <c r="N51" s="247"/>
      <c r="O51" s="247"/>
      <c r="P51" s="247"/>
      <c r="Q51" s="247"/>
      <c r="R51" s="247"/>
      <c r="S51" s="247"/>
      <c r="T51" s="247"/>
      <c r="U51" s="247"/>
      <c r="V51" s="247"/>
      <c r="W51" s="247"/>
      <c r="X51" s="247"/>
      <c r="Y51" s="247"/>
      <c r="Z51" s="247"/>
      <c r="AA51" s="270"/>
      <c r="AB51" s="247"/>
      <c r="AC51" s="247"/>
      <c r="AD51" s="247"/>
      <c r="AE51" s="247"/>
      <c r="AF51" s="247"/>
      <c r="AG51" s="287">
        <f t="shared" si="1"/>
        <v>0</v>
      </c>
      <c r="AH51" s="13">
        <v>0</v>
      </c>
      <c r="AI51" s="13">
        <v>0</v>
      </c>
    </row>
    <row r="52" spans="1:35" s="168" customFormat="1" ht="30.95" customHeight="1">
      <c r="A52" s="13">
        <v>2</v>
      </c>
      <c r="B52" s="13">
        <v>2</v>
      </c>
      <c r="C52" s="176" t="s">
        <v>779</v>
      </c>
      <c r="D52" s="199"/>
      <c r="E52" s="212"/>
      <c r="F52" s="221"/>
      <c r="G52" s="232" t="s">
        <v>780</v>
      </c>
      <c r="H52" s="245"/>
      <c r="I52" s="245"/>
      <c r="J52" s="245"/>
      <c r="K52" s="245"/>
      <c r="L52" s="245"/>
      <c r="M52" s="245"/>
      <c r="N52" s="245"/>
      <c r="O52" s="245"/>
      <c r="P52" s="245" t="s">
        <v>1439</v>
      </c>
      <c r="Q52" s="245"/>
      <c r="R52" s="245" t="s">
        <v>1439</v>
      </c>
      <c r="S52" s="245" t="s">
        <v>1439</v>
      </c>
      <c r="T52" s="245" t="s">
        <v>1439</v>
      </c>
      <c r="U52" s="245" t="s">
        <v>1439</v>
      </c>
      <c r="V52" s="245"/>
      <c r="W52" s="245" t="s">
        <v>1439</v>
      </c>
      <c r="X52" s="245"/>
      <c r="Y52" s="245"/>
      <c r="Z52" s="245"/>
      <c r="AA52" s="268"/>
      <c r="AB52" s="245" t="s">
        <v>1439</v>
      </c>
      <c r="AC52" s="245"/>
      <c r="AD52" s="245"/>
      <c r="AE52" s="245" t="s">
        <v>1439</v>
      </c>
      <c r="AF52" s="245"/>
      <c r="AG52" s="285">
        <f t="shared" si="1"/>
        <v>8</v>
      </c>
      <c r="AH52" s="13">
        <v>2</v>
      </c>
      <c r="AI52" s="13">
        <v>2</v>
      </c>
    </row>
    <row r="53" spans="1:35" s="168" customFormat="1" ht="30.95" customHeight="1">
      <c r="A53" s="13"/>
      <c r="B53" s="13"/>
      <c r="C53" s="176" t="s">
        <v>783</v>
      </c>
      <c r="D53" s="1515" t="s">
        <v>785</v>
      </c>
      <c r="E53" s="1516"/>
      <c r="F53" s="1517"/>
      <c r="G53" s="233" t="s">
        <v>851</v>
      </c>
      <c r="H53" s="246" t="s">
        <v>1439</v>
      </c>
      <c r="I53" s="246"/>
      <c r="J53" s="246"/>
      <c r="K53" s="246"/>
      <c r="L53" s="246"/>
      <c r="M53" s="246"/>
      <c r="N53" s="246"/>
      <c r="O53" s="246"/>
      <c r="P53" s="246"/>
      <c r="Q53" s="246"/>
      <c r="R53" s="246"/>
      <c r="S53" s="246"/>
      <c r="T53" s="246"/>
      <c r="U53" s="246"/>
      <c r="V53" s="246"/>
      <c r="W53" s="246"/>
      <c r="X53" s="246"/>
      <c r="Y53" s="246"/>
      <c r="Z53" s="246"/>
      <c r="AA53" s="269"/>
      <c r="AB53" s="246"/>
      <c r="AC53" s="246"/>
      <c r="AD53" s="246"/>
      <c r="AE53" s="246"/>
      <c r="AF53" s="246"/>
      <c r="AG53" s="286">
        <f t="shared" si="1"/>
        <v>1</v>
      </c>
      <c r="AH53" s="13">
        <v>0</v>
      </c>
      <c r="AI53" s="13">
        <v>0</v>
      </c>
    </row>
    <row r="54" spans="1:35" s="168" customFormat="1" ht="30.95" customHeight="1">
      <c r="A54" s="13"/>
      <c r="B54" s="13"/>
      <c r="C54" s="176" t="s">
        <v>778</v>
      </c>
      <c r="D54" s="200"/>
      <c r="E54" s="213"/>
      <c r="F54" s="213"/>
      <c r="G54" s="234" t="s">
        <v>317</v>
      </c>
      <c r="H54" s="247"/>
      <c r="I54" s="247" t="s">
        <v>1439</v>
      </c>
      <c r="J54" s="247" t="s">
        <v>1439</v>
      </c>
      <c r="K54" s="247" t="s">
        <v>1439</v>
      </c>
      <c r="L54" s="247" t="s">
        <v>1439</v>
      </c>
      <c r="M54" s="247" t="s">
        <v>1439</v>
      </c>
      <c r="N54" s="247" t="s">
        <v>1439</v>
      </c>
      <c r="O54" s="247" t="s">
        <v>1439</v>
      </c>
      <c r="P54" s="247"/>
      <c r="Q54" s="247" t="s">
        <v>1439</v>
      </c>
      <c r="R54" s="247"/>
      <c r="S54" s="247"/>
      <c r="T54" s="247"/>
      <c r="U54" s="247"/>
      <c r="V54" s="247" t="s">
        <v>1439</v>
      </c>
      <c r="W54" s="247"/>
      <c r="X54" s="247" t="s">
        <v>1439</v>
      </c>
      <c r="Y54" s="247" t="s">
        <v>1439</v>
      </c>
      <c r="Z54" s="247" t="s">
        <v>1439</v>
      </c>
      <c r="AA54" s="270" t="s">
        <v>1439</v>
      </c>
      <c r="AB54" s="247"/>
      <c r="AC54" s="247" t="s">
        <v>1439</v>
      </c>
      <c r="AD54" s="247" t="s">
        <v>1439</v>
      </c>
      <c r="AE54" s="247"/>
      <c r="AF54" s="247" t="s">
        <v>1439</v>
      </c>
      <c r="AG54" s="288">
        <f t="shared" si="1"/>
        <v>16</v>
      </c>
      <c r="AH54" s="13">
        <v>0</v>
      </c>
      <c r="AI54" s="13">
        <v>0</v>
      </c>
    </row>
    <row r="55" spans="1:35" s="168" customFormat="1" ht="30.95" customHeight="1">
      <c r="A55" s="13">
        <v>2</v>
      </c>
      <c r="B55" s="13">
        <v>3</v>
      </c>
      <c r="C55" s="188"/>
      <c r="D55" s="199"/>
      <c r="E55" s="212"/>
      <c r="F55" s="221"/>
      <c r="G55" s="232" t="s">
        <v>780</v>
      </c>
      <c r="H55" s="245" t="s">
        <v>1439</v>
      </c>
      <c r="I55" s="245" t="s">
        <v>1439</v>
      </c>
      <c r="J55" s="245" t="s">
        <v>1439</v>
      </c>
      <c r="K55" s="245" t="s">
        <v>1439</v>
      </c>
      <c r="L55" s="245" t="s">
        <v>1439</v>
      </c>
      <c r="M55" s="245" t="s">
        <v>1439</v>
      </c>
      <c r="N55" s="245" t="s">
        <v>1439</v>
      </c>
      <c r="O55" s="245" t="s">
        <v>1439</v>
      </c>
      <c r="P55" s="245" t="s">
        <v>1439</v>
      </c>
      <c r="Q55" s="245" t="s">
        <v>1439</v>
      </c>
      <c r="R55" s="245" t="s">
        <v>1439</v>
      </c>
      <c r="S55" s="245" t="s">
        <v>1439</v>
      </c>
      <c r="T55" s="245" t="s">
        <v>1439</v>
      </c>
      <c r="U55" s="245" t="s">
        <v>1439</v>
      </c>
      <c r="V55" s="245" t="s">
        <v>1439</v>
      </c>
      <c r="W55" s="245" t="s">
        <v>1439</v>
      </c>
      <c r="X55" s="245"/>
      <c r="Y55" s="245"/>
      <c r="Z55" s="245" t="s">
        <v>1439</v>
      </c>
      <c r="AA55" s="268" t="s">
        <v>1439</v>
      </c>
      <c r="AB55" s="245" t="s">
        <v>1439</v>
      </c>
      <c r="AC55" s="245" t="s">
        <v>1439</v>
      </c>
      <c r="AD55" s="245" t="s">
        <v>1439</v>
      </c>
      <c r="AE55" s="245" t="s">
        <v>1439</v>
      </c>
      <c r="AF55" s="245" t="s">
        <v>1439</v>
      </c>
      <c r="AG55" s="289">
        <f t="shared" si="1"/>
        <v>23</v>
      </c>
      <c r="AH55" s="13">
        <v>2</v>
      </c>
      <c r="AI55" s="13">
        <v>3</v>
      </c>
    </row>
    <row r="56" spans="1:35" s="168" customFormat="1" ht="30.95" customHeight="1">
      <c r="A56" s="13"/>
      <c r="B56" s="13"/>
      <c r="C56" s="188"/>
      <c r="D56" s="1515" t="s">
        <v>207</v>
      </c>
      <c r="E56" s="1516"/>
      <c r="F56" s="1517"/>
      <c r="G56" s="233" t="s">
        <v>851</v>
      </c>
      <c r="H56" s="246"/>
      <c r="I56" s="246"/>
      <c r="J56" s="246"/>
      <c r="K56" s="246"/>
      <c r="L56" s="246"/>
      <c r="M56" s="246"/>
      <c r="N56" s="246"/>
      <c r="O56" s="246"/>
      <c r="P56" s="246"/>
      <c r="Q56" s="246"/>
      <c r="R56" s="246"/>
      <c r="S56" s="246"/>
      <c r="T56" s="246"/>
      <c r="U56" s="246"/>
      <c r="V56" s="246"/>
      <c r="W56" s="246"/>
      <c r="X56" s="246"/>
      <c r="Y56" s="246" t="s">
        <v>1439</v>
      </c>
      <c r="Z56" s="246"/>
      <c r="AA56" s="269"/>
      <c r="AB56" s="246"/>
      <c r="AC56" s="246"/>
      <c r="AD56" s="246"/>
      <c r="AE56" s="246"/>
      <c r="AF56" s="246"/>
      <c r="AG56" s="286">
        <f t="shared" si="1"/>
        <v>1</v>
      </c>
      <c r="AH56" s="13">
        <v>0</v>
      </c>
      <c r="AI56" s="13">
        <v>0</v>
      </c>
    </row>
    <row r="57" spans="1:35" s="168" customFormat="1" ht="30.95" customHeight="1">
      <c r="A57" s="13"/>
      <c r="B57" s="13"/>
      <c r="C57" s="188"/>
      <c r="D57" s="200"/>
      <c r="E57" s="213"/>
      <c r="F57" s="213"/>
      <c r="G57" s="234" t="s">
        <v>317</v>
      </c>
      <c r="H57" s="247"/>
      <c r="I57" s="247"/>
      <c r="J57" s="247"/>
      <c r="K57" s="247"/>
      <c r="L57" s="247"/>
      <c r="M57" s="247"/>
      <c r="N57" s="247"/>
      <c r="O57" s="247"/>
      <c r="P57" s="247"/>
      <c r="Q57" s="247"/>
      <c r="R57" s="247"/>
      <c r="S57" s="247"/>
      <c r="T57" s="247"/>
      <c r="U57" s="247"/>
      <c r="V57" s="247"/>
      <c r="W57" s="247"/>
      <c r="X57" s="247" t="s">
        <v>1439</v>
      </c>
      <c r="Y57" s="247"/>
      <c r="Z57" s="247"/>
      <c r="AA57" s="270"/>
      <c r="AB57" s="247"/>
      <c r="AC57" s="247"/>
      <c r="AD57" s="247"/>
      <c r="AE57" s="247"/>
      <c r="AF57" s="247"/>
      <c r="AG57" s="287">
        <f t="shared" si="1"/>
        <v>1</v>
      </c>
      <c r="AH57" s="13">
        <v>0</v>
      </c>
      <c r="AI57" s="13">
        <v>0</v>
      </c>
    </row>
    <row r="58" spans="1:35" s="168" customFormat="1" ht="30.95" customHeight="1">
      <c r="A58" s="13">
        <v>2</v>
      </c>
      <c r="B58" s="13">
        <v>4</v>
      </c>
      <c r="C58" s="188"/>
      <c r="D58" s="199"/>
      <c r="E58" s="212"/>
      <c r="F58" s="221"/>
      <c r="G58" s="232" t="s">
        <v>780</v>
      </c>
      <c r="H58" s="245"/>
      <c r="I58" s="245"/>
      <c r="J58" s="245" t="s">
        <v>1439</v>
      </c>
      <c r="K58" s="245" t="s">
        <v>1439</v>
      </c>
      <c r="L58" s="245" t="s">
        <v>1439</v>
      </c>
      <c r="M58" s="245" t="s">
        <v>1439</v>
      </c>
      <c r="N58" s="245"/>
      <c r="O58" s="245"/>
      <c r="P58" s="245"/>
      <c r="Q58" s="245"/>
      <c r="R58" s="245" t="s">
        <v>1439</v>
      </c>
      <c r="S58" s="245" t="s">
        <v>1439</v>
      </c>
      <c r="T58" s="245" t="s">
        <v>1439</v>
      </c>
      <c r="U58" s="245" t="s">
        <v>1439</v>
      </c>
      <c r="V58" s="245"/>
      <c r="W58" s="245"/>
      <c r="X58" s="245"/>
      <c r="Y58" s="245"/>
      <c r="Z58" s="245"/>
      <c r="AA58" s="268" t="s">
        <v>1439</v>
      </c>
      <c r="AB58" s="245"/>
      <c r="AC58" s="245"/>
      <c r="AD58" s="245"/>
      <c r="AE58" s="245" t="s">
        <v>1439</v>
      </c>
      <c r="AF58" s="245"/>
      <c r="AG58" s="285">
        <f t="shared" si="1"/>
        <v>10</v>
      </c>
      <c r="AH58" s="13">
        <v>2</v>
      </c>
      <c r="AI58" s="13">
        <v>4</v>
      </c>
    </row>
    <row r="59" spans="1:35" s="168" customFormat="1" ht="30.95" customHeight="1">
      <c r="A59" s="13"/>
      <c r="B59" s="13"/>
      <c r="C59" s="188"/>
      <c r="D59" s="1515" t="s">
        <v>395</v>
      </c>
      <c r="E59" s="1516"/>
      <c r="F59" s="1517"/>
      <c r="G59" s="233" t="s">
        <v>851</v>
      </c>
      <c r="H59" s="246" t="s">
        <v>1439</v>
      </c>
      <c r="I59" s="246" t="s">
        <v>1439</v>
      </c>
      <c r="J59" s="246"/>
      <c r="K59" s="246"/>
      <c r="L59" s="246"/>
      <c r="M59" s="246"/>
      <c r="N59" s="246" t="s">
        <v>1439</v>
      </c>
      <c r="O59" s="246" t="s">
        <v>1439</v>
      </c>
      <c r="P59" s="246" t="s">
        <v>1439</v>
      </c>
      <c r="Q59" s="246"/>
      <c r="R59" s="246"/>
      <c r="S59" s="246"/>
      <c r="T59" s="246"/>
      <c r="U59" s="246"/>
      <c r="V59" s="246"/>
      <c r="W59" s="246"/>
      <c r="X59" s="246"/>
      <c r="Y59" s="246"/>
      <c r="Z59" s="246" t="s">
        <v>1439</v>
      </c>
      <c r="AA59" s="269"/>
      <c r="AB59" s="246" t="s">
        <v>1439</v>
      </c>
      <c r="AC59" s="246"/>
      <c r="AD59" s="246"/>
      <c r="AE59" s="246"/>
      <c r="AF59" s="246"/>
      <c r="AG59" s="286">
        <f t="shared" si="1"/>
        <v>7</v>
      </c>
      <c r="AH59" s="13">
        <v>0</v>
      </c>
      <c r="AI59" s="13">
        <v>0</v>
      </c>
    </row>
    <row r="60" spans="1:35" s="168" customFormat="1" ht="30.95" customHeight="1">
      <c r="A60" s="13"/>
      <c r="B60" s="13"/>
      <c r="C60" s="188"/>
      <c r="D60" s="201"/>
      <c r="E60" s="193"/>
      <c r="F60" s="193"/>
      <c r="G60" s="235" t="s">
        <v>317</v>
      </c>
      <c r="H60" s="247"/>
      <c r="I60" s="247"/>
      <c r="J60" s="247"/>
      <c r="K60" s="247"/>
      <c r="L60" s="247"/>
      <c r="M60" s="247"/>
      <c r="N60" s="247"/>
      <c r="O60" s="247"/>
      <c r="P60" s="247"/>
      <c r="Q60" s="247" t="s">
        <v>1439</v>
      </c>
      <c r="R60" s="247"/>
      <c r="S60" s="247"/>
      <c r="T60" s="247"/>
      <c r="U60" s="247"/>
      <c r="V60" s="247" t="s">
        <v>1439</v>
      </c>
      <c r="W60" s="247" t="s">
        <v>1439</v>
      </c>
      <c r="X60" s="247" t="s">
        <v>1439</v>
      </c>
      <c r="Y60" s="248" t="s">
        <v>1439</v>
      </c>
      <c r="Z60" s="248"/>
      <c r="AA60" s="272"/>
      <c r="AB60" s="248"/>
      <c r="AC60" s="248" t="s">
        <v>1439</v>
      </c>
      <c r="AD60" s="248" t="s">
        <v>1439</v>
      </c>
      <c r="AE60" s="248"/>
      <c r="AF60" s="248" t="s">
        <v>1439</v>
      </c>
      <c r="AG60" s="288">
        <f t="shared" si="1"/>
        <v>8</v>
      </c>
      <c r="AH60" s="13">
        <v>0</v>
      </c>
      <c r="AI60" s="13">
        <v>0</v>
      </c>
    </row>
    <row r="61" spans="1:35" s="168" customFormat="1" ht="30.95" customHeight="1">
      <c r="A61" s="13">
        <v>2</v>
      </c>
      <c r="B61" s="13">
        <v>5</v>
      </c>
      <c r="C61" s="188"/>
      <c r="D61" s="1539" t="s">
        <v>900</v>
      </c>
      <c r="E61" s="1532"/>
      <c r="F61" s="1533"/>
      <c r="G61" s="236" t="s">
        <v>875</v>
      </c>
      <c r="H61" s="245"/>
      <c r="I61" s="245"/>
      <c r="J61" s="245"/>
      <c r="K61" s="245"/>
      <c r="L61" s="245"/>
      <c r="M61" s="245"/>
      <c r="N61" s="245"/>
      <c r="O61" s="245"/>
      <c r="P61" s="245"/>
      <c r="Q61" s="245"/>
      <c r="R61" s="245"/>
      <c r="S61" s="245"/>
      <c r="T61" s="245"/>
      <c r="U61" s="245"/>
      <c r="V61" s="245"/>
      <c r="W61" s="245"/>
      <c r="X61" s="245"/>
      <c r="Y61" s="245"/>
      <c r="Z61" s="245"/>
      <c r="AA61" s="273"/>
      <c r="AB61" s="245"/>
      <c r="AC61" s="245"/>
      <c r="AD61" s="245"/>
      <c r="AE61" s="245"/>
      <c r="AF61" s="245"/>
      <c r="AG61" s="285">
        <f t="shared" si="1"/>
        <v>0</v>
      </c>
      <c r="AH61" s="13">
        <v>2</v>
      </c>
      <c r="AI61" s="13">
        <v>5</v>
      </c>
    </row>
    <row r="62" spans="1:35" s="168" customFormat="1" ht="30.95" customHeight="1">
      <c r="A62" s="13"/>
      <c r="B62" s="13"/>
      <c r="C62" s="188"/>
      <c r="D62" s="1515"/>
      <c r="E62" s="1534"/>
      <c r="F62" s="1535"/>
      <c r="G62" s="237" t="s">
        <v>902</v>
      </c>
      <c r="H62" s="248"/>
      <c r="I62" s="248"/>
      <c r="J62" s="248"/>
      <c r="K62" s="248"/>
      <c r="L62" s="248"/>
      <c r="M62" s="248"/>
      <c r="N62" s="248"/>
      <c r="O62" s="248"/>
      <c r="P62" s="248"/>
      <c r="Q62" s="248"/>
      <c r="R62" s="248"/>
      <c r="S62" s="248"/>
      <c r="T62" s="248"/>
      <c r="U62" s="248"/>
      <c r="V62" s="248"/>
      <c r="W62" s="248"/>
      <c r="X62" s="248"/>
      <c r="Y62" s="248"/>
      <c r="Z62" s="246"/>
      <c r="AA62" s="274"/>
      <c r="AB62" s="246"/>
      <c r="AC62" s="246"/>
      <c r="AD62" s="246"/>
      <c r="AE62" s="246"/>
      <c r="AF62" s="246"/>
      <c r="AG62" s="286">
        <f t="shared" si="1"/>
        <v>0</v>
      </c>
      <c r="AH62" s="13">
        <v>0</v>
      </c>
      <c r="AI62" s="13">
        <v>0</v>
      </c>
    </row>
    <row r="63" spans="1:35" s="168" customFormat="1" ht="30.95" customHeight="1">
      <c r="A63" s="13"/>
      <c r="B63" s="13"/>
      <c r="C63" s="188"/>
      <c r="D63" s="1515"/>
      <c r="E63" s="1534"/>
      <c r="F63" s="1535"/>
      <c r="G63" s="238" t="s">
        <v>905</v>
      </c>
      <c r="H63" s="249"/>
      <c r="I63" s="249"/>
      <c r="J63" s="249"/>
      <c r="K63" s="249"/>
      <c r="L63" s="249"/>
      <c r="M63" s="246"/>
      <c r="N63" s="246"/>
      <c r="O63" s="246"/>
      <c r="P63" s="249"/>
      <c r="Q63" s="249"/>
      <c r="R63" s="249"/>
      <c r="S63" s="249"/>
      <c r="T63" s="249"/>
      <c r="U63" s="249"/>
      <c r="V63" s="249"/>
      <c r="W63" s="249"/>
      <c r="X63" s="246"/>
      <c r="Y63" s="248"/>
      <c r="Z63" s="248"/>
      <c r="AA63" s="275"/>
      <c r="AB63" s="248"/>
      <c r="AC63" s="248"/>
      <c r="AD63" s="248"/>
      <c r="AE63" s="248"/>
      <c r="AF63" s="248"/>
      <c r="AG63" s="286">
        <f t="shared" si="1"/>
        <v>0</v>
      </c>
      <c r="AH63" s="13">
        <v>0</v>
      </c>
      <c r="AI63" s="13">
        <v>0</v>
      </c>
    </row>
    <row r="64" spans="1:35" s="168" customFormat="1" ht="30.95" customHeight="1">
      <c r="A64" s="13"/>
      <c r="B64" s="13"/>
      <c r="C64" s="188"/>
      <c r="D64" s="1536"/>
      <c r="E64" s="1537"/>
      <c r="F64" s="1538"/>
      <c r="G64" s="239" t="s">
        <v>317</v>
      </c>
      <c r="H64" s="250" t="s">
        <v>1439</v>
      </c>
      <c r="I64" s="250" t="s">
        <v>1439</v>
      </c>
      <c r="J64" s="250" t="s">
        <v>1439</v>
      </c>
      <c r="K64" s="250" t="s">
        <v>1439</v>
      </c>
      <c r="L64" s="250" t="s">
        <v>1439</v>
      </c>
      <c r="M64" s="247" t="s">
        <v>1439</v>
      </c>
      <c r="N64" s="247" t="s">
        <v>1439</v>
      </c>
      <c r="O64" s="247" t="s">
        <v>1439</v>
      </c>
      <c r="P64" s="250" t="s">
        <v>1439</v>
      </c>
      <c r="Q64" s="250" t="s">
        <v>1439</v>
      </c>
      <c r="R64" s="250" t="s">
        <v>1439</v>
      </c>
      <c r="S64" s="250" t="s">
        <v>1439</v>
      </c>
      <c r="T64" s="250" t="s">
        <v>1439</v>
      </c>
      <c r="U64" s="250" t="s">
        <v>1439</v>
      </c>
      <c r="V64" s="250" t="s">
        <v>1439</v>
      </c>
      <c r="W64" s="250" t="s">
        <v>1439</v>
      </c>
      <c r="X64" s="247" t="s">
        <v>1439</v>
      </c>
      <c r="Y64" s="247" t="s">
        <v>1439</v>
      </c>
      <c r="Z64" s="247" t="s">
        <v>1439</v>
      </c>
      <c r="AA64" s="276" t="s">
        <v>1439</v>
      </c>
      <c r="AB64" s="247" t="s">
        <v>1439</v>
      </c>
      <c r="AC64" s="247" t="s">
        <v>1439</v>
      </c>
      <c r="AD64" s="247" t="s">
        <v>1439</v>
      </c>
      <c r="AE64" s="247" t="s">
        <v>1439</v>
      </c>
      <c r="AF64" s="247" t="s">
        <v>1439</v>
      </c>
      <c r="AG64" s="288">
        <f t="shared" si="1"/>
        <v>25</v>
      </c>
      <c r="AH64" s="13">
        <v>0</v>
      </c>
      <c r="AI64" s="13">
        <v>0</v>
      </c>
    </row>
    <row r="65" spans="1:35" s="168" customFormat="1" ht="30.95" customHeight="1">
      <c r="A65" s="13">
        <v>2</v>
      </c>
      <c r="B65" s="13">
        <v>6</v>
      </c>
      <c r="C65" s="188"/>
      <c r="D65" s="1539" t="s">
        <v>901</v>
      </c>
      <c r="E65" s="1532"/>
      <c r="F65" s="1533"/>
      <c r="G65" s="240" t="s">
        <v>18</v>
      </c>
      <c r="H65" s="251"/>
      <c r="I65" s="251" t="s">
        <v>1439</v>
      </c>
      <c r="J65" s="251"/>
      <c r="K65" s="251"/>
      <c r="L65" s="251"/>
      <c r="M65" s="251" t="s">
        <v>1439</v>
      </c>
      <c r="N65" s="251" t="s">
        <v>1439</v>
      </c>
      <c r="O65" s="251"/>
      <c r="P65" s="251"/>
      <c r="Q65" s="251"/>
      <c r="R65" s="251"/>
      <c r="S65" s="251"/>
      <c r="T65" s="251"/>
      <c r="U65" s="251"/>
      <c r="V65" s="251"/>
      <c r="W65" s="251"/>
      <c r="X65" s="251"/>
      <c r="Y65" s="251"/>
      <c r="Z65" s="251"/>
      <c r="AA65" s="277"/>
      <c r="AB65" s="251"/>
      <c r="AC65" s="251"/>
      <c r="AD65" s="251"/>
      <c r="AE65" s="251"/>
      <c r="AF65" s="251"/>
      <c r="AG65" s="289">
        <f t="shared" si="1"/>
        <v>3</v>
      </c>
      <c r="AH65" s="13">
        <v>2</v>
      </c>
      <c r="AI65" s="13">
        <v>6</v>
      </c>
    </row>
    <row r="66" spans="1:35" s="168" customFormat="1" ht="30.95" customHeight="1">
      <c r="A66" s="13"/>
      <c r="B66" s="13"/>
      <c r="C66" s="189"/>
      <c r="D66" s="1536"/>
      <c r="E66" s="1537"/>
      <c r="F66" s="1538"/>
      <c r="G66" s="234" t="s">
        <v>317</v>
      </c>
      <c r="H66" s="252" t="s">
        <v>1439</v>
      </c>
      <c r="I66" s="252"/>
      <c r="J66" s="252" t="s">
        <v>1439</v>
      </c>
      <c r="K66" s="252" t="s">
        <v>1439</v>
      </c>
      <c r="L66" s="252" t="s">
        <v>1439</v>
      </c>
      <c r="M66" s="252"/>
      <c r="N66" s="252"/>
      <c r="O66" s="252" t="s">
        <v>1439</v>
      </c>
      <c r="P66" s="252" t="s">
        <v>1439</v>
      </c>
      <c r="Q66" s="252" t="s">
        <v>1439</v>
      </c>
      <c r="R66" s="252" t="s">
        <v>1439</v>
      </c>
      <c r="S66" s="252" t="s">
        <v>1439</v>
      </c>
      <c r="T66" s="252" t="s">
        <v>1439</v>
      </c>
      <c r="U66" s="252" t="s">
        <v>1439</v>
      </c>
      <c r="V66" s="252" t="s">
        <v>1439</v>
      </c>
      <c r="W66" s="252" t="s">
        <v>1439</v>
      </c>
      <c r="X66" s="252" t="s">
        <v>1439</v>
      </c>
      <c r="Y66" s="252" t="s">
        <v>1439</v>
      </c>
      <c r="Z66" s="247" t="s">
        <v>1439</v>
      </c>
      <c r="AA66" s="270" t="s">
        <v>1439</v>
      </c>
      <c r="AB66" s="247" t="s">
        <v>1439</v>
      </c>
      <c r="AC66" s="247" t="s">
        <v>1439</v>
      </c>
      <c r="AD66" s="247" t="s">
        <v>1439</v>
      </c>
      <c r="AE66" s="247" t="s">
        <v>1439</v>
      </c>
      <c r="AF66" s="247" t="s">
        <v>1439</v>
      </c>
      <c r="AG66" s="288">
        <f t="shared" si="1"/>
        <v>22</v>
      </c>
      <c r="AH66" s="13">
        <v>0</v>
      </c>
      <c r="AI66" s="13">
        <v>0</v>
      </c>
    </row>
    <row r="67" spans="1:35" s="168" customFormat="1" ht="27" customHeight="1">
      <c r="C67" s="167"/>
      <c r="D67" s="167"/>
      <c r="E67" s="167"/>
      <c r="F67" s="167"/>
      <c r="G67" s="167"/>
      <c r="AA67" s="167"/>
    </row>
    <row r="68" spans="1:35" s="168" customFormat="1" ht="27" customHeight="1">
      <c r="C68" s="167"/>
      <c r="D68" s="167"/>
      <c r="E68" s="167"/>
      <c r="F68" s="167"/>
      <c r="G68" s="167"/>
      <c r="AA68" s="167"/>
    </row>
    <row r="69" spans="1:35" s="168" customFormat="1" ht="27" customHeight="1">
      <c r="C69" s="167"/>
      <c r="D69" s="167"/>
      <c r="E69" s="167"/>
      <c r="F69" s="167"/>
      <c r="G69" s="167"/>
      <c r="AA69" s="167"/>
    </row>
    <row r="70" spans="1:35" s="168" customFormat="1" ht="27" customHeight="1">
      <c r="C70" s="167"/>
      <c r="D70" s="167"/>
      <c r="E70" s="167"/>
      <c r="F70" s="167"/>
      <c r="G70" s="167"/>
      <c r="AA70" s="167"/>
    </row>
  </sheetData>
  <mergeCells count="40">
    <mergeCell ref="D61:F64"/>
    <mergeCell ref="D65:F66"/>
    <mergeCell ref="AG5:AG6"/>
    <mergeCell ref="D18:D20"/>
    <mergeCell ref="C22:C26"/>
    <mergeCell ref="D22:D26"/>
    <mergeCell ref="D30:D31"/>
    <mergeCell ref="D42:F42"/>
    <mergeCell ref="D44:F44"/>
    <mergeCell ref="D53:F53"/>
    <mergeCell ref="D56:F56"/>
    <mergeCell ref="D59:F59"/>
    <mergeCell ref="D46:F48"/>
    <mergeCell ref="D49:F51"/>
    <mergeCell ref="F37:G37"/>
    <mergeCell ref="F38:G38"/>
    <mergeCell ref="F39:G39"/>
    <mergeCell ref="E40:G40"/>
    <mergeCell ref="D41:F41"/>
    <mergeCell ref="C35:D39"/>
    <mergeCell ref="D32:F32"/>
    <mergeCell ref="D33:F33"/>
    <mergeCell ref="F34:G34"/>
    <mergeCell ref="F35:G35"/>
    <mergeCell ref="F36:G36"/>
    <mergeCell ref="D27:F27"/>
    <mergeCell ref="D28:F28"/>
    <mergeCell ref="D29:G29"/>
    <mergeCell ref="E30:G30"/>
    <mergeCell ref="E31:G31"/>
    <mergeCell ref="E8:F8"/>
    <mergeCell ref="E15:F15"/>
    <mergeCell ref="E16:F16"/>
    <mergeCell ref="E17:F17"/>
    <mergeCell ref="E26:F26"/>
    <mergeCell ref="E1:F1"/>
    <mergeCell ref="M5:N5"/>
    <mergeCell ref="R5:S5"/>
    <mergeCell ref="T5:U5"/>
    <mergeCell ref="D7:F7"/>
  </mergeCells>
  <phoneticPr fontId="24"/>
  <pageMargins left="0.78740157480314965" right="0.78740157480314965" top="0.78740157480314965" bottom="0.39370078740157483" header="0.19685039370078741" footer="0.19685039370078741"/>
  <pageSetup paperSize="9" scale="31" fitToWidth="0" pageOrder="overThenDown" orientation="portrait" horizontalDpi="1200" verticalDpi="1200" r:id="rId1"/>
  <headerFooter alignWithMargins="0"/>
  <colBreaks count="2" manualBreakCount="2">
    <brk id="16" max="65" man="1"/>
    <brk id="25" max="6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J148"/>
  <sheetViews>
    <sheetView showZeros="0" tabSelected="1" view="pageBreakPreview" zoomScale="60" zoomScaleNormal="85" workbookViewId="0">
      <pane xSplit="8" ySplit="6" topLeftCell="I7" activePane="bottomRight" state="frozen"/>
      <selection pane="topRight"/>
      <selection pane="bottomLeft"/>
      <selection pane="bottomRight"/>
    </sheetView>
  </sheetViews>
  <sheetFormatPr defaultRowHeight="20.100000000000001" customHeight="1"/>
  <cols>
    <col min="1" max="1" width="5.7109375" style="290" customWidth="1"/>
    <col min="2" max="2" width="6.7109375" style="291" customWidth="1"/>
    <col min="3" max="3" width="3.7109375" style="290" customWidth="1"/>
    <col min="4" max="4" width="7.7109375" style="290" customWidth="1"/>
    <col min="5" max="5" width="5.7109375" style="290" customWidth="1"/>
    <col min="6" max="6" width="6.7109375" style="290" customWidth="1"/>
    <col min="7" max="7" width="30.7109375" style="290" customWidth="1"/>
    <col min="8" max="8" width="11.140625" style="290" customWidth="1"/>
    <col min="9" max="9" width="24.140625" style="290" customWidth="1"/>
    <col min="10" max="16" width="22.7109375" style="290" customWidth="1"/>
    <col min="17" max="17" width="23.140625" style="290" customWidth="1"/>
    <col min="18" max="33" width="22.7109375" style="290" customWidth="1"/>
    <col min="34" max="34" width="23.85546875" style="290" customWidth="1"/>
    <col min="35" max="35" width="5.7109375" style="290" customWidth="1"/>
    <col min="36" max="36" width="6.7109375" style="291" customWidth="1"/>
    <col min="37" max="37" width="9.140625" style="290" customWidth="1"/>
    <col min="38" max="16384" width="9.140625" style="290"/>
  </cols>
  <sheetData>
    <row r="1" spans="1:36" s="292" customFormat="1" ht="24.75" customHeight="1">
      <c r="B1" s="296"/>
      <c r="C1" s="10"/>
      <c r="D1" s="36" t="s">
        <v>306</v>
      </c>
      <c r="E1" s="1406" t="s">
        <v>85</v>
      </c>
      <c r="F1" s="1540"/>
      <c r="G1" s="1541"/>
      <c r="H1" s="5"/>
      <c r="I1" s="5" t="s">
        <v>120</v>
      </c>
      <c r="J1" s="10"/>
      <c r="K1" s="10"/>
      <c r="P1" s="5" t="s">
        <v>120</v>
      </c>
      <c r="R1" s="5"/>
      <c r="W1" s="5" t="s">
        <v>120</v>
      </c>
      <c r="Z1" s="5"/>
      <c r="AB1" s="5"/>
      <c r="AC1" s="5" t="s">
        <v>120</v>
      </c>
      <c r="AD1" s="10"/>
      <c r="AI1" s="399"/>
      <c r="AJ1" s="403"/>
    </row>
    <row r="2" spans="1:36" s="241" customFormat="1" ht="20.100000000000001" customHeight="1">
      <c r="AI2" s="400"/>
      <c r="AJ2" s="400"/>
    </row>
    <row r="3" spans="1:36" s="241" customFormat="1" ht="20.100000000000001" customHeight="1">
      <c r="B3" s="171"/>
      <c r="C3" s="171" t="s">
        <v>553</v>
      </c>
      <c r="D3" s="192"/>
      <c r="E3" s="192"/>
      <c r="F3" s="192"/>
      <c r="G3" s="192"/>
      <c r="H3" s="192"/>
      <c r="I3" s="192"/>
      <c r="J3" s="192"/>
      <c r="K3" s="374"/>
      <c r="L3" s="375"/>
      <c r="M3" s="376"/>
      <c r="N3" s="171"/>
      <c r="O3" s="171"/>
      <c r="P3" s="192"/>
      <c r="Q3" s="192"/>
      <c r="R3" s="374"/>
      <c r="S3" s="171"/>
      <c r="T3" s="171"/>
      <c r="U3" s="171"/>
      <c r="V3" s="171"/>
      <c r="W3" s="171"/>
      <c r="X3" s="171"/>
      <c r="Y3" s="171"/>
      <c r="Z3" s="171"/>
      <c r="AA3" s="171"/>
      <c r="AB3" s="192"/>
      <c r="AI3" s="400"/>
      <c r="AJ3" s="404"/>
    </row>
    <row r="4" spans="1:36" s="241" customFormat="1" ht="20.100000000000001" customHeight="1">
      <c r="B4" s="171"/>
      <c r="C4" s="171"/>
      <c r="D4" s="171"/>
      <c r="E4" s="171"/>
      <c r="F4" s="171"/>
      <c r="G4" s="171"/>
      <c r="H4" s="171"/>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5"/>
      <c r="AJ4" s="404"/>
    </row>
    <row r="5" spans="1:36" s="293" customFormat="1" ht="39.75" customHeight="1">
      <c r="A5" s="9"/>
      <c r="B5" s="12"/>
      <c r="C5" s="299"/>
      <c r="D5" s="316"/>
      <c r="E5" s="316"/>
      <c r="F5" s="316"/>
      <c r="G5" s="316"/>
      <c r="H5" s="353" t="s">
        <v>936</v>
      </c>
      <c r="I5" s="242" t="s">
        <v>1</v>
      </c>
      <c r="J5" s="242" t="s">
        <v>577</v>
      </c>
      <c r="K5" s="242" t="s">
        <v>749</v>
      </c>
      <c r="L5" s="242" t="s">
        <v>750</v>
      </c>
      <c r="M5" s="377" t="s">
        <v>868</v>
      </c>
      <c r="N5" s="1408" t="s">
        <v>871</v>
      </c>
      <c r="O5" s="1409"/>
      <c r="P5" s="73" t="s">
        <v>872</v>
      </c>
      <c r="Q5" s="242" t="s">
        <v>202</v>
      </c>
      <c r="R5" s="242" t="s">
        <v>873</v>
      </c>
      <c r="S5" s="1410" t="s">
        <v>876</v>
      </c>
      <c r="T5" s="1411"/>
      <c r="U5" s="1408" t="s">
        <v>801</v>
      </c>
      <c r="V5" s="1409"/>
      <c r="W5" s="242" t="s">
        <v>886</v>
      </c>
      <c r="X5" s="242" t="s">
        <v>888</v>
      </c>
      <c r="Y5" s="242" t="s">
        <v>637</v>
      </c>
      <c r="Z5" s="242" t="s">
        <v>1359</v>
      </c>
      <c r="AA5" s="242" t="s">
        <v>866</v>
      </c>
      <c r="AB5" s="279" t="s">
        <v>1413</v>
      </c>
      <c r="AC5" s="242" t="s">
        <v>39</v>
      </c>
      <c r="AD5" s="242" t="s">
        <v>877</v>
      </c>
      <c r="AE5" s="242" t="s">
        <v>369</v>
      </c>
      <c r="AF5" s="242" t="s">
        <v>1333</v>
      </c>
      <c r="AG5" s="242" t="s">
        <v>878</v>
      </c>
      <c r="AH5" s="1590" t="s">
        <v>404</v>
      </c>
      <c r="AI5" s="401"/>
      <c r="AJ5" s="405"/>
    </row>
    <row r="6" spans="1:36" s="293" customFormat="1" ht="24" customHeight="1">
      <c r="A6" s="9" t="s">
        <v>999</v>
      </c>
      <c r="B6" s="12" t="s">
        <v>251</v>
      </c>
      <c r="C6" s="300" t="s">
        <v>1337</v>
      </c>
      <c r="D6" s="317"/>
      <c r="E6" s="317"/>
      <c r="F6" s="317"/>
      <c r="G6" s="317"/>
      <c r="H6" s="354" t="s">
        <v>1339</v>
      </c>
      <c r="I6" s="74" t="s">
        <v>1341</v>
      </c>
      <c r="J6" s="74" t="s">
        <v>1341</v>
      </c>
      <c r="K6" s="74" t="s">
        <v>1341</v>
      </c>
      <c r="L6" s="74" t="s">
        <v>1341</v>
      </c>
      <c r="M6" s="74" t="s">
        <v>1341</v>
      </c>
      <c r="N6" s="74" t="s">
        <v>1341</v>
      </c>
      <c r="O6" s="74" t="s">
        <v>1443</v>
      </c>
      <c r="P6" s="74" t="s">
        <v>1341</v>
      </c>
      <c r="Q6" s="74" t="s">
        <v>1341</v>
      </c>
      <c r="R6" s="74" t="s">
        <v>1341</v>
      </c>
      <c r="S6" s="74" t="s">
        <v>558</v>
      </c>
      <c r="T6" s="74" t="s">
        <v>300</v>
      </c>
      <c r="U6" s="378" t="s">
        <v>1341</v>
      </c>
      <c r="V6" s="378" t="s">
        <v>1443</v>
      </c>
      <c r="W6" s="74" t="s">
        <v>1341</v>
      </c>
      <c r="X6" s="74" t="s">
        <v>1341</v>
      </c>
      <c r="Y6" s="74" t="s">
        <v>1341</v>
      </c>
      <c r="Z6" s="74" t="s">
        <v>382</v>
      </c>
      <c r="AA6" s="74" t="s">
        <v>1341</v>
      </c>
      <c r="AB6" s="380" t="s">
        <v>382</v>
      </c>
      <c r="AC6" s="74" t="s">
        <v>1341</v>
      </c>
      <c r="AD6" s="74" t="s">
        <v>1341</v>
      </c>
      <c r="AE6" s="74" t="s">
        <v>1341</v>
      </c>
      <c r="AF6" s="74" t="s">
        <v>1341</v>
      </c>
      <c r="AG6" s="74" t="s">
        <v>1341</v>
      </c>
      <c r="AH6" s="1519"/>
      <c r="AI6" s="401" t="s">
        <v>999</v>
      </c>
      <c r="AJ6" s="405" t="s">
        <v>251</v>
      </c>
    </row>
    <row r="7" spans="1:36" s="293" customFormat="1" ht="21" customHeight="1">
      <c r="A7" s="13">
        <v>1</v>
      </c>
      <c r="B7" s="11">
        <v>1</v>
      </c>
      <c r="C7" s="301" t="s">
        <v>256</v>
      </c>
      <c r="D7" s="1542" t="s">
        <v>31</v>
      </c>
      <c r="E7" s="1542"/>
      <c r="F7" s="1542"/>
      <c r="G7" s="348" t="s">
        <v>439</v>
      </c>
      <c r="H7" s="355" t="s">
        <v>145</v>
      </c>
      <c r="I7" s="366">
        <v>7133789</v>
      </c>
      <c r="J7" s="366">
        <v>1137661</v>
      </c>
      <c r="K7" s="366">
        <v>1894659</v>
      </c>
      <c r="L7" s="366">
        <v>1459417</v>
      </c>
      <c r="M7" s="366">
        <v>567957</v>
      </c>
      <c r="N7" s="366">
        <v>1257848</v>
      </c>
      <c r="O7" s="366">
        <v>528898</v>
      </c>
      <c r="P7" s="366">
        <v>584666</v>
      </c>
      <c r="Q7" s="366">
        <v>2545837</v>
      </c>
      <c r="R7" s="366">
        <v>549161</v>
      </c>
      <c r="S7" s="366">
        <v>821994</v>
      </c>
      <c r="T7" s="366">
        <v>1198108</v>
      </c>
      <c r="U7" s="366">
        <v>772774</v>
      </c>
      <c r="V7" s="366">
        <v>194807</v>
      </c>
      <c r="W7" s="366">
        <v>580404</v>
      </c>
      <c r="X7" s="366">
        <v>472867</v>
      </c>
      <c r="Y7" s="366">
        <v>249083</v>
      </c>
      <c r="Z7" s="366">
        <v>79882</v>
      </c>
      <c r="AA7" s="84">
        <v>271497</v>
      </c>
      <c r="AB7" s="78">
        <v>258505</v>
      </c>
      <c r="AC7" s="84">
        <v>200401</v>
      </c>
      <c r="AD7" s="84">
        <v>138509</v>
      </c>
      <c r="AE7" s="84">
        <v>112069</v>
      </c>
      <c r="AF7" s="84">
        <v>378604</v>
      </c>
      <c r="AG7" s="84">
        <v>217581</v>
      </c>
      <c r="AH7" s="153">
        <f t="shared" ref="AH7:AH70" si="0">SUM(I7:AA7)+SUM(AB7:AG7)</f>
        <v>23606978</v>
      </c>
      <c r="AI7" s="164">
        <v>1</v>
      </c>
      <c r="AJ7" s="2">
        <v>1</v>
      </c>
    </row>
    <row r="8" spans="1:36" s="293" customFormat="1" ht="21" customHeight="1">
      <c r="A8" s="13">
        <v>1</v>
      </c>
      <c r="B8" s="11">
        <v>2</v>
      </c>
      <c r="C8" s="302"/>
      <c r="D8" s="318" t="s">
        <v>306</v>
      </c>
      <c r="E8" s="1542" t="s">
        <v>394</v>
      </c>
      <c r="F8" s="1543"/>
      <c r="G8" s="1543"/>
      <c r="H8" s="350" t="s">
        <v>753</v>
      </c>
      <c r="I8" s="84">
        <v>6407090</v>
      </c>
      <c r="J8" s="84">
        <v>924970</v>
      </c>
      <c r="K8" s="84">
        <v>1651975</v>
      </c>
      <c r="L8" s="84">
        <v>1280905</v>
      </c>
      <c r="M8" s="84">
        <v>509557</v>
      </c>
      <c r="N8" s="84">
        <v>816574</v>
      </c>
      <c r="O8" s="84">
        <v>192166</v>
      </c>
      <c r="P8" s="84">
        <v>494863</v>
      </c>
      <c r="Q8" s="84">
        <v>1904819</v>
      </c>
      <c r="R8" s="84">
        <v>505006</v>
      </c>
      <c r="S8" s="84">
        <v>753336</v>
      </c>
      <c r="T8" s="84">
        <v>552935</v>
      </c>
      <c r="U8" s="84">
        <v>591972</v>
      </c>
      <c r="V8" s="84">
        <v>184604</v>
      </c>
      <c r="W8" s="84">
        <v>485944</v>
      </c>
      <c r="X8" s="84">
        <v>354532</v>
      </c>
      <c r="Y8" s="84">
        <v>125107</v>
      </c>
      <c r="Z8" s="84">
        <v>35991</v>
      </c>
      <c r="AA8" s="84">
        <v>207234</v>
      </c>
      <c r="AB8" s="381">
        <v>103704</v>
      </c>
      <c r="AC8" s="84">
        <v>168577</v>
      </c>
      <c r="AD8" s="84">
        <v>126756</v>
      </c>
      <c r="AE8" s="84">
        <v>106296</v>
      </c>
      <c r="AF8" s="84">
        <v>181345</v>
      </c>
      <c r="AG8" s="84">
        <v>207527</v>
      </c>
      <c r="AH8" s="153">
        <f t="shared" si="0"/>
        <v>18873785</v>
      </c>
      <c r="AI8" s="164">
        <v>1</v>
      </c>
      <c r="AJ8" s="2">
        <v>2</v>
      </c>
    </row>
    <row r="9" spans="1:36" s="293" customFormat="1" ht="21" customHeight="1">
      <c r="A9" s="13">
        <v>1</v>
      </c>
      <c r="B9" s="11">
        <v>3</v>
      </c>
      <c r="C9" s="302"/>
      <c r="D9" s="319"/>
      <c r="E9" s="331" t="s">
        <v>71</v>
      </c>
      <c r="F9" s="1542" t="s">
        <v>441</v>
      </c>
      <c r="G9" s="1542"/>
      <c r="H9" s="355"/>
      <c r="I9" s="84">
        <v>6062966</v>
      </c>
      <c r="J9" s="84">
        <v>885049</v>
      </c>
      <c r="K9" s="84">
        <v>1576866</v>
      </c>
      <c r="L9" s="84">
        <v>1231554</v>
      </c>
      <c r="M9" s="84">
        <v>499458</v>
      </c>
      <c r="N9" s="84">
        <v>808028</v>
      </c>
      <c r="O9" s="84">
        <v>189327</v>
      </c>
      <c r="P9" s="84">
        <v>491232</v>
      </c>
      <c r="Q9" s="84">
        <v>1864459</v>
      </c>
      <c r="R9" s="84">
        <v>481748</v>
      </c>
      <c r="S9" s="84">
        <v>734877</v>
      </c>
      <c r="T9" s="84">
        <v>532964</v>
      </c>
      <c r="U9" s="84">
        <v>560251</v>
      </c>
      <c r="V9" s="84">
        <v>175711</v>
      </c>
      <c r="W9" s="84">
        <v>468520</v>
      </c>
      <c r="X9" s="84">
        <v>344234</v>
      </c>
      <c r="Y9" s="84">
        <v>124087</v>
      </c>
      <c r="Z9" s="84">
        <v>33410</v>
      </c>
      <c r="AA9" s="84">
        <v>200526</v>
      </c>
      <c r="AB9" s="78">
        <v>98781</v>
      </c>
      <c r="AC9" s="84">
        <v>167384</v>
      </c>
      <c r="AD9" s="84">
        <v>126576</v>
      </c>
      <c r="AE9" s="84">
        <v>106184</v>
      </c>
      <c r="AF9" s="84">
        <v>181105</v>
      </c>
      <c r="AG9" s="84">
        <v>205179</v>
      </c>
      <c r="AH9" s="153">
        <f t="shared" si="0"/>
        <v>18150476</v>
      </c>
      <c r="AI9" s="164">
        <v>1</v>
      </c>
      <c r="AJ9" s="2">
        <v>3</v>
      </c>
    </row>
    <row r="10" spans="1:36" s="293" customFormat="1" ht="21" customHeight="1">
      <c r="A10" s="13">
        <v>1</v>
      </c>
      <c r="B10" s="11">
        <v>4</v>
      </c>
      <c r="C10" s="302"/>
      <c r="D10" s="319"/>
      <c r="E10" s="312"/>
      <c r="F10" s="1544" t="s">
        <v>891</v>
      </c>
      <c r="G10" s="1542"/>
      <c r="H10" s="351"/>
      <c r="I10" s="84"/>
      <c r="J10" s="84"/>
      <c r="K10" s="84"/>
      <c r="L10" s="84"/>
      <c r="M10" s="84"/>
      <c r="N10" s="84">
        <v>189327</v>
      </c>
      <c r="O10" s="84">
        <v>189327</v>
      </c>
      <c r="P10" s="84"/>
      <c r="Q10" s="84"/>
      <c r="R10" s="84"/>
      <c r="S10" s="84"/>
      <c r="T10" s="84">
        <v>532964</v>
      </c>
      <c r="U10" s="84">
        <v>175711</v>
      </c>
      <c r="V10" s="84">
        <v>175711</v>
      </c>
      <c r="W10" s="84"/>
      <c r="X10" s="84"/>
      <c r="Y10" s="84"/>
      <c r="Z10" s="84">
        <v>33410</v>
      </c>
      <c r="AA10" s="84"/>
      <c r="AB10" s="89">
        <v>98781</v>
      </c>
      <c r="AC10" s="84"/>
      <c r="AD10" s="84"/>
      <c r="AE10" s="84"/>
      <c r="AF10" s="84"/>
      <c r="AG10" s="84"/>
      <c r="AH10" s="153">
        <f t="shared" si="0"/>
        <v>1395231</v>
      </c>
      <c r="AI10" s="164">
        <v>1</v>
      </c>
      <c r="AJ10" s="2">
        <v>4</v>
      </c>
    </row>
    <row r="11" spans="1:36" s="293" customFormat="1" ht="21" customHeight="1">
      <c r="A11" s="13">
        <v>1</v>
      </c>
      <c r="B11" s="11">
        <v>9</v>
      </c>
      <c r="C11" s="302"/>
      <c r="D11" s="319"/>
      <c r="E11" s="332" t="s">
        <v>106</v>
      </c>
      <c r="F11" s="1542" t="s">
        <v>446</v>
      </c>
      <c r="G11" s="1542"/>
      <c r="H11" s="351"/>
      <c r="I11" s="84">
        <v>103004</v>
      </c>
      <c r="J11" s="84"/>
      <c r="K11" s="84">
        <v>59</v>
      </c>
      <c r="L11" s="84"/>
      <c r="M11" s="84">
        <v>17</v>
      </c>
      <c r="N11" s="84"/>
      <c r="O11" s="84"/>
      <c r="P11" s="84">
        <v>343</v>
      </c>
      <c r="Q11" s="84"/>
      <c r="R11" s="84">
        <v>1573</v>
      </c>
      <c r="S11" s="84"/>
      <c r="T11" s="84"/>
      <c r="U11" s="84"/>
      <c r="V11" s="84"/>
      <c r="W11" s="84"/>
      <c r="X11" s="84"/>
      <c r="Y11" s="84"/>
      <c r="Z11" s="84"/>
      <c r="AA11" s="84"/>
      <c r="AB11" s="89"/>
      <c r="AC11" s="84"/>
      <c r="AD11" s="84"/>
      <c r="AE11" s="84">
        <v>5</v>
      </c>
      <c r="AF11" s="84"/>
      <c r="AG11" s="84">
        <v>21</v>
      </c>
      <c r="AH11" s="153">
        <f t="shared" si="0"/>
        <v>105022</v>
      </c>
      <c r="AI11" s="164">
        <v>1</v>
      </c>
      <c r="AJ11" s="2">
        <v>9</v>
      </c>
    </row>
    <row r="12" spans="1:36" s="293" customFormat="1" ht="21" customHeight="1">
      <c r="A12" s="13">
        <v>1</v>
      </c>
      <c r="B12" s="11">
        <v>10</v>
      </c>
      <c r="C12" s="302"/>
      <c r="D12" s="319"/>
      <c r="E12" s="333" t="s">
        <v>144</v>
      </c>
      <c r="F12" s="1545" t="s">
        <v>1433</v>
      </c>
      <c r="G12" s="1546"/>
      <c r="H12" s="351"/>
      <c r="I12" s="84"/>
      <c r="J12" s="84"/>
      <c r="K12" s="84"/>
      <c r="L12" s="84"/>
      <c r="M12" s="84"/>
      <c r="N12" s="84"/>
      <c r="O12" s="84"/>
      <c r="P12" s="84"/>
      <c r="Q12" s="84"/>
      <c r="R12" s="84"/>
      <c r="S12" s="84"/>
      <c r="T12" s="84"/>
      <c r="U12" s="84"/>
      <c r="V12" s="84"/>
      <c r="W12" s="84"/>
      <c r="X12" s="84"/>
      <c r="Y12" s="84"/>
      <c r="Z12" s="84"/>
      <c r="AA12" s="84"/>
      <c r="AB12" s="89"/>
      <c r="AC12" s="84"/>
      <c r="AD12" s="84"/>
      <c r="AE12" s="84"/>
      <c r="AF12" s="84"/>
      <c r="AG12" s="84"/>
      <c r="AH12" s="153">
        <f t="shared" si="0"/>
        <v>0</v>
      </c>
      <c r="AI12" s="164">
        <v>1</v>
      </c>
      <c r="AJ12" s="2">
        <v>10</v>
      </c>
    </row>
    <row r="13" spans="1:36" s="293" customFormat="1" ht="21" customHeight="1">
      <c r="A13" s="13">
        <v>1</v>
      </c>
      <c r="B13" s="11">
        <v>11</v>
      </c>
      <c r="C13" s="302"/>
      <c r="D13" s="319"/>
      <c r="E13" s="333" t="s">
        <v>147</v>
      </c>
      <c r="F13" s="1545" t="s">
        <v>1434</v>
      </c>
      <c r="G13" s="1546"/>
      <c r="H13" s="351"/>
      <c r="I13" s="84"/>
      <c r="J13" s="84"/>
      <c r="K13" s="84"/>
      <c r="L13" s="84"/>
      <c r="M13" s="84"/>
      <c r="N13" s="84"/>
      <c r="O13" s="84"/>
      <c r="P13" s="84"/>
      <c r="Q13" s="84"/>
      <c r="R13" s="84"/>
      <c r="S13" s="84"/>
      <c r="T13" s="84"/>
      <c r="U13" s="84"/>
      <c r="V13" s="84"/>
      <c r="W13" s="84"/>
      <c r="X13" s="84"/>
      <c r="Y13" s="84"/>
      <c r="Z13" s="84"/>
      <c r="AA13" s="84"/>
      <c r="AB13" s="89"/>
      <c r="AC13" s="84"/>
      <c r="AD13" s="84"/>
      <c r="AE13" s="84"/>
      <c r="AF13" s="84"/>
      <c r="AG13" s="84"/>
      <c r="AH13" s="153">
        <f t="shared" si="0"/>
        <v>0</v>
      </c>
      <c r="AI13" s="164">
        <v>1</v>
      </c>
      <c r="AJ13" s="2">
        <v>11</v>
      </c>
    </row>
    <row r="14" spans="1:36" s="293" customFormat="1" ht="21" customHeight="1">
      <c r="A14" s="13">
        <v>1</v>
      </c>
      <c r="B14" s="11">
        <v>12</v>
      </c>
      <c r="C14" s="302"/>
      <c r="D14" s="319"/>
      <c r="E14" s="331" t="s">
        <v>155</v>
      </c>
      <c r="F14" s="1547" t="s">
        <v>450</v>
      </c>
      <c r="G14" s="1547"/>
      <c r="H14" s="356"/>
      <c r="I14" s="84">
        <v>241120</v>
      </c>
      <c r="J14" s="84">
        <v>39921</v>
      </c>
      <c r="K14" s="84">
        <v>75050</v>
      </c>
      <c r="L14" s="84">
        <v>49351</v>
      </c>
      <c r="M14" s="84">
        <v>10082</v>
      </c>
      <c r="N14" s="84">
        <v>8546</v>
      </c>
      <c r="O14" s="84">
        <v>2839</v>
      </c>
      <c r="P14" s="84">
        <v>3288</v>
      </c>
      <c r="Q14" s="84">
        <v>40360</v>
      </c>
      <c r="R14" s="84">
        <v>21685</v>
      </c>
      <c r="S14" s="84">
        <v>18459</v>
      </c>
      <c r="T14" s="84">
        <v>19971</v>
      </c>
      <c r="U14" s="84">
        <v>31721</v>
      </c>
      <c r="V14" s="84">
        <v>8893</v>
      </c>
      <c r="W14" s="84">
        <v>17424</v>
      </c>
      <c r="X14" s="84">
        <v>10298</v>
      </c>
      <c r="Y14" s="84">
        <v>1020</v>
      </c>
      <c r="Z14" s="84">
        <v>2581</v>
      </c>
      <c r="AA14" s="84">
        <v>6708</v>
      </c>
      <c r="AB14" s="84">
        <v>4923</v>
      </c>
      <c r="AC14" s="84">
        <v>1193</v>
      </c>
      <c r="AD14" s="84">
        <v>180</v>
      </c>
      <c r="AE14" s="84">
        <v>107</v>
      </c>
      <c r="AF14" s="84">
        <v>240</v>
      </c>
      <c r="AG14" s="84">
        <v>2327</v>
      </c>
      <c r="AH14" s="153">
        <f t="shared" si="0"/>
        <v>618287</v>
      </c>
      <c r="AI14" s="164">
        <v>1</v>
      </c>
      <c r="AJ14" s="2">
        <v>12</v>
      </c>
    </row>
    <row r="15" spans="1:36" s="293" customFormat="1" ht="21" customHeight="1">
      <c r="A15" s="13">
        <v>1</v>
      </c>
      <c r="B15" s="11">
        <v>13</v>
      </c>
      <c r="C15" s="302"/>
      <c r="D15" s="320"/>
      <c r="E15" s="311"/>
      <c r="F15" s="344" t="s">
        <v>364</v>
      </c>
      <c r="G15" s="336" t="s">
        <v>24</v>
      </c>
      <c r="H15" s="357"/>
      <c r="I15" s="84">
        <v>0</v>
      </c>
      <c r="J15" s="84">
        <v>1746</v>
      </c>
      <c r="K15" s="84">
        <v>11412</v>
      </c>
      <c r="L15" s="84">
        <v>10059</v>
      </c>
      <c r="M15" s="84">
        <v>260</v>
      </c>
      <c r="N15" s="84">
        <v>3988</v>
      </c>
      <c r="O15" s="84">
        <v>2217</v>
      </c>
      <c r="P15" s="84">
        <v>992</v>
      </c>
      <c r="Q15" s="84">
        <v>0</v>
      </c>
      <c r="R15" s="84">
        <v>0</v>
      </c>
      <c r="S15" s="84">
        <v>0</v>
      </c>
      <c r="T15" s="84"/>
      <c r="U15" s="84">
        <v>2194</v>
      </c>
      <c r="V15" s="84"/>
      <c r="W15" s="84">
        <v>0</v>
      </c>
      <c r="X15" s="84">
        <v>3607</v>
      </c>
      <c r="Y15" s="84">
        <v>0</v>
      </c>
      <c r="Z15" s="84"/>
      <c r="AA15" s="84">
        <v>1353</v>
      </c>
      <c r="AB15" s="84">
        <v>132</v>
      </c>
      <c r="AC15" s="84">
        <v>500</v>
      </c>
      <c r="AD15" s="84">
        <v>0</v>
      </c>
      <c r="AE15" s="84">
        <v>0</v>
      </c>
      <c r="AF15" s="84">
        <v>0</v>
      </c>
      <c r="AG15" s="84">
        <v>1685</v>
      </c>
      <c r="AH15" s="153">
        <f t="shared" si="0"/>
        <v>40145</v>
      </c>
      <c r="AI15" s="164">
        <v>1</v>
      </c>
      <c r="AJ15" s="2">
        <v>13</v>
      </c>
    </row>
    <row r="16" spans="1:36" s="293" customFormat="1" ht="21" customHeight="1">
      <c r="A16" s="13">
        <v>1</v>
      </c>
      <c r="B16" s="11">
        <v>14</v>
      </c>
      <c r="C16" s="302"/>
      <c r="D16" s="321"/>
      <c r="E16" s="311"/>
      <c r="F16" s="344" t="s">
        <v>453</v>
      </c>
      <c r="G16" s="336" t="s">
        <v>454</v>
      </c>
      <c r="H16" s="358"/>
      <c r="I16" s="84">
        <v>241120</v>
      </c>
      <c r="J16" s="84">
        <v>38175</v>
      </c>
      <c r="K16" s="84">
        <v>63638</v>
      </c>
      <c r="L16" s="84">
        <v>39292</v>
      </c>
      <c r="M16" s="84">
        <v>9822</v>
      </c>
      <c r="N16" s="84">
        <v>4558</v>
      </c>
      <c r="O16" s="84">
        <v>622</v>
      </c>
      <c r="P16" s="84">
        <v>2296</v>
      </c>
      <c r="Q16" s="84">
        <v>40360</v>
      </c>
      <c r="R16" s="84">
        <v>21685</v>
      </c>
      <c r="S16" s="84">
        <v>18459</v>
      </c>
      <c r="T16" s="84">
        <v>19971</v>
      </c>
      <c r="U16" s="84">
        <v>29527</v>
      </c>
      <c r="V16" s="84">
        <v>8893</v>
      </c>
      <c r="W16" s="84">
        <v>17424</v>
      </c>
      <c r="X16" s="84">
        <v>6691</v>
      </c>
      <c r="Y16" s="84">
        <v>1020</v>
      </c>
      <c r="Z16" s="84">
        <v>2581</v>
      </c>
      <c r="AA16" s="84">
        <v>5355</v>
      </c>
      <c r="AB16" s="78">
        <v>4791</v>
      </c>
      <c r="AC16" s="84">
        <v>693</v>
      </c>
      <c r="AD16" s="84">
        <v>180</v>
      </c>
      <c r="AE16" s="84">
        <v>107</v>
      </c>
      <c r="AF16" s="84">
        <v>240</v>
      </c>
      <c r="AG16" s="84">
        <v>642</v>
      </c>
      <c r="AH16" s="153">
        <f t="shared" si="0"/>
        <v>578142</v>
      </c>
      <c r="AI16" s="164">
        <v>1</v>
      </c>
      <c r="AJ16" s="2">
        <v>14</v>
      </c>
    </row>
    <row r="17" spans="1:36" s="293" customFormat="1" ht="21" customHeight="1">
      <c r="A17" s="13">
        <v>1</v>
      </c>
      <c r="B17" s="11">
        <v>15</v>
      </c>
      <c r="C17" s="302"/>
      <c r="D17" s="318" t="s">
        <v>111</v>
      </c>
      <c r="E17" s="1542" t="s">
        <v>228</v>
      </c>
      <c r="F17" s="1542"/>
      <c r="G17" s="1548"/>
      <c r="H17" s="350" t="s">
        <v>499</v>
      </c>
      <c r="I17" s="84">
        <v>664920</v>
      </c>
      <c r="J17" s="84">
        <v>212691</v>
      </c>
      <c r="K17" s="84">
        <v>242684</v>
      </c>
      <c r="L17" s="84">
        <v>178512</v>
      </c>
      <c r="M17" s="84">
        <v>58356</v>
      </c>
      <c r="N17" s="84">
        <v>441108</v>
      </c>
      <c r="O17" s="84">
        <v>336710</v>
      </c>
      <c r="P17" s="84">
        <v>78082</v>
      </c>
      <c r="Q17" s="84">
        <v>640952</v>
      </c>
      <c r="R17" s="84">
        <v>44155</v>
      </c>
      <c r="S17" s="84">
        <v>68658</v>
      </c>
      <c r="T17" s="84">
        <v>645173</v>
      </c>
      <c r="U17" s="84">
        <v>180802</v>
      </c>
      <c r="V17" s="84">
        <v>10203</v>
      </c>
      <c r="W17" s="84">
        <v>94395</v>
      </c>
      <c r="X17" s="84">
        <v>118335</v>
      </c>
      <c r="Y17" s="84">
        <v>123976</v>
      </c>
      <c r="Z17" s="84">
        <v>43891</v>
      </c>
      <c r="AA17" s="84">
        <v>59940</v>
      </c>
      <c r="AB17" s="381">
        <v>154801</v>
      </c>
      <c r="AC17" s="84">
        <v>31746</v>
      </c>
      <c r="AD17" s="84">
        <v>11718</v>
      </c>
      <c r="AE17" s="84">
        <v>5773</v>
      </c>
      <c r="AF17" s="84">
        <v>197259</v>
      </c>
      <c r="AG17" s="84">
        <v>10054</v>
      </c>
      <c r="AH17" s="153">
        <f t="shared" si="0"/>
        <v>4654894</v>
      </c>
      <c r="AI17" s="164">
        <v>1</v>
      </c>
      <c r="AJ17" s="2">
        <v>15</v>
      </c>
    </row>
    <row r="18" spans="1:36" s="293" customFormat="1" ht="21" customHeight="1">
      <c r="A18" s="13">
        <v>1</v>
      </c>
      <c r="B18" s="11">
        <v>16</v>
      </c>
      <c r="C18" s="302"/>
      <c r="D18" s="319"/>
      <c r="E18" s="331" t="s">
        <v>71</v>
      </c>
      <c r="F18" s="1547" t="s">
        <v>455</v>
      </c>
      <c r="G18" s="1547"/>
      <c r="H18" s="350"/>
      <c r="I18" s="84">
        <v>124</v>
      </c>
      <c r="J18" s="84">
        <v>0</v>
      </c>
      <c r="K18" s="84">
        <v>411</v>
      </c>
      <c r="L18" s="84">
        <v>1168</v>
      </c>
      <c r="M18" s="84">
        <v>4</v>
      </c>
      <c r="N18" s="84">
        <v>5</v>
      </c>
      <c r="O18" s="84"/>
      <c r="P18" s="84">
        <v>70</v>
      </c>
      <c r="Q18" s="84">
        <v>0</v>
      </c>
      <c r="R18" s="84">
        <v>17</v>
      </c>
      <c r="S18" s="84">
        <v>40</v>
      </c>
      <c r="T18" s="84"/>
      <c r="U18" s="84">
        <v>87</v>
      </c>
      <c r="V18" s="84"/>
      <c r="W18" s="84">
        <v>7</v>
      </c>
      <c r="X18" s="84">
        <v>7</v>
      </c>
      <c r="Y18" s="84">
        <v>8</v>
      </c>
      <c r="Z18" s="84"/>
      <c r="AA18" s="84">
        <v>2</v>
      </c>
      <c r="AB18" s="381"/>
      <c r="AC18" s="84">
        <v>199</v>
      </c>
      <c r="AD18" s="84">
        <v>162</v>
      </c>
      <c r="AE18" s="84">
        <v>2</v>
      </c>
      <c r="AF18" s="84">
        <v>3</v>
      </c>
      <c r="AG18" s="84">
        <v>27</v>
      </c>
      <c r="AH18" s="153">
        <f t="shared" si="0"/>
        <v>2343</v>
      </c>
      <c r="AI18" s="164">
        <v>1</v>
      </c>
      <c r="AJ18" s="2">
        <v>16</v>
      </c>
    </row>
    <row r="19" spans="1:36" s="293" customFormat="1" ht="21" customHeight="1">
      <c r="A19" s="13">
        <v>1</v>
      </c>
      <c r="B19" s="11">
        <v>17</v>
      </c>
      <c r="C19" s="302"/>
      <c r="D19" s="319"/>
      <c r="E19" s="334" t="s">
        <v>106</v>
      </c>
      <c r="F19" s="1549" t="s">
        <v>446</v>
      </c>
      <c r="G19" s="1549"/>
      <c r="H19" s="358"/>
      <c r="I19" s="84"/>
      <c r="J19" s="84"/>
      <c r="K19" s="84"/>
      <c r="L19" s="84"/>
      <c r="M19" s="84"/>
      <c r="N19" s="84"/>
      <c r="O19" s="84"/>
      <c r="P19" s="84"/>
      <c r="Q19" s="84"/>
      <c r="R19" s="84"/>
      <c r="S19" s="84"/>
      <c r="T19" s="84"/>
      <c r="U19" s="84"/>
      <c r="V19" s="84"/>
      <c r="W19" s="84"/>
      <c r="X19" s="84"/>
      <c r="Y19" s="84"/>
      <c r="Z19" s="84"/>
      <c r="AA19" s="84"/>
      <c r="AB19" s="78"/>
      <c r="AC19" s="84"/>
      <c r="AD19" s="84"/>
      <c r="AE19" s="84"/>
      <c r="AF19" s="84"/>
      <c r="AG19" s="84"/>
      <c r="AH19" s="153">
        <f t="shared" si="0"/>
        <v>0</v>
      </c>
      <c r="AI19" s="164">
        <v>1</v>
      </c>
      <c r="AJ19" s="2">
        <v>17</v>
      </c>
    </row>
    <row r="20" spans="1:36" s="293" customFormat="1" ht="21" customHeight="1">
      <c r="A20" s="13">
        <v>1</v>
      </c>
      <c r="B20" s="11">
        <v>18</v>
      </c>
      <c r="C20" s="302"/>
      <c r="D20" s="319"/>
      <c r="E20" s="334" t="s">
        <v>144</v>
      </c>
      <c r="F20" s="1549" t="s">
        <v>456</v>
      </c>
      <c r="G20" s="1549"/>
      <c r="H20" s="358"/>
      <c r="I20" s="84"/>
      <c r="J20" s="84"/>
      <c r="K20" s="84"/>
      <c r="L20" s="84"/>
      <c r="M20" s="84"/>
      <c r="N20" s="84"/>
      <c r="O20" s="84"/>
      <c r="P20" s="84"/>
      <c r="Q20" s="84"/>
      <c r="R20" s="84"/>
      <c r="S20" s="84"/>
      <c r="T20" s="84"/>
      <c r="U20" s="84"/>
      <c r="V20" s="84"/>
      <c r="W20" s="84"/>
      <c r="X20" s="84"/>
      <c r="Y20" s="84"/>
      <c r="Z20" s="84"/>
      <c r="AA20" s="84"/>
      <c r="AB20" s="78"/>
      <c r="AC20" s="84"/>
      <c r="AD20" s="84"/>
      <c r="AE20" s="84"/>
      <c r="AF20" s="84"/>
      <c r="AG20" s="84"/>
      <c r="AH20" s="153">
        <f t="shared" si="0"/>
        <v>0</v>
      </c>
      <c r="AI20" s="164">
        <v>1</v>
      </c>
      <c r="AJ20" s="2">
        <v>18</v>
      </c>
    </row>
    <row r="21" spans="1:36" s="293" customFormat="1" ht="21" customHeight="1">
      <c r="A21" s="13">
        <v>1</v>
      </c>
      <c r="B21" s="11">
        <v>19</v>
      </c>
      <c r="C21" s="302"/>
      <c r="D21" s="319"/>
      <c r="E21" s="334" t="s">
        <v>147</v>
      </c>
      <c r="F21" s="1549" t="s">
        <v>458</v>
      </c>
      <c r="G21" s="1549"/>
      <c r="H21" s="358"/>
      <c r="I21" s="84"/>
      <c r="J21" s="84"/>
      <c r="K21" s="84"/>
      <c r="L21" s="84"/>
      <c r="M21" s="84"/>
      <c r="N21" s="84"/>
      <c r="O21" s="84"/>
      <c r="P21" s="84"/>
      <c r="Q21" s="84"/>
      <c r="R21" s="84"/>
      <c r="S21" s="84"/>
      <c r="T21" s="84"/>
      <c r="U21" s="84"/>
      <c r="V21" s="84"/>
      <c r="W21" s="84"/>
      <c r="X21" s="84"/>
      <c r="Y21" s="84"/>
      <c r="Z21" s="84"/>
      <c r="AA21" s="84"/>
      <c r="AB21" s="78"/>
      <c r="AC21" s="84"/>
      <c r="AD21" s="84"/>
      <c r="AE21" s="84"/>
      <c r="AF21" s="84"/>
      <c r="AG21" s="84"/>
      <c r="AH21" s="153">
        <f t="shared" si="0"/>
        <v>0</v>
      </c>
      <c r="AI21" s="164">
        <v>1</v>
      </c>
      <c r="AJ21" s="2">
        <v>19</v>
      </c>
    </row>
    <row r="22" spans="1:36" s="293" customFormat="1" ht="21" customHeight="1">
      <c r="A22" s="13">
        <v>1</v>
      </c>
      <c r="B22" s="11">
        <v>20</v>
      </c>
      <c r="C22" s="302"/>
      <c r="D22" s="319"/>
      <c r="E22" s="334" t="s">
        <v>155</v>
      </c>
      <c r="F22" s="1549" t="s">
        <v>305</v>
      </c>
      <c r="G22" s="1549"/>
      <c r="H22" s="358"/>
      <c r="I22" s="84">
        <v>19291</v>
      </c>
      <c r="J22" s="84">
        <v>6577</v>
      </c>
      <c r="K22" s="84">
        <v>39209</v>
      </c>
      <c r="L22" s="84">
        <v>20707</v>
      </c>
      <c r="M22" s="84">
        <v>6246</v>
      </c>
      <c r="N22" s="84">
        <v>217634</v>
      </c>
      <c r="O22" s="84">
        <v>203084</v>
      </c>
      <c r="P22" s="84">
        <v>2201</v>
      </c>
      <c r="Q22" s="84">
        <v>358261</v>
      </c>
      <c r="R22" s="84">
        <v>8040</v>
      </c>
      <c r="S22" s="84">
        <v>2776</v>
      </c>
      <c r="T22" s="84">
        <v>196000</v>
      </c>
      <c r="U22" s="84">
        <v>91144</v>
      </c>
      <c r="V22" s="84">
        <v>2208</v>
      </c>
      <c r="W22" s="84">
        <v>5369</v>
      </c>
      <c r="X22" s="84">
        <v>12518</v>
      </c>
      <c r="Y22" s="84">
        <v>103380</v>
      </c>
      <c r="Z22" s="84">
        <v>11962</v>
      </c>
      <c r="AA22" s="84">
        <v>7118</v>
      </c>
      <c r="AB22" s="78">
        <v>95102</v>
      </c>
      <c r="AC22" s="84">
        <v>4613</v>
      </c>
      <c r="AD22" s="84">
        <v>0</v>
      </c>
      <c r="AE22" s="84">
        <v>0</v>
      </c>
      <c r="AF22" s="84">
        <v>121752</v>
      </c>
      <c r="AG22" s="84">
        <v>59</v>
      </c>
      <c r="AH22" s="153">
        <f t="shared" si="0"/>
        <v>1535251</v>
      </c>
      <c r="AI22" s="164">
        <v>1</v>
      </c>
      <c r="AJ22" s="2">
        <v>20</v>
      </c>
    </row>
    <row r="23" spans="1:36" s="293" customFormat="1" ht="21" customHeight="1">
      <c r="A23" s="13">
        <v>1</v>
      </c>
      <c r="B23" s="11">
        <v>22</v>
      </c>
      <c r="C23" s="302"/>
      <c r="D23" s="319"/>
      <c r="E23" s="335" t="s">
        <v>160</v>
      </c>
      <c r="F23" s="1549" t="s">
        <v>1143</v>
      </c>
      <c r="G23" s="1549"/>
      <c r="H23" s="358"/>
      <c r="I23" s="84">
        <v>602820</v>
      </c>
      <c r="J23" s="84">
        <v>204864</v>
      </c>
      <c r="K23" s="84">
        <v>198833</v>
      </c>
      <c r="L23" s="84">
        <v>156278</v>
      </c>
      <c r="M23" s="84">
        <v>51828</v>
      </c>
      <c r="N23" s="84">
        <v>223434</v>
      </c>
      <c r="O23" s="84">
        <v>133619</v>
      </c>
      <c r="P23" s="84">
        <v>55403</v>
      </c>
      <c r="Q23" s="84">
        <v>280828</v>
      </c>
      <c r="R23" s="84">
        <v>16410</v>
      </c>
      <c r="S23" s="84">
        <v>57688</v>
      </c>
      <c r="T23" s="84">
        <v>446232</v>
      </c>
      <c r="U23" s="84">
        <v>89346</v>
      </c>
      <c r="V23" s="84">
        <v>7995</v>
      </c>
      <c r="W23" s="84">
        <v>88666</v>
      </c>
      <c r="X23" s="84">
        <v>105675</v>
      </c>
      <c r="Y23" s="84">
        <v>20588</v>
      </c>
      <c r="Z23" s="84">
        <v>31929</v>
      </c>
      <c r="AA23" s="84">
        <v>52009</v>
      </c>
      <c r="AB23" s="78">
        <v>58243</v>
      </c>
      <c r="AC23" s="84">
        <v>21630</v>
      </c>
      <c r="AD23" s="84">
        <v>7726</v>
      </c>
      <c r="AE23" s="84">
        <v>3963</v>
      </c>
      <c r="AF23" s="84">
        <v>73401</v>
      </c>
      <c r="AG23" s="84">
        <v>8213</v>
      </c>
      <c r="AH23" s="153">
        <f t="shared" si="0"/>
        <v>2997621</v>
      </c>
      <c r="AI23" s="164">
        <v>1</v>
      </c>
      <c r="AJ23" s="2">
        <v>22</v>
      </c>
    </row>
    <row r="24" spans="1:36" s="293" customFormat="1" ht="21" customHeight="1">
      <c r="A24" s="13">
        <v>1</v>
      </c>
      <c r="B24" s="11">
        <v>23</v>
      </c>
      <c r="C24" s="302"/>
      <c r="D24" s="319"/>
      <c r="E24" s="335" t="s">
        <v>162</v>
      </c>
      <c r="F24" s="1549" t="s">
        <v>1174</v>
      </c>
      <c r="G24" s="1549"/>
      <c r="H24" s="358"/>
      <c r="I24" s="84"/>
      <c r="J24" s="84"/>
      <c r="K24" s="84"/>
      <c r="L24" s="84"/>
      <c r="M24" s="84"/>
      <c r="N24" s="84"/>
      <c r="O24" s="84"/>
      <c r="P24" s="84"/>
      <c r="Q24" s="84"/>
      <c r="R24" s="84">
        <v>376</v>
      </c>
      <c r="S24" s="84"/>
      <c r="T24" s="84"/>
      <c r="U24" s="84"/>
      <c r="V24" s="84"/>
      <c r="W24" s="84"/>
      <c r="X24" s="84"/>
      <c r="Y24" s="84"/>
      <c r="Z24" s="84"/>
      <c r="AA24" s="84"/>
      <c r="AB24" s="78"/>
      <c r="AC24" s="84"/>
      <c r="AD24" s="84"/>
      <c r="AE24" s="84"/>
      <c r="AF24" s="84"/>
      <c r="AG24" s="84"/>
      <c r="AH24" s="153">
        <f t="shared" si="0"/>
        <v>376</v>
      </c>
      <c r="AI24" s="164">
        <v>1</v>
      </c>
      <c r="AJ24" s="2">
        <v>23</v>
      </c>
    </row>
    <row r="25" spans="1:36" s="293" customFormat="1" ht="21" customHeight="1">
      <c r="A25" s="13">
        <v>1</v>
      </c>
      <c r="B25" s="11">
        <v>24</v>
      </c>
      <c r="C25" s="303"/>
      <c r="D25" s="322"/>
      <c r="E25" s="335" t="s">
        <v>165</v>
      </c>
      <c r="F25" s="1550" t="s">
        <v>503</v>
      </c>
      <c r="G25" s="1550"/>
      <c r="H25" s="359"/>
      <c r="I25" s="84">
        <v>42685</v>
      </c>
      <c r="J25" s="84">
        <v>1250</v>
      </c>
      <c r="K25" s="84">
        <v>4231</v>
      </c>
      <c r="L25" s="84">
        <v>359</v>
      </c>
      <c r="M25" s="84">
        <v>278</v>
      </c>
      <c r="N25" s="84">
        <v>35</v>
      </c>
      <c r="O25" s="84">
        <v>7</v>
      </c>
      <c r="P25" s="84">
        <v>20408</v>
      </c>
      <c r="Q25" s="84">
        <v>1863</v>
      </c>
      <c r="R25" s="84">
        <v>19312</v>
      </c>
      <c r="S25" s="84">
        <v>8154</v>
      </c>
      <c r="T25" s="84">
        <v>2941</v>
      </c>
      <c r="U25" s="84">
        <v>225</v>
      </c>
      <c r="V25" s="84"/>
      <c r="W25" s="84">
        <v>353</v>
      </c>
      <c r="X25" s="84">
        <v>135</v>
      </c>
      <c r="Y25" s="84">
        <v>0</v>
      </c>
      <c r="Z25" s="84"/>
      <c r="AA25" s="84">
        <v>811</v>
      </c>
      <c r="AB25" s="89">
        <v>1456</v>
      </c>
      <c r="AC25" s="84">
        <v>5304</v>
      </c>
      <c r="AD25" s="84">
        <v>3830</v>
      </c>
      <c r="AE25" s="84">
        <v>1808</v>
      </c>
      <c r="AF25" s="84">
        <v>2103</v>
      </c>
      <c r="AG25" s="84">
        <v>1755</v>
      </c>
      <c r="AH25" s="153">
        <f t="shared" si="0"/>
        <v>119303</v>
      </c>
      <c r="AI25" s="164">
        <v>1</v>
      </c>
      <c r="AJ25" s="2">
        <v>24</v>
      </c>
    </row>
    <row r="26" spans="1:36" s="293" customFormat="1" ht="21" customHeight="1">
      <c r="A26" s="13">
        <v>1</v>
      </c>
      <c r="B26" s="11">
        <v>25</v>
      </c>
      <c r="C26" s="304" t="s">
        <v>333</v>
      </c>
      <c r="D26" s="1542" t="s">
        <v>426</v>
      </c>
      <c r="E26" s="1542"/>
      <c r="F26" s="1542"/>
      <c r="G26" s="349" t="s">
        <v>460</v>
      </c>
      <c r="H26" s="351" t="s">
        <v>617</v>
      </c>
      <c r="I26" s="366">
        <v>5984813</v>
      </c>
      <c r="J26" s="366">
        <v>1021467</v>
      </c>
      <c r="K26" s="366">
        <v>1831494</v>
      </c>
      <c r="L26" s="366">
        <v>1299280</v>
      </c>
      <c r="M26" s="366">
        <v>591476</v>
      </c>
      <c r="N26" s="366">
        <v>1132698</v>
      </c>
      <c r="O26" s="366">
        <v>503426</v>
      </c>
      <c r="P26" s="366">
        <v>586655</v>
      </c>
      <c r="Q26" s="366">
        <v>2177812</v>
      </c>
      <c r="R26" s="366">
        <v>522825</v>
      </c>
      <c r="S26" s="366">
        <v>698722</v>
      </c>
      <c r="T26" s="366">
        <v>1055510</v>
      </c>
      <c r="U26" s="366">
        <v>781630</v>
      </c>
      <c r="V26" s="366">
        <v>188591</v>
      </c>
      <c r="W26" s="366">
        <v>567853</v>
      </c>
      <c r="X26" s="366">
        <v>579907</v>
      </c>
      <c r="Y26" s="366">
        <v>242788</v>
      </c>
      <c r="Z26" s="366">
        <v>77673</v>
      </c>
      <c r="AA26" s="84">
        <v>267212</v>
      </c>
      <c r="AB26" s="89">
        <v>253719</v>
      </c>
      <c r="AC26" s="84">
        <v>223765</v>
      </c>
      <c r="AD26" s="84">
        <v>135377</v>
      </c>
      <c r="AE26" s="84">
        <v>108804</v>
      </c>
      <c r="AF26" s="84">
        <v>374590</v>
      </c>
      <c r="AG26" s="84">
        <v>187343</v>
      </c>
      <c r="AH26" s="160">
        <f t="shared" si="0"/>
        <v>21395430</v>
      </c>
      <c r="AI26" s="164">
        <v>1</v>
      </c>
      <c r="AJ26" s="2">
        <v>25</v>
      </c>
    </row>
    <row r="27" spans="1:36" s="293" customFormat="1" ht="21" customHeight="1">
      <c r="A27" s="13">
        <v>1</v>
      </c>
      <c r="B27" s="11">
        <v>26</v>
      </c>
      <c r="C27" s="302"/>
      <c r="D27" s="318" t="s">
        <v>306</v>
      </c>
      <c r="E27" s="1542" t="s">
        <v>461</v>
      </c>
      <c r="F27" s="1543"/>
      <c r="G27" s="1543"/>
      <c r="H27" s="350" t="s">
        <v>146</v>
      </c>
      <c r="I27" s="366">
        <v>5685494</v>
      </c>
      <c r="J27" s="366">
        <v>886123</v>
      </c>
      <c r="K27" s="366">
        <v>1649940</v>
      </c>
      <c r="L27" s="366">
        <v>1208351</v>
      </c>
      <c r="M27" s="366">
        <v>550427</v>
      </c>
      <c r="N27" s="366">
        <v>1020788</v>
      </c>
      <c r="O27" s="366">
        <v>449630</v>
      </c>
      <c r="P27" s="366">
        <v>512584</v>
      </c>
      <c r="Q27" s="366">
        <v>1955043</v>
      </c>
      <c r="R27" s="366">
        <v>457802</v>
      </c>
      <c r="S27" s="366">
        <v>670509</v>
      </c>
      <c r="T27" s="366">
        <v>926969</v>
      </c>
      <c r="U27" s="366">
        <v>743368</v>
      </c>
      <c r="V27" s="366">
        <v>183950</v>
      </c>
      <c r="W27" s="366">
        <v>538701</v>
      </c>
      <c r="X27" s="366">
        <v>536069</v>
      </c>
      <c r="Y27" s="366">
        <v>203894</v>
      </c>
      <c r="Z27" s="366">
        <v>68852</v>
      </c>
      <c r="AA27" s="84">
        <v>252751</v>
      </c>
      <c r="AB27" s="381">
        <v>233582</v>
      </c>
      <c r="AC27" s="84">
        <v>204240</v>
      </c>
      <c r="AD27" s="84">
        <v>129986</v>
      </c>
      <c r="AE27" s="84">
        <v>102502</v>
      </c>
      <c r="AF27" s="84">
        <v>339985</v>
      </c>
      <c r="AG27" s="84">
        <v>181554</v>
      </c>
      <c r="AH27" s="153">
        <f t="shared" si="0"/>
        <v>19693094</v>
      </c>
      <c r="AI27" s="164">
        <v>1</v>
      </c>
      <c r="AJ27" s="2">
        <v>26</v>
      </c>
    </row>
    <row r="28" spans="1:36" s="293" customFormat="1" ht="21" customHeight="1">
      <c r="A28" s="13">
        <v>1</v>
      </c>
      <c r="B28" s="11">
        <v>27</v>
      </c>
      <c r="C28" s="302"/>
      <c r="D28" s="319"/>
      <c r="E28" s="331" t="s">
        <v>71</v>
      </c>
      <c r="F28" s="1547" t="s">
        <v>243</v>
      </c>
      <c r="G28" s="1547"/>
      <c r="H28" s="350"/>
      <c r="I28" s="366">
        <v>930666</v>
      </c>
      <c r="J28" s="366">
        <v>167820</v>
      </c>
      <c r="K28" s="366">
        <v>259236</v>
      </c>
      <c r="L28" s="366">
        <v>227907</v>
      </c>
      <c r="M28" s="366">
        <v>122556</v>
      </c>
      <c r="N28" s="366">
        <v>183219</v>
      </c>
      <c r="O28" s="366">
        <v>88656</v>
      </c>
      <c r="P28" s="366">
        <v>100914</v>
      </c>
      <c r="Q28" s="366">
        <v>317750</v>
      </c>
      <c r="R28" s="366">
        <v>100064</v>
      </c>
      <c r="S28" s="366">
        <v>107855</v>
      </c>
      <c r="T28" s="366">
        <v>151623</v>
      </c>
      <c r="U28" s="366">
        <v>92438</v>
      </c>
      <c r="V28" s="366">
        <v>15662</v>
      </c>
      <c r="W28" s="366">
        <v>116730</v>
      </c>
      <c r="X28" s="366">
        <v>121842</v>
      </c>
      <c r="Y28" s="366">
        <v>26693</v>
      </c>
      <c r="Z28" s="366">
        <v>16030</v>
      </c>
      <c r="AA28" s="84">
        <v>50722</v>
      </c>
      <c r="AB28" s="381">
        <v>23723</v>
      </c>
      <c r="AC28" s="84">
        <v>53333</v>
      </c>
      <c r="AD28" s="84">
        <v>44129</v>
      </c>
      <c r="AE28" s="84">
        <v>18345</v>
      </c>
      <c r="AF28" s="84">
        <v>42968</v>
      </c>
      <c r="AG28" s="84">
        <v>37333</v>
      </c>
      <c r="AH28" s="153">
        <f t="shared" si="0"/>
        <v>3418214</v>
      </c>
      <c r="AI28" s="164">
        <v>1</v>
      </c>
      <c r="AJ28" s="2">
        <v>27</v>
      </c>
    </row>
    <row r="29" spans="1:36" s="293" customFormat="1" ht="21" customHeight="1">
      <c r="A29" s="13">
        <v>1</v>
      </c>
      <c r="B29" s="11">
        <v>28</v>
      </c>
      <c r="C29" s="302"/>
      <c r="D29" s="319"/>
      <c r="E29" s="334" t="s">
        <v>106</v>
      </c>
      <c r="F29" s="1549" t="s">
        <v>377</v>
      </c>
      <c r="G29" s="1549"/>
      <c r="H29" s="358"/>
      <c r="I29" s="366">
        <v>1308339</v>
      </c>
      <c r="J29" s="366">
        <v>81303</v>
      </c>
      <c r="K29" s="366">
        <v>197719</v>
      </c>
      <c r="L29" s="366">
        <v>156675</v>
      </c>
      <c r="M29" s="366">
        <v>81864</v>
      </c>
      <c r="N29" s="366">
        <v>33387</v>
      </c>
      <c r="O29" s="366">
        <v>5868</v>
      </c>
      <c r="P29" s="366">
        <v>67255</v>
      </c>
      <c r="Q29" s="366">
        <v>190132</v>
      </c>
      <c r="R29" s="366">
        <v>65586</v>
      </c>
      <c r="S29" s="366">
        <v>58450</v>
      </c>
      <c r="T29" s="366">
        <v>36392</v>
      </c>
      <c r="U29" s="366">
        <v>100295</v>
      </c>
      <c r="V29" s="366">
        <v>42351</v>
      </c>
      <c r="W29" s="366">
        <v>43005</v>
      </c>
      <c r="X29" s="366">
        <v>52130</v>
      </c>
      <c r="Y29" s="366">
        <v>25265</v>
      </c>
      <c r="Z29" s="366">
        <v>8581</v>
      </c>
      <c r="AA29" s="84">
        <v>14805</v>
      </c>
      <c r="AB29" s="78">
        <v>18086</v>
      </c>
      <c r="AC29" s="84">
        <v>13666</v>
      </c>
      <c r="AD29" s="84">
        <v>12268</v>
      </c>
      <c r="AE29" s="84">
        <v>16183</v>
      </c>
      <c r="AF29" s="84">
        <v>14100</v>
      </c>
      <c r="AG29" s="84">
        <v>26481</v>
      </c>
      <c r="AH29" s="153">
        <f t="shared" si="0"/>
        <v>2670186</v>
      </c>
      <c r="AI29" s="164">
        <v>1</v>
      </c>
      <c r="AJ29" s="2">
        <v>28</v>
      </c>
    </row>
    <row r="30" spans="1:36" s="293" customFormat="1" ht="21" customHeight="1">
      <c r="A30" s="13">
        <v>1</v>
      </c>
      <c r="B30" s="11">
        <v>29</v>
      </c>
      <c r="C30" s="302"/>
      <c r="D30" s="319"/>
      <c r="E30" s="334" t="s">
        <v>144</v>
      </c>
      <c r="F30" s="1549" t="s">
        <v>463</v>
      </c>
      <c r="G30" s="1549"/>
      <c r="H30" s="358"/>
      <c r="I30" s="366">
        <v>104502</v>
      </c>
      <c r="J30" s="366"/>
      <c r="K30" s="366">
        <v>10375</v>
      </c>
      <c r="L30" s="366"/>
      <c r="M30" s="366">
        <v>17</v>
      </c>
      <c r="N30" s="366"/>
      <c r="O30" s="366"/>
      <c r="P30" s="366">
        <v>1178</v>
      </c>
      <c r="Q30" s="366"/>
      <c r="R30" s="366">
        <v>1430</v>
      </c>
      <c r="S30" s="366"/>
      <c r="T30" s="366"/>
      <c r="U30" s="366"/>
      <c r="V30" s="366"/>
      <c r="W30" s="366"/>
      <c r="X30" s="366"/>
      <c r="Y30" s="366"/>
      <c r="Z30" s="366"/>
      <c r="AA30" s="84"/>
      <c r="AB30" s="78"/>
      <c r="AC30" s="84"/>
      <c r="AD30" s="84"/>
      <c r="AE30" s="84">
        <v>3</v>
      </c>
      <c r="AF30" s="84"/>
      <c r="AG30" s="84">
        <v>1482</v>
      </c>
      <c r="AH30" s="153">
        <f t="shared" si="0"/>
        <v>118987</v>
      </c>
      <c r="AI30" s="164">
        <v>1</v>
      </c>
      <c r="AJ30" s="2">
        <v>29</v>
      </c>
    </row>
    <row r="31" spans="1:36" s="293" customFormat="1" ht="21" customHeight="1">
      <c r="A31" s="13">
        <v>1</v>
      </c>
      <c r="B31" s="11">
        <v>33</v>
      </c>
      <c r="C31" s="302"/>
      <c r="D31" s="319"/>
      <c r="E31" s="334" t="s">
        <v>147</v>
      </c>
      <c r="F31" s="1549" t="s">
        <v>465</v>
      </c>
      <c r="G31" s="1549"/>
      <c r="H31" s="358"/>
      <c r="I31" s="84">
        <v>447029</v>
      </c>
      <c r="J31" s="84">
        <v>98620</v>
      </c>
      <c r="K31" s="84">
        <v>0</v>
      </c>
      <c r="L31" s="84">
        <v>87565</v>
      </c>
      <c r="M31" s="84">
        <v>56278</v>
      </c>
      <c r="N31" s="84">
        <v>65064</v>
      </c>
      <c r="O31" s="84">
        <v>14068</v>
      </c>
      <c r="P31" s="84">
        <v>0</v>
      </c>
      <c r="Q31" s="84">
        <v>95819</v>
      </c>
      <c r="R31" s="84">
        <v>61365</v>
      </c>
      <c r="S31" s="84">
        <v>0</v>
      </c>
      <c r="T31" s="84"/>
      <c r="U31" s="84"/>
      <c r="V31" s="84"/>
      <c r="W31" s="84">
        <v>11879</v>
      </c>
      <c r="X31" s="84">
        <v>0</v>
      </c>
      <c r="Y31" s="84">
        <v>0</v>
      </c>
      <c r="Z31" s="84"/>
      <c r="AA31" s="84">
        <v>6659</v>
      </c>
      <c r="AB31" s="78"/>
      <c r="AC31" s="390"/>
      <c r="AD31" s="392"/>
      <c r="AE31" s="392"/>
      <c r="AF31" s="392"/>
      <c r="AG31" s="392"/>
      <c r="AH31" s="153">
        <f t="shared" si="0"/>
        <v>944346</v>
      </c>
      <c r="AI31" s="164">
        <v>1</v>
      </c>
      <c r="AJ31" s="2">
        <v>33</v>
      </c>
    </row>
    <row r="32" spans="1:36" s="293" customFormat="1" ht="21" customHeight="1">
      <c r="A32" s="13">
        <v>1</v>
      </c>
      <c r="B32" s="11">
        <v>34</v>
      </c>
      <c r="C32" s="302"/>
      <c r="D32" s="319"/>
      <c r="E32" s="334" t="s">
        <v>155</v>
      </c>
      <c r="F32" s="1549" t="s">
        <v>466</v>
      </c>
      <c r="G32" s="1549"/>
      <c r="H32" s="358"/>
      <c r="I32" s="84">
        <v>274536</v>
      </c>
      <c r="J32" s="84">
        <v>32849</v>
      </c>
      <c r="K32" s="84">
        <v>222480</v>
      </c>
      <c r="L32" s="84">
        <v>76579</v>
      </c>
      <c r="M32" s="84">
        <v>0</v>
      </c>
      <c r="N32" s="84">
        <v>74350</v>
      </c>
      <c r="O32" s="84">
        <v>34943</v>
      </c>
      <c r="P32" s="84">
        <v>82841</v>
      </c>
      <c r="Q32" s="84">
        <v>138420</v>
      </c>
      <c r="R32" s="84">
        <v>500</v>
      </c>
      <c r="S32" s="84">
        <v>136847</v>
      </c>
      <c r="T32" s="84">
        <v>72143</v>
      </c>
      <c r="U32" s="84">
        <v>114077</v>
      </c>
      <c r="V32" s="84">
        <v>38369</v>
      </c>
      <c r="W32" s="84">
        <v>63085</v>
      </c>
      <c r="X32" s="84">
        <v>71533</v>
      </c>
      <c r="Y32" s="84">
        <v>10133</v>
      </c>
      <c r="Z32" s="84">
        <v>4351</v>
      </c>
      <c r="AA32" s="84">
        <v>24692</v>
      </c>
      <c r="AB32" s="78">
        <v>30710</v>
      </c>
      <c r="AC32" s="84">
        <v>6871</v>
      </c>
      <c r="AD32" s="84">
        <v>12135</v>
      </c>
      <c r="AE32" s="84">
        <v>11866</v>
      </c>
      <c r="AF32" s="84">
        <v>40090</v>
      </c>
      <c r="AG32" s="84">
        <v>12992</v>
      </c>
      <c r="AH32" s="153">
        <f t="shared" si="0"/>
        <v>1587392</v>
      </c>
      <c r="AI32" s="164">
        <v>1</v>
      </c>
      <c r="AJ32" s="2">
        <v>34</v>
      </c>
    </row>
    <row r="33" spans="1:36" s="293" customFormat="1" ht="21" customHeight="1">
      <c r="A33" s="13">
        <v>1</v>
      </c>
      <c r="B33" s="11">
        <v>35</v>
      </c>
      <c r="C33" s="302"/>
      <c r="D33" s="319"/>
      <c r="E33" s="334" t="s">
        <v>160</v>
      </c>
      <c r="F33" s="1549" t="s">
        <v>4</v>
      </c>
      <c r="G33" s="1549"/>
      <c r="H33" s="358"/>
      <c r="I33" s="84">
        <v>2543782</v>
      </c>
      <c r="J33" s="84">
        <v>494174</v>
      </c>
      <c r="K33" s="84">
        <v>948162</v>
      </c>
      <c r="L33" s="84">
        <v>628602</v>
      </c>
      <c r="M33" s="84">
        <v>283914</v>
      </c>
      <c r="N33" s="84">
        <v>625728</v>
      </c>
      <c r="O33" s="84">
        <v>284298</v>
      </c>
      <c r="P33" s="84">
        <v>252827</v>
      </c>
      <c r="Q33" s="84">
        <v>1162171</v>
      </c>
      <c r="R33" s="84">
        <v>228857</v>
      </c>
      <c r="S33" s="84">
        <v>362855</v>
      </c>
      <c r="T33" s="84">
        <v>666811</v>
      </c>
      <c r="U33" s="84">
        <v>433988</v>
      </c>
      <c r="V33" s="84">
        <v>85517</v>
      </c>
      <c r="W33" s="84">
        <v>294647</v>
      </c>
      <c r="X33" s="84">
        <v>283309</v>
      </c>
      <c r="Y33" s="84">
        <v>140615</v>
      </c>
      <c r="Z33" s="84">
        <v>39890</v>
      </c>
      <c r="AA33" s="84">
        <v>141886</v>
      </c>
      <c r="AB33" s="78">
        <v>160719</v>
      </c>
      <c r="AC33" s="84">
        <v>114659</v>
      </c>
      <c r="AD33" s="84">
        <v>54738</v>
      </c>
      <c r="AE33" s="84">
        <v>56105</v>
      </c>
      <c r="AF33" s="84">
        <v>242827</v>
      </c>
      <c r="AG33" s="84">
        <v>72348</v>
      </c>
      <c r="AH33" s="153">
        <f t="shared" si="0"/>
        <v>10603429</v>
      </c>
      <c r="AI33" s="164">
        <v>1</v>
      </c>
      <c r="AJ33" s="2">
        <v>35</v>
      </c>
    </row>
    <row r="34" spans="1:36" s="293" customFormat="1" ht="21" customHeight="1">
      <c r="A34" s="13">
        <v>1</v>
      </c>
      <c r="B34" s="11">
        <v>36</v>
      </c>
      <c r="C34" s="302"/>
      <c r="D34" s="319"/>
      <c r="E34" s="334" t="s">
        <v>162</v>
      </c>
      <c r="F34" s="1549" t="s">
        <v>248</v>
      </c>
      <c r="G34" s="1549"/>
      <c r="H34" s="358"/>
      <c r="I34" s="84">
        <v>76640</v>
      </c>
      <c r="J34" s="84">
        <v>11357</v>
      </c>
      <c r="K34" s="84">
        <v>11793</v>
      </c>
      <c r="L34" s="84">
        <v>31023</v>
      </c>
      <c r="M34" s="84">
        <v>5798</v>
      </c>
      <c r="N34" s="84">
        <v>39040</v>
      </c>
      <c r="O34" s="84">
        <v>21797</v>
      </c>
      <c r="P34" s="84">
        <v>7569</v>
      </c>
      <c r="Q34" s="84">
        <v>50626</v>
      </c>
      <c r="R34" s="84">
        <v>0</v>
      </c>
      <c r="S34" s="84">
        <v>4502</v>
      </c>
      <c r="T34" s="84">
        <v>0</v>
      </c>
      <c r="U34" s="84">
        <v>2570</v>
      </c>
      <c r="V34" s="84">
        <v>2051</v>
      </c>
      <c r="W34" s="84">
        <v>9355</v>
      </c>
      <c r="X34" s="84">
        <v>7198</v>
      </c>
      <c r="Y34" s="84">
        <v>1188</v>
      </c>
      <c r="Z34" s="84">
        <v>0</v>
      </c>
      <c r="AA34" s="84">
        <v>13987</v>
      </c>
      <c r="AB34" s="78">
        <v>344</v>
      </c>
      <c r="AC34" s="84">
        <v>15677</v>
      </c>
      <c r="AD34" s="84">
        <v>6716</v>
      </c>
      <c r="AE34" s="84">
        <v>0</v>
      </c>
      <c r="AF34" s="84">
        <v>0</v>
      </c>
      <c r="AG34" s="84">
        <v>3443</v>
      </c>
      <c r="AH34" s="153">
        <f t="shared" si="0"/>
        <v>322674</v>
      </c>
      <c r="AI34" s="164">
        <v>1</v>
      </c>
      <c r="AJ34" s="2">
        <v>36</v>
      </c>
    </row>
    <row r="35" spans="1:36" s="293" customFormat="1" ht="21" customHeight="1">
      <c r="A35" s="13">
        <v>1</v>
      </c>
      <c r="B35" s="11">
        <v>37</v>
      </c>
      <c r="C35" s="302"/>
      <c r="D35" s="322"/>
      <c r="E35" s="334" t="s">
        <v>165</v>
      </c>
      <c r="F35" s="1550" t="s">
        <v>448</v>
      </c>
      <c r="G35" s="1550"/>
      <c r="H35" s="358"/>
      <c r="I35" s="84">
        <v>0</v>
      </c>
      <c r="J35" s="84">
        <v>0</v>
      </c>
      <c r="K35" s="84">
        <v>175</v>
      </c>
      <c r="L35" s="84">
        <v>0</v>
      </c>
      <c r="M35" s="84">
        <v>0</v>
      </c>
      <c r="N35" s="84">
        <v>0</v>
      </c>
      <c r="O35" s="84">
        <v>0</v>
      </c>
      <c r="P35" s="84">
        <v>0</v>
      </c>
      <c r="Q35" s="84">
        <v>125</v>
      </c>
      <c r="R35" s="84">
        <v>0</v>
      </c>
      <c r="S35" s="84">
        <v>0</v>
      </c>
      <c r="T35" s="84">
        <v>0</v>
      </c>
      <c r="U35" s="84">
        <v>0</v>
      </c>
      <c r="V35" s="84">
        <v>0</v>
      </c>
      <c r="W35" s="84">
        <v>0</v>
      </c>
      <c r="X35" s="84">
        <v>57</v>
      </c>
      <c r="Y35" s="84">
        <v>0</v>
      </c>
      <c r="Z35" s="84">
        <v>0</v>
      </c>
      <c r="AA35" s="84">
        <v>0</v>
      </c>
      <c r="AB35" s="382">
        <v>0</v>
      </c>
      <c r="AC35" s="84">
        <v>34</v>
      </c>
      <c r="AD35" s="84">
        <v>0</v>
      </c>
      <c r="AE35" s="84">
        <v>0</v>
      </c>
      <c r="AF35" s="84">
        <v>0</v>
      </c>
      <c r="AG35" s="84">
        <v>110</v>
      </c>
      <c r="AH35" s="153">
        <f t="shared" si="0"/>
        <v>501</v>
      </c>
      <c r="AI35" s="164">
        <v>1</v>
      </c>
      <c r="AJ35" s="2">
        <v>37</v>
      </c>
    </row>
    <row r="36" spans="1:36" s="293" customFormat="1" ht="21" customHeight="1">
      <c r="A36" s="13">
        <v>1</v>
      </c>
      <c r="B36" s="11">
        <v>40</v>
      </c>
      <c r="C36" s="302"/>
      <c r="D36" s="318" t="s">
        <v>111</v>
      </c>
      <c r="E36" s="1551" t="s">
        <v>314</v>
      </c>
      <c r="F36" s="1551"/>
      <c r="G36" s="1552"/>
      <c r="H36" s="350" t="s">
        <v>755</v>
      </c>
      <c r="I36" s="84">
        <v>294461</v>
      </c>
      <c r="J36" s="84">
        <v>92908</v>
      </c>
      <c r="K36" s="84">
        <v>181540</v>
      </c>
      <c r="L36" s="84">
        <v>88421</v>
      </c>
      <c r="M36" s="84">
        <v>36749</v>
      </c>
      <c r="N36" s="84">
        <v>105564</v>
      </c>
      <c r="O36" s="84">
        <v>48494</v>
      </c>
      <c r="P36" s="84">
        <v>50901</v>
      </c>
      <c r="Q36" s="84">
        <v>222024</v>
      </c>
      <c r="R36" s="84">
        <v>45954</v>
      </c>
      <c r="S36" s="84">
        <v>26247</v>
      </c>
      <c r="T36" s="84">
        <v>127356</v>
      </c>
      <c r="U36" s="84">
        <v>36563</v>
      </c>
      <c r="V36" s="84">
        <v>4006</v>
      </c>
      <c r="W36" s="84">
        <v>28859</v>
      </c>
      <c r="X36" s="84">
        <v>43838</v>
      </c>
      <c r="Y36" s="84">
        <v>38892</v>
      </c>
      <c r="Z36" s="84">
        <v>8821</v>
      </c>
      <c r="AA36" s="84">
        <v>14360</v>
      </c>
      <c r="AB36" s="381">
        <v>19094</v>
      </c>
      <c r="AC36" s="84">
        <v>19376</v>
      </c>
      <c r="AD36" s="84">
        <v>5390</v>
      </c>
      <c r="AE36" s="84">
        <v>5902</v>
      </c>
      <c r="AF36" s="84">
        <v>34432</v>
      </c>
      <c r="AG36" s="84">
        <v>5789</v>
      </c>
      <c r="AH36" s="153">
        <f t="shared" si="0"/>
        <v>1585941</v>
      </c>
      <c r="AI36" s="164">
        <v>1</v>
      </c>
      <c r="AJ36" s="2">
        <v>40</v>
      </c>
    </row>
    <row r="37" spans="1:36" s="293" customFormat="1" ht="21" customHeight="1">
      <c r="A37" s="13">
        <v>1</v>
      </c>
      <c r="B37" s="11">
        <v>41</v>
      </c>
      <c r="C37" s="302"/>
      <c r="D37" s="319"/>
      <c r="E37" s="331" t="s">
        <v>71</v>
      </c>
      <c r="F37" s="1547" t="s">
        <v>467</v>
      </c>
      <c r="G37" s="1547"/>
      <c r="H37" s="350"/>
      <c r="I37" s="84">
        <v>293214</v>
      </c>
      <c r="J37" s="84">
        <v>92891</v>
      </c>
      <c r="K37" s="84">
        <v>179736</v>
      </c>
      <c r="L37" s="84">
        <v>88109</v>
      </c>
      <c r="M37" s="84">
        <v>36607</v>
      </c>
      <c r="N37" s="84">
        <v>105087</v>
      </c>
      <c r="O37" s="84">
        <v>48245</v>
      </c>
      <c r="P37" s="84">
        <v>43912</v>
      </c>
      <c r="Q37" s="84">
        <v>221205</v>
      </c>
      <c r="R37" s="84">
        <v>45674</v>
      </c>
      <c r="S37" s="84">
        <v>26247</v>
      </c>
      <c r="T37" s="84">
        <v>127356</v>
      </c>
      <c r="U37" s="84">
        <v>36552</v>
      </c>
      <c r="V37" s="84">
        <v>4006</v>
      </c>
      <c r="W37" s="84">
        <v>28859</v>
      </c>
      <c r="X37" s="84">
        <v>43514</v>
      </c>
      <c r="Y37" s="84">
        <v>38892</v>
      </c>
      <c r="Z37" s="84">
        <v>8065</v>
      </c>
      <c r="AA37" s="84">
        <v>14237</v>
      </c>
      <c r="AB37" s="381">
        <v>17037</v>
      </c>
      <c r="AC37" s="84">
        <v>19376</v>
      </c>
      <c r="AD37" s="84">
        <v>5230</v>
      </c>
      <c r="AE37" s="84">
        <v>5902</v>
      </c>
      <c r="AF37" s="84">
        <v>34432</v>
      </c>
      <c r="AG37" s="84">
        <v>5760</v>
      </c>
      <c r="AH37" s="153">
        <f t="shared" si="0"/>
        <v>1570145</v>
      </c>
      <c r="AI37" s="164">
        <v>1</v>
      </c>
      <c r="AJ37" s="2">
        <v>41</v>
      </c>
    </row>
    <row r="38" spans="1:36" s="293" customFormat="1" ht="21" customHeight="1">
      <c r="A38" s="13">
        <v>1</v>
      </c>
      <c r="B38" s="11">
        <v>42</v>
      </c>
      <c r="C38" s="302"/>
      <c r="D38" s="319"/>
      <c r="E38" s="334" t="s">
        <v>106</v>
      </c>
      <c r="F38" s="1549" t="s">
        <v>175</v>
      </c>
      <c r="G38" s="1549"/>
      <c r="H38" s="358"/>
      <c r="I38" s="84">
        <v>0</v>
      </c>
      <c r="J38" s="84">
        <v>0</v>
      </c>
      <c r="K38" s="84">
        <v>0</v>
      </c>
      <c r="L38" s="84">
        <v>0</v>
      </c>
      <c r="M38" s="84">
        <v>0</v>
      </c>
      <c r="N38" s="84">
        <v>0</v>
      </c>
      <c r="O38" s="84">
        <v>0</v>
      </c>
      <c r="P38" s="84">
        <v>0</v>
      </c>
      <c r="Q38" s="84">
        <v>0</v>
      </c>
      <c r="R38" s="84">
        <v>0</v>
      </c>
      <c r="S38" s="84">
        <v>0</v>
      </c>
      <c r="T38" s="84">
        <v>0</v>
      </c>
      <c r="U38" s="84">
        <v>0</v>
      </c>
      <c r="V38" s="84">
        <v>0</v>
      </c>
      <c r="W38" s="84">
        <v>0</v>
      </c>
      <c r="X38" s="84">
        <v>0</v>
      </c>
      <c r="Y38" s="84">
        <v>0</v>
      </c>
      <c r="Z38" s="84">
        <v>0</v>
      </c>
      <c r="AA38" s="84">
        <v>0</v>
      </c>
      <c r="AB38" s="78">
        <v>0</v>
      </c>
      <c r="AC38" s="84">
        <v>0</v>
      </c>
      <c r="AD38" s="84">
        <v>0</v>
      </c>
      <c r="AE38" s="84">
        <v>0</v>
      </c>
      <c r="AF38" s="84">
        <v>0</v>
      </c>
      <c r="AG38" s="84">
        <v>0</v>
      </c>
      <c r="AH38" s="153">
        <f t="shared" si="0"/>
        <v>0</v>
      </c>
      <c r="AI38" s="164">
        <v>1</v>
      </c>
      <c r="AJ38" s="2">
        <v>42</v>
      </c>
    </row>
    <row r="39" spans="1:36" s="293" customFormat="1" ht="21" customHeight="1">
      <c r="A39" s="13">
        <v>1</v>
      </c>
      <c r="B39" s="11">
        <v>43</v>
      </c>
      <c r="C39" s="302"/>
      <c r="D39" s="319"/>
      <c r="E39" s="334" t="s">
        <v>144</v>
      </c>
      <c r="F39" s="1549" t="s">
        <v>463</v>
      </c>
      <c r="G39" s="1549"/>
      <c r="H39" s="358"/>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0</v>
      </c>
      <c r="AB39" s="78">
        <v>0</v>
      </c>
      <c r="AC39" s="84">
        <v>0</v>
      </c>
      <c r="AD39" s="84">
        <v>0</v>
      </c>
      <c r="AE39" s="84">
        <v>0</v>
      </c>
      <c r="AF39" s="84">
        <v>0</v>
      </c>
      <c r="AG39" s="84">
        <v>0</v>
      </c>
      <c r="AH39" s="153">
        <f t="shared" si="0"/>
        <v>0</v>
      </c>
      <c r="AI39" s="164">
        <v>1</v>
      </c>
      <c r="AJ39" s="2">
        <v>43</v>
      </c>
    </row>
    <row r="40" spans="1:36" s="293" customFormat="1" ht="21" customHeight="1">
      <c r="A40" s="13">
        <v>1</v>
      </c>
      <c r="B40" s="11">
        <v>44</v>
      </c>
      <c r="C40" s="302"/>
      <c r="D40" s="319"/>
      <c r="E40" s="334" t="s">
        <v>147</v>
      </c>
      <c r="F40" s="1549" t="s">
        <v>472</v>
      </c>
      <c r="G40" s="1549"/>
      <c r="H40" s="358"/>
      <c r="I40" s="84">
        <v>0</v>
      </c>
      <c r="J40" s="84">
        <v>0</v>
      </c>
      <c r="K40" s="84">
        <v>0</v>
      </c>
      <c r="L40" s="84">
        <v>0</v>
      </c>
      <c r="M40" s="84">
        <v>0</v>
      </c>
      <c r="N40" s="84">
        <v>0</v>
      </c>
      <c r="O40" s="84">
        <v>0</v>
      </c>
      <c r="P40" s="84">
        <v>0</v>
      </c>
      <c r="Q40" s="84">
        <v>0</v>
      </c>
      <c r="R40" s="84">
        <v>0</v>
      </c>
      <c r="S40" s="84">
        <v>0</v>
      </c>
      <c r="T40" s="84">
        <v>0</v>
      </c>
      <c r="U40" s="84">
        <v>0</v>
      </c>
      <c r="V40" s="84">
        <v>0</v>
      </c>
      <c r="W40" s="84">
        <v>0</v>
      </c>
      <c r="X40" s="84">
        <v>0</v>
      </c>
      <c r="Y40" s="84">
        <v>0</v>
      </c>
      <c r="Z40" s="84">
        <v>0</v>
      </c>
      <c r="AA40" s="84">
        <v>0</v>
      </c>
      <c r="AB40" s="78">
        <v>0</v>
      </c>
      <c r="AC40" s="84">
        <v>0</v>
      </c>
      <c r="AD40" s="84">
        <v>0</v>
      </c>
      <c r="AE40" s="84">
        <v>0</v>
      </c>
      <c r="AF40" s="84">
        <v>0</v>
      </c>
      <c r="AG40" s="84">
        <v>0</v>
      </c>
      <c r="AH40" s="153">
        <f t="shared" si="0"/>
        <v>0</v>
      </c>
      <c r="AI40" s="164">
        <v>1</v>
      </c>
      <c r="AJ40" s="2">
        <v>44</v>
      </c>
    </row>
    <row r="41" spans="1:36" s="293" customFormat="1" ht="21" customHeight="1">
      <c r="A41" s="13">
        <v>1</v>
      </c>
      <c r="B41" s="11">
        <v>45</v>
      </c>
      <c r="C41" s="303"/>
      <c r="D41" s="322"/>
      <c r="E41" s="334" t="s">
        <v>155</v>
      </c>
      <c r="F41" s="1550" t="s">
        <v>422</v>
      </c>
      <c r="G41" s="1550"/>
      <c r="H41" s="358"/>
      <c r="I41" s="84">
        <v>1247</v>
      </c>
      <c r="J41" s="84">
        <v>17</v>
      </c>
      <c r="K41" s="84">
        <v>1804</v>
      </c>
      <c r="L41" s="84">
        <v>312</v>
      </c>
      <c r="M41" s="84">
        <v>142</v>
      </c>
      <c r="N41" s="84">
        <v>477</v>
      </c>
      <c r="O41" s="84">
        <v>249</v>
      </c>
      <c r="P41" s="84">
        <v>6989</v>
      </c>
      <c r="Q41" s="84">
        <v>819</v>
      </c>
      <c r="R41" s="84">
        <v>280</v>
      </c>
      <c r="S41" s="84">
        <v>0</v>
      </c>
      <c r="T41" s="84">
        <v>0</v>
      </c>
      <c r="U41" s="84">
        <v>11</v>
      </c>
      <c r="V41" s="84">
        <v>0</v>
      </c>
      <c r="W41" s="84">
        <v>0</v>
      </c>
      <c r="X41" s="84">
        <v>324</v>
      </c>
      <c r="Y41" s="84">
        <v>0</v>
      </c>
      <c r="Z41" s="107">
        <v>756</v>
      </c>
      <c r="AA41" s="107">
        <v>123</v>
      </c>
      <c r="AB41" s="382">
        <v>2057</v>
      </c>
      <c r="AC41" s="107">
        <v>0</v>
      </c>
      <c r="AD41" s="107">
        <v>160</v>
      </c>
      <c r="AE41" s="107">
        <v>0</v>
      </c>
      <c r="AF41" s="107">
        <v>0</v>
      </c>
      <c r="AG41" s="107">
        <v>29</v>
      </c>
      <c r="AH41" s="155">
        <f t="shared" si="0"/>
        <v>15796</v>
      </c>
      <c r="AI41" s="164">
        <v>1</v>
      </c>
      <c r="AJ41" s="2">
        <v>45</v>
      </c>
    </row>
    <row r="42" spans="1:36" s="293" customFormat="1" ht="21" customHeight="1">
      <c r="A42" s="13">
        <v>1</v>
      </c>
      <c r="B42" s="11">
        <v>46</v>
      </c>
      <c r="C42" s="301" t="s">
        <v>337</v>
      </c>
      <c r="D42" s="1553" t="s">
        <v>474</v>
      </c>
      <c r="E42" s="1553"/>
      <c r="F42" s="345"/>
      <c r="G42" s="350" t="s">
        <v>379</v>
      </c>
      <c r="H42" s="360"/>
      <c r="I42" s="107">
        <v>1092055</v>
      </c>
      <c r="J42" s="107">
        <v>158630</v>
      </c>
      <c r="K42" s="107">
        <v>63179</v>
      </c>
      <c r="L42" s="107">
        <v>162645</v>
      </c>
      <c r="M42" s="107">
        <v>0</v>
      </c>
      <c r="N42" s="107">
        <v>131330</v>
      </c>
      <c r="O42" s="107">
        <v>30752</v>
      </c>
      <c r="P42" s="107">
        <v>9460</v>
      </c>
      <c r="Q42" s="107">
        <v>368704</v>
      </c>
      <c r="R42" s="107">
        <v>45405</v>
      </c>
      <c r="S42" s="107">
        <v>125238</v>
      </c>
      <c r="T42" s="107">
        <v>143783</v>
      </c>
      <c r="U42" s="107">
        <v>0</v>
      </c>
      <c r="V42" s="107">
        <v>6851</v>
      </c>
      <c r="W42" s="107">
        <v>12779</v>
      </c>
      <c r="X42" s="107">
        <v>0</v>
      </c>
      <c r="Y42" s="107">
        <v>6297</v>
      </c>
      <c r="Z42" s="107">
        <v>2209</v>
      </c>
      <c r="AA42" s="107">
        <v>63</v>
      </c>
      <c r="AB42" s="381">
        <v>5829</v>
      </c>
      <c r="AC42" s="107">
        <v>0</v>
      </c>
      <c r="AD42" s="107">
        <v>3098</v>
      </c>
      <c r="AE42" s="107">
        <v>3665</v>
      </c>
      <c r="AF42" s="107">
        <v>4187</v>
      </c>
      <c r="AG42" s="107">
        <v>30238</v>
      </c>
      <c r="AH42" s="155">
        <f t="shared" si="0"/>
        <v>2406397</v>
      </c>
      <c r="AI42" s="164">
        <v>1</v>
      </c>
      <c r="AJ42" s="2">
        <v>46</v>
      </c>
    </row>
    <row r="43" spans="1:36" s="293" customFormat="1" ht="21" customHeight="1">
      <c r="A43" s="13">
        <v>1</v>
      </c>
      <c r="B43" s="11">
        <v>47</v>
      </c>
      <c r="C43" s="305" t="s">
        <v>353</v>
      </c>
      <c r="D43" s="1554" t="s">
        <v>690</v>
      </c>
      <c r="E43" s="1554"/>
      <c r="F43" s="346" t="s">
        <v>695</v>
      </c>
      <c r="G43" s="351" t="s">
        <v>78</v>
      </c>
      <c r="H43" s="321"/>
      <c r="I43" s="367">
        <v>0</v>
      </c>
      <c r="J43" s="367">
        <v>0</v>
      </c>
      <c r="K43" s="367">
        <v>0</v>
      </c>
      <c r="L43" s="367">
        <v>0</v>
      </c>
      <c r="M43" s="367">
        <v>19263</v>
      </c>
      <c r="N43" s="367">
        <v>0</v>
      </c>
      <c r="O43" s="367">
        <v>0</v>
      </c>
      <c r="P43" s="367">
        <v>0</v>
      </c>
      <c r="Q43" s="367">
        <v>0</v>
      </c>
      <c r="R43" s="367">
        <v>0</v>
      </c>
      <c r="S43" s="367">
        <v>0</v>
      </c>
      <c r="T43" s="367">
        <v>0</v>
      </c>
      <c r="U43" s="367">
        <v>7157</v>
      </c>
      <c r="V43" s="367">
        <v>0</v>
      </c>
      <c r="W43" s="367">
        <v>0</v>
      </c>
      <c r="X43" s="367">
        <v>107040</v>
      </c>
      <c r="Y43" s="367">
        <v>0</v>
      </c>
      <c r="Z43" s="367">
        <v>0</v>
      </c>
      <c r="AA43" s="367">
        <v>0</v>
      </c>
      <c r="AB43" s="383">
        <v>0</v>
      </c>
      <c r="AC43" s="367">
        <v>23293</v>
      </c>
      <c r="AD43" s="367">
        <v>0</v>
      </c>
      <c r="AE43" s="367">
        <v>0</v>
      </c>
      <c r="AF43" s="367">
        <v>0</v>
      </c>
      <c r="AG43" s="367">
        <v>0</v>
      </c>
      <c r="AH43" s="393">
        <f t="shared" si="0"/>
        <v>156753</v>
      </c>
      <c r="AI43" s="164">
        <v>1</v>
      </c>
      <c r="AJ43" s="2">
        <v>47</v>
      </c>
    </row>
    <row r="44" spans="1:36" s="293" customFormat="1" ht="21" customHeight="1">
      <c r="A44" s="13">
        <v>1</v>
      </c>
      <c r="B44" s="11">
        <v>48</v>
      </c>
      <c r="C44" s="304" t="s">
        <v>476</v>
      </c>
      <c r="D44" s="1555" t="s">
        <v>557</v>
      </c>
      <c r="E44" s="1556"/>
      <c r="F44" s="1556"/>
      <c r="G44" s="1556"/>
      <c r="H44" s="14" t="s">
        <v>756</v>
      </c>
      <c r="I44" s="366">
        <v>61779</v>
      </c>
      <c r="J44" s="366">
        <v>0</v>
      </c>
      <c r="K44" s="366">
        <v>0</v>
      </c>
      <c r="L44" s="366">
        <v>0</v>
      </c>
      <c r="M44" s="366">
        <v>44</v>
      </c>
      <c r="N44" s="366">
        <v>166</v>
      </c>
      <c r="O44" s="366">
        <v>22</v>
      </c>
      <c r="P44" s="366">
        <v>11721</v>
      </c>
      <c r="Q44" s="366">
        <v>66</v>
      </c>
      <c r="R44" s="366">
        <v>0</v>
      </c>
      <c r="S44" s="366">
        <v>0</v>
      </c>
      <c r="T44" s="366">
        <v>0</v>
      </c>
      <c r="U44" s="366">
        <v>0</v>
      </c>
      <c r="V44" s="366">
        <v>0</v>
      </c>
      <c r="W44" s="366">
        <v>65</v>
      </c>
      <c r="X44" s="366">
        <v>0</v>
      </c>
      <c r="Y44" s="366">
        <v>0</v>
      </c>
      <c r="Z44" s="366">
        <v>0</v>
      </c>
      <c r="AA44" s="366">
        <v>4323</v>
      </c>
      <c r="AB44" s="382">
        <v>0</v>
      </c>
      <c r="AC44" s="366">
        <v>78</v>
      </c>
      <c r="AD44" s="366">
        <v>35</v>
      </c>
      <c r="AE44" s="366">
        <v>0</v>
      </c>
      <c r="AF44" s="366">
        <v>0</v>
      </c>
      <c r="AG44" s="366">
        <v>0</v>
      </c>
      <c r="AH44" s="160">
        <f t="shared" si="0"/>
        <v>78299</v>
      </c>
      <c r="AI44" s="164">
        <v>1</v>
      </c>
      <c r="AJ44" s="2">
        <v>48</v>
      </c>
    </row>
    <row r="45" spans="1:36" s="293" customFormat="1" ht="21" customHeight="1">
      <c r="A45" s="13">
        <v>1</v>
      </c>
      <c r="B45" s="11">
        <v>49</v>
      </c>
      <c r="C45" s="302"/>
      <c r="D45" s="323" t="s">
        <v>346</v>
      </c>
      <c r="E45" s="1547" t="s">
        <v>480</v>
      </c>
      <c r="F45" s="1547"/>
      <c r="G45" s="1557"/>
      <c r="H45" s="350"/>
      <c r="I45" s="84">
        <v>0</v>
      </c>
      <c r="J45" s="84">
        <v>0</v>
      </c>
      <c r="K45" s="84">
        <v>0</v>
      </c>
      <c r="L45" s="84">
        <v>0</v>
      </c>
      <c r="M45" s="84">
        <v>0</v>
      </c>
      <c r="N45" s="84">
        <v>0</v>
      </c>
      <c r="O45" s="84">
        <v>0</v>
      </c>
      <c r="P45" s="84">
        <v>0</v>
      </c>
      <c r="Q45" s="84">
        <v>0</v>
      </c>
      <c r="R45" s="84">
        <v>0</v>
      </c>
      <c r="S45" s="84">
        <v>0</v>
      </c>
      <c r="T45" s="84">
        <v>0</v>
      </c>
      <c r="U45" s="84">
        <v>0</v>
      </c>
      <c r="V45" s="84">
        <v>0</v>
      </c>
      <c r="W45" s="84">
        <v>0</v>
      </c>
      <c r="X45" s="84">
        <v>0</v>
      </c>
      <c r="Y45" s="84">
        <v>0</v>
      </c>
      <c r="Z45" s="84">
        <v>0</v>
      </c>
      <c r="AA45" s="84">
        <v>0</v>
      </c>
      <c r="AB45" s="381">
        <v>0</v>
      </c>
      <c r="AC45" s="84">
        <v>0</v>
      </c>
      <c r="AD45" s="84">
        <v>0</v>
      </c>
      <c r="AE45" s="84">
        <v>0</v>
      </c>
      <c r="AF45" s="84">
        <v>0</v>
      </c>
      <c r="AG45" s="84">
        <v>0</v>
      </c>
      <c r="AH45" s="153">
        <f t="shared" si="0"/>
        <v>0</v>
      </c>
      <c r="AI45" s="164">
        <v>1</v>
      </c>
      <c r="AJ45" s="2">
        <v>49</v>
      </c>
    </row>
    <row r="46" spans="1:36" s="293" customFormat="1" ht="21" customHeight="1">
      <c r="A46" s="13">
        <v>1</v>
      </c>
      <c r="B46" s="11">
        <v>50</v>
      </c>
      <c r="C46" s="302"/>
      <c r="D46" s="324" t="s">
        <v>757</v>
      </c>
      <c r="E46" s="1549" t="s">
        <v>114</v>
      </c>
      <c r="F46" s="1549"/>
      <c r="G46" s="1558"/>
      <c r="H46" s="358"/>
      <c r="I46" s="84">
        <v>577</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78">
        <v>0</v>
      </c>
      <c r="AC46" s="84">
        <v>0</v>
      </c>
      <c r="AD46" s="84">
        <v>0</v>
      </c>
      <c r="AE46" s="84">
        <v>0</v>
      </c>
      <c r="AF46" s="84">
        <v>0</v>
      </c>
      <c r="AG46" s="84">
        <v>0</v>
      </c>
      <c r="AH46" s="153">
        <f t="shared" si="0"/>
        <v>577</v>
      </c>
      <c r="AI46" s="164">
        <v>1</v>
      </c>
      <c r="AJ46" s="2">
        <v>50</v>
      </c>
    </row>
    <row r="47" spans="1:36" s="293" customFormat="1" ht="21" customHeight="1">
      <c r="A47" s="13">
        <v>1</v>
      </c>
      <c r="B47" s="11">
        <v>51</v>
      </c>
      <c r="C47" s="302"/>
      <c r="D47" s="325" t="s">
        <v>654</v>
      </c>
      <c r="E47" s="1559" t="s">
        <v>454</v>
      </c>
      <c r="F47" s="1559"/>
      <c r="G47" s="1560"/>
      <c r="H47" s="358"/>
      <c r="I47" s="107">
        <v>61202</v>
      </c>
      <c r="J47" s="107">
        <v>0</v>
      </c>
      <c r="K47" s="107">
        <v>0</v>
      </c>
      <c r="L47" s="107">
        <v>0</v>
      </c>
      <c r="M47" s="107">
        <v>44</v>
      </c>
      <c r="N47" s="107">
        <v>166</v>
      </c>
      <c r="O47" s="107">
        <v>22</v>
      </c>
      <c r="P47" s="107">
        <v>11721</v>
      </c>
      <c r="Q47" s="107">
        <v>66</v>
      </c>
      <c r="R47" s="107">
        <v>0</v>
      </c>
      <c r="S47" s="107">
        <v>0</v>
      </c>
      <c r="T47" s="107">
        <v>0</v>
      </c>
      <c r="U47" s="107">
        <v>0</v>
      </c>
      <c r="V47" s="107">
        <v>0</v>
      </c>
      <c r="W47" s="107">
        <v>65</v>
      </c>
      <c r="X47" s="107">
        <v>0</v>
      </c>
      <c r="Y47" s="107">
        <v>0</v>
      </c>
      <c r="Z47" s="107">
        <v>0</v>
      </c>
      <c r="AA47" s="107">
        <v>4323</v>
      </c>
      <c r="AB47" s="382">
        <v>0</v>
      </c>
      <c r="AC47" s="107">
        <v>78</v>
      </c>
      <c r="AD47" s="107">
        <v>35</v>
      </c>
      <c r="AE47" s="107">
        <v>0</v>
      </c>
      <c r="AF47" s="107">
        <v>0</v>
      </c>
      <c r="AG47" s="107">
        <v>0</v>
      </c>
      <c r="AH47" s="155">
        <f t="shared" si="0"/>
        <v>77722</v>
      </c>
      <c r="AI47" s="164">
        <v>1</v>
      </c>
      <c r="AJ47" s="2">
        <v>51</v>
      </c>
    </row>
    <row r="48" spans="1:36" s="293" customFormat="1" ht="21" customHeight="1">
      <c r="A48" s="13">
        <v>1</v>
      </c>
      <c r="B48" s="11">
        <v>52</v>
      </c>
      <c r="C48" s="301" t="s">
        <v>384</v>
      </c>
      <c r="D48" s="1542" t="s">
        <v>556</v>
      </c>
      <c r="E48" s="1542"/>
      <c r="F48" s="1542"/>
      <c r="G48" s="1542"/>
      <c r="H48" s="350" t="s">
        <v>748</v>
      </c>
      <c r="I48" s="84">
        <v>4858</v>
      </c>
      <c r="J48" s="84">
        <v>42436</v>
      </c>
      <c r="K48" s="84">
        <v>14</v>
      </c>
      <c r="L48" s="84">
        <v>2508</v>
      </c>
      <c r="M48" s="84">
        <v>4300</v>
      </c>
      <c r="N48" s="84">
        <v>6346</v>
      </c>
      <c r="O48" s="84">
        <v>5302</v>
      </c>
      <c r="P48" s="84">
        <v>23170</v>
      </c>
      <c r="Q48" s="84">
        <v>745</v>
      </c>
      <c r="R48" s="84">
        <v>19069</v>
      </c>
      <c r="S48" s="84">
        <v>1966</v>
      </c>
      <c r="T48" s="84">
        <v>1185</v>
      </c>
      <c r="U48" s="84">
        <v>1699</v>
      </c>
      <c r="V48" s="84">
        <v>635</v>
      </c>
      <c r="W48" s="84">
        <v>293</v>
      </c>
      <c r="X48" s="84">
        <v>0</v>
      </c>
      <c r="Y48" s="84">
        <v>2</v>
      </c>
      <c r="Z48" s="84">
        <v>0</v>
      </c>
      <c r="AA48" s="84">
        <v>101</v>
      </c>
      <c r="AB48" s="381">
        <v>1043</v>
      </c>
      <c r="AC48" s="84">
        <v>149</v>
      </c>
      <c r="AD48" s="84">
        <v>1</v>
      </c>
      <c r="AE48" s="84">
        <v>400</v>
      </c>
      <c r="AF48" s="84">
        <v>173</v>
      </c>
      <c r="AG48" s="84">
        <v>0</v>
      </c>
      <c r="AH48" s="153">
        <f t="shared" si="0"/>
        <v>116395</v>
      </c>
      <c r="AI48" s="164">
        <v>1</v>
      </c>
      <c r="AJ48" s="2">
        <v>52</v>
      </c>
    </row>
    <row r="49" spans="1:36" s="293" customFormat="1" ht="21" customHeight="1">
      <c r="A49" s="13">
        <v>1</v>
      </c>
      <c r="B49" s="11">
        <v>53</v>
      </c>
      <c r="C49" s="304"/>
      <c r="D49" s="323" t="s">
        <v>346</v>
      </c>
      <c r="E49" s="1547" t="s">
        <v>484</v>
      </c>
      <c r="F49" s="1547"/>
      <c r="G49" s="1557"/>
      <c r="H49" s="350"/>
      <c r="I49" s="84">
        <v>0</v>
      </c>
      <c r="J49" s="84">
        <v>0</v>
      </c>
      <c r="K49" s="84">
        <v>0</v>
      </c>
      <c r="L49" s="84">
        <v>0</v>
      </c>
      <c r="M49" s="84">
        <v>0</v>
      </c>
      <c r="N49" s="84">
        <v>1212</v>
      </c>
      <c r="O49" s="84">
        <v>1212</v>
      </c>
      <c r="P49" s="84">
        <v>0</v>
      </c>
      <c r="Q49" s="84">
        <v>0</v>
      </c>
      <c r="R49" s="84">
        <v>0</v>
      </c>
      <c r="S49" s="84">
        <v>0</v>
      </c>
      <c r="T49" s="84">
        <v>0</v>
      </c>
      <c r="U49" s="84">
        <v>0</v>
      </c>
      <c r="V49" s="84">
        <v>0</v>
      </c>
      <c r="W49" s="84">
        <v>0</v>
      </c>
      <c r="X49" s="84">
        <v>0</v>
      </c>
      <c r="Y49" s="84">
        <v>0</v>
      </c>
      <c r="Z49" s="84">
        <v>0</v>
      </c>
      <c r="AA49" s="84">
        <v>0</v>
      </c>
      <c r="AB49" s="381">
        <v>0</v>
      </c>
      <c r="AC49" s="84">
        <v>0</v>
      </c>
      <c r="AD49" s="84">
        <v>0</v>
      </c>
      <c r="AE49" s="84">
        <v>0</v>
      </c>
      <c r="AF49" s="84">
        <v>0</v>
      </c>
      <c r="AG49" s="84">
        <v>0</v>
      </c>
      <c r="AH49" s="153">
        <f t="shared" si="0"/>
        <v>2424</v>
      </c>
      <c r="AI49" s="164">
        <v>1</v>
      </c>
      <c r="AJ49" s="2">
        <v>53</v>
      </c>
    </row>
    <row r="50" spans="1:36" s="293" customFormat="1" ht="21" customHeight="1">
      <c r="A50" s="13">
        <v>1</v>
      </c>
      <c r="B50" s="11">
        <v>54</v>
      </c>
      <c r="C50" s="306"/>
      <c r="D50" s="324" t="s">
        <v>757</v>
      </c>
      <c r="E50" s="1550" t="s">
        <v>454</v>
      </c>
      <c r="F50" s="1550"/>
      <c r="G50" s="1561"/>
      <c r="H50" s="359"/>
      <c r="I50" s="84">
        <v>4858</v>
      </c>
      <c r="J50" s="84">
        <v>42436</v>
      </c>
      <c r="K50" s="84">
        <v>14</v>
      </c>
      <c r="L50" s="84">
        <v>2508</v>
      </c>
      <c r="M50" s="84">
        <v>4300</v>
      </c>
      <c r="N50" s="84">
        <v>5134</v>
      </c>
      <c r="O50" s="84">
        <v>4090</v>
      </c>
      <c r="P50" s="84">
        <v>23170</v>
      </c>
      <c r="Q50" s="84">
        <v>745</v>
      </c>
      <c r="R50" s="84">
        <v>19069</v>
      </c>
      <c r="S50" s="84">
        <v>1966</v>
      </c>
      <c r="T50" s="84">
        <v>1185</v>
      </c>
      <c r="U50" s="84">
        <v>1699</v>
      </c>
      <c r="V50" s="84">
        <v>635</v>
      </c>
      <c r="W50" s="84">
        <v>293</v>
      </c>
      <c r="X50" s="84">
        <v>0</v>
      </c>
      <c r="Y50" s="84">
        <v>2</v>
      </c>
      <c r="Z50" s="84">
        <v>0</v>
      </c>
      <c r="AA50" s="84">
        <v>101</v>
      </c>
      <c r="AB50" s="78">
        <v>1043</v>
      </c>
      <c r="AC50" s="84">
        <v>149</v>
      </c>
      <c r="AD50" s="84">
        <v>1</v>
      </c>
      <c r="AE50" s="84">
        <v>400</v>
      </c>
      <c r="AF50" s="84">
        <v>173</v>
      </c>
      <c r="AG50" s="84">
        <v>0</v>
      </c>
      <c r="AH50" s="153">
        <f t="shared" si="0"/>
        <v>113971</v>
      </c>
      <c r="AI50" s="164">
        <v>1</v>
      </c>
      <c r="AJ50" s="2">
        <v>54</v>
      </c>
    </row>
    <row r="51" spans="1:36" s="293" customFormat="1" ht="21" customHeight="1">
      <c r="A51" s="13">
        <v>1</v>
      </c>
      <c r="B51" s="11">
        <v>55</v>
      </c>
      <c r="C51" s="307" t="s">
        <v>285</v>
      </c>
      <c r="D51" s="1562" t="s">
        <v>670</v>
      </c>
      <c r="E51" s="1562"/>
      <c r="F51" s="14"/>
      <c r="G51" s="1591" t="s">
        <v>697</v>
      </c>
      <c r="H51" s="1592"/>
      <c r="I51" s="368">
        <v>1148976</v>
      </c>
      <c r="J51" s="368">
        <v>116194</v>
      </c>
      <c r="K51" s="368">
        <v>63165</v>
      </c>
      <c r="L51" s="368">
        <v>160137</v>
      </c>
      <c r="M51" s="368">
        <v>0</v>
      </c>
      <c r="N51" s="368">
        <v>125150</v>
      </c>
      <c r="O51" s="368">
        <v>25472</v>
      </c>
      <c r="P51" s="368">
        <v>0</v>
      </c>
      <c r="Q51" s="368">
        <v>368025</v>
      </c>
      <c r="R51" s="368">
        <v>26336</v>
      </c>
      <c r="S51" s="368">
        <v>123272</v>
      </c>
      <c r="T51" s="368">
        <v>142598</v>
      </c>
      <c r="U51" s="368">
        <v>0</v>
      </c>
      <c r="V51" s="368">
        <v>6216</v>
      </c>
      <c r="W51" s="368">
        <v>12551</v>
      </c>
      <c r="X51" s="368">
        <v>0</v>
      </c>
      <c r="Y51" s="368">
        <v>6295</v>
      </c>
      <c r="Z51" s="368">
        <v>2209</v>
      </c>
      <c r="AA51" s="368">
        <v>4285</v>
      </c>
      <c r="AB51" s="368">
        <v>4786</v>
      </c>
      <c r="AC51" s="368">
        <v>0</v>
      </c>
      <c r="AD51" s="368">
        <v>3132</v>
      </c>
      <c r="AE51" s="368">
        <v>3265</v>
      </c>
      <c r="AF51" s="368">
        <v>4014</v>
      </c>
      <c r="AG51" s="368">
        <v>30238</v>
      </c>
      <c r="AH51" s="394">
        <f t="shared" si="0"/>
        <v>2376316</v>
      </c>
      <c r="AI51" s="164">
        <v>1</v>
      </c>
      <c r="AJ51" s="2">
        <v>55</v>
      </c>
    </row>
    <row r="52" spans="1:36" s="293" customFormat="1" ht="21" customHeight="1">
      <c r="A52" s="13">
        <v>1</v>
      </c>
      <c r="B52" s="11">
        <v>56</v>
      </c>
      <c r="C52" s="308" t="s">
        <v>486</v>
      </c>
      <c r="D52" s="1563" t="s">
        <v>568</v>
      </c>
      <c r="E52" s="1563"/>
      <c r="F52" s="347" t="s">
        <v>695</v>
      </c>
      <c r="G52" s="1593"/>
      <c r="H52" s="1594"/>
      <c r="I52" s="369">
        <v>0</v>
      </c>
      <c r="J52" s="369">
        <v>0</v>
      </c>
      <c r="K52" s="369">
        <v>0</v>
      </c>
      <c r="L52" s="369">
        <v>0</v>
      </c>
      <c r="M52" s="369">
        <v>23519</v>
      </c>
      <c r="N52" s="369">
        <v>0</v>
      </c>
      <c r="O52" s="369">
        <v>0</v>
      </c>
      <c r="P52" s="369">
        <v>1989</v>
      </c>
      <c r="Q52" s="369">
        <v>0</v>
      </c>
      <c r="R52" s="369">
        <v>0</v>
      </c>
      <c r="S52" s="369">
        <v>0</v>
      </c>
      <c r="T52" s="369">
        <v>0</v>
      </c>
      <c r="U52" s="369">
        <v>8856</v>
      </c>
      <c r="V52" s="369">
        <v>0</v>
      </c>
      <c r="W52" s="369">
        <v>0</v>
      </c>
      <c r="X52" s="369">
        <v>107040</v>
      </c>
      <c r="Y52" s="369">
        <v>0</v>
      </c>
      <c r="Z52" s="369">
        <v>0</v>
      </c>
      <c r="AA52" s="369">
        <v>0</v>
      </c>
      <c r="AB52" s="369">
        <v>0</v>
      </c>
      <c r="AC52" s="369">
        <v>23364</v>
      </c>
      <c r="AD52" s="369">
        <v>0</v>
      </c>
      <c r="AE52" s="369">
        <v>0</v>
      </c>
      <c r="AF52" s="369">
        <v>0</v>
      </c>
      <c r="AG52" s="369">
        <v>0</v>
      </c>
      <c r="AH52" s="395">
        <f t="shared" si="0"/>
        <v>164768</v>
      </c>
      <c r="AI52" s="164">
        <v>1</v>
      </c>
      <c r="AJ52" s="2">
        <v>56</v>
      </c>
    </row>
    <row r="53" spans="1:36" s="293" customFormat="1" ht="21" customHeight="1">
      <c r="A53" s="13">
        <v>1</v>
      </c>
      <c r="B53" s="11">
        <v>57</v>
      </c>
      <c r="C53" s="301" t="s">
        <v>488</v>
      </c>
      <c r="D53" s="1564" t="s">
        <v>491</v>
      </c>
      <c r="E53" s="1564"/>
      <c r="F53" s="1564"/>
      <c r="G53" s="1564"/>
      <c r="H53" s="350"/>
      <c r="I53" s="107">
        <v>0</v>
      </c>
      <c r="J53" s="107">
        <v>-17494</v>
      </c>
      <c r="K53" s="107">
        <v>0</v>
      </c>
      <c r="L53" s="107">
        <v>0</v>
      </c>
      <c r="M53" s="107">
        <v>0</v>
      </c>
      <c r="N53" s="107">
        <v>-240000</v>
      </c>
      <c r="O53" s="107">
        <v>0</v>
      </c>
      <c r="P53" s="107">
        <v>0</v>
      </c>
      <c r="Q53" s="107">
        <v>0</v>
      </c>
      <c r="R53" s="107">
        <v>105022</v>
      </c>
      <c r="S53" s="107">
        <v>17169</v>
      </c>
      <c r="T53" s="107">
        <v>22655</v>
      </c>
      <c r="U53" s="107">
        <v>996455</v>
      </c>
      <c r="V53" s="107">
        <v>146538</v>
      </c>
      <c r="W53" s="107">
        <v>225466</v>
      </c>
      <c r="X53" s="107">
        <v>1942</v>
      </c>
      <c r="Y53" s="107">
        <v>47136</v>
      </c>
      <c r="Z53" s="107">
        <v>8269</v>
      </c>
      <c r="AA53" s="107">
        <v>-101446</v>
      </c>
      <c r="AB53" s="381">
        <v>0</v>
      </c>
      <c r="AC53" s="107">
        <v>81673</v>
      </c>
      <c r="AD53" s="107">
        <v>132729</v>
      </c>
      <c r="AE53" s="107">
        <v>0</v>
      </c>
      <c r="AF53" s="107">
        <v>36619</v>
      </c>
      <c r="AG53" s="107">
        <v>57979</v>
      </c>
      <c r="AH53" s="155">
        <f t="shared" si="0"/>
        <v>1520712</v>
      </c>
      <c r="AI53" s="164">
        <v>1</v>
      </c>
      <c r="AJ53" s="2">
        <v>57</v>
      </c>
    </row>
    <row r="54" spans="1:36" s="293" customFormat="1" ht="21" customHeight="1">
      <c r="A54" s="13"/>
      <c r="B54" s="11"/>
      <c r="C54" s="306"/>
      <c r="D54" s="1555" t="s">
        <v>493</v>
      </c>
      <c r="E54" s="1555"/>
      <c r="F54" s="1555"/>
      <c r="G54" s="1555"/>
      <c r="H54" s="351"/>
      <c r="I54" s="366"/>
      <c r="J54" s="366"/>
      <c r="K54" s="366"/>
      <c r="L54" s="366"/>
      <c r="M54" s="366"/>
      <c r="N54" s="366"/>
      <c r="O54" s="366"/>
      <c r="P54" s="366"/>
      <c r="Q54" s="366"/>
      <c r="R54" s="366"/>
      <c r="S54" s="366"/>
      <c r="T54" s="366"/>
      <c r="U54" s="366"/>
      <c r="V54" s="366"/>
      <c r="W54" s="366"/>
      <c r="X54" s="366"/>
      <c r="Y54" s="366"/>
      <c r="Z54" s="366"/>
      <c r="AA54" s="366"/>
      <c r="AB54" s="89"/>
      <c r="AC54" s="366"/>
      <c r="AD54" s="366"/>
      <c r="AE54" s="366"/>
      <c r="AF54" s="366"/>
      <c r="AG54" s="366"/>
      <c r="AH54" s="160">
        <f t="shared" si="0"/>
        <v>0</v>
      </c>
      <c r="AI54" s="164"/>
      <c r="AJ54" s="2"/>
    </row>
    <row r="55" spans="1:36" s="293" customFormat="1" ht="21" customHeight="1">
      <c r="A55" s="13">
        <v>1</v>
      </c>
      <c r="B55" s="11">
        <v>58</v>
      </c>
      <c r="C55" s="309" t="s">
        <v>496</v>
      </c>
      <c r="D55" s="1564" t="s">
        <v>1207</v>
      </c>
      <c r="E55" s="1564"/>
      <c r="F55" s="1564"/>
      <c r="G55" s="1564"/>
      <c r="H55" s="360"/>
      <c r="I55" s="107">
        <v>462087</v>
      </c>
      <c r="J55" s="107">
        <v>120398</v>
      </c>
      <c r="K55" s="107">
        <v>0</v>
      </c>
      <c r="L55" s="107">
        <v>113774</v>
      </c>
      <c r="M55" s="107">
        <v>495</v>
      </c>
      <c r="N55" s="107">
        <v>240000</v>
      </c>
      <c r="O55" s="107"/>
      <c r="P55" s="107">
        <v>0</v>
      </c>
      <c r="Q55" s="107">
        <v>328942</v>
      </c>
      <c r="R55" s="107">
        <v>0</v>
      </c>
      <c r="S55" s="107">
        <v>100000</v>
      </c>
      <c r="T55" s="107">
        <v>140000</v>
      </c>
      <c r="U55" s="107">
        <v>18846</v>
      </c>
      <c r="V55" s="107">
        <v>4970</v>
      </c>
      <c r="W55" s="107">
        <v>0</v>
      </c>
      <c r="X55" s="107">
        <v>10227</v>
      </c>
      <c r="Y55" s="107">
        <v>0</v>
      </c>
      <c r="Z55" s="107"/>
      <c r="AA55" s="107">
        <v>0</v>
      </c>
      <c r="AB55" s="381"/>
      <c r="AC55" s="107">
        <v>0</v>
      </c>
      <c r="AD55" s="107">
        <v>0</v>
      </c>
      <c r="AE55" s="107">
        <v>540</v>
      </c>
      <c r="AF55" s="107">
        <v>0</v>
      </c>
      <c r="AG55" s="107">
        <v>0</v>
      </c>
      <c r="AH55" s="155">
        <f t="shared" si="0"/>
        <v>1540279</v>
      </c>
      <c r="AI55" s="164">
        <v>1</v>
      </c>
      <c r="AJ55" s="2">
        <v>58</v>
      </c>
    </row>
    <row r="56" spans="1:36" s="293" customFormat="1" ht="21" customHeight="1">
      <c r="A56" s="13"/>
      <c r="B56" s="11"/>
      <c r="C56" s="306"/>
      <c r="D56" s="1555" t="s">
        <v>1208</v>
      </c>
      <c r="E56" s="1555"/>
      <c r="F56" s="1555"/>
      <c r="G56" s="1555"/>
      <c r="H56" s="321"/>
      <c r="I56" s="368"/>
      <c r="J56" s="368"/>
      <c r="K56" s="368"/>
      <c r="L56" s="368"/>
      <c r="M56" s="368"/>
      <c r="N56" s="368"/>
      <c r="O56" s="368"/>
      <c r="P56" s="368"/>
      <c r="Q56" s="368"/>
      <c r="R56" s="368"/>
      <c r="S56" s="368"/>
      <c r="T56" s="368"/>
      <c r="U56" s="368"/>
      <c r="V56" s="368"/>
      <c r="W56" s="368"/>
      <c r="X56" s="368"/>
      <c r="Y56" s="368"/>
      <c r="Z56" s="368"/>
      <c r="AA56" s="368"/>
      <c r="AB56" s="382"/>
      <c r="AC56" s="368"/>
      <c r="AD56" s="368"/>
      <c r="AE56" s="368"/>
      <c r="AF56" s="368"/>
      <c r="AG56" s="368"/>
      <c r="AH56" s="395">
        <f t="shared" si="0"/>
        <v>0</v>
      </c>
      <c r="AI56" s="164"/>
      <c r="AJ56" s="2"/>
    </row>
    <row r="57" spans="1:36" s="293" customFormat="1" ht="21" customHeight="1">
      <c r="A57" s="13">
        <v>1</v>
      </c>
      <c r="B57" s="11">
        <v>59</v>
      </c>
      <c r="C57" s="310" t="s">
        <v>329</v>
      </c>
      <c r="D57" s="1565" t="s">
        <v>70</v>
      </c>
      <c r="E57" s="1565"/>
      <c r="F57" s="1565"/>
      <c r="G57" s="1565"/>
      <c r="H57" s="14"/>
      <c r="I57" s="107">
        <v>1611063</v>
      </c>
      <c r="J57" s="107">
        <v>219098</v>
      </c>
      <c r="K57" s="107">
        <v>63165</v>
      </c>
      <c r="L57" s="107">
        <v>273911</v>
      </c>
      <c r="M57" s="107">
        <v>-23024</v>
      </c>
      <c r="N57" s="107">
        <v>125150</v>
      </c>
      <c r="O57" s="107">
        <v>25472</v>
      </c>
      <c r="P57" s="107">
        <v>-1989</v>
      </c>
      <c r="Q57" s="107">
        <v>696967</v>
      </c>
      <c r="R57" s="107">
        <v>131358</v>
      </c>
      <c r="S57" s="107">
        <v>240441</v>
      </c>
      <c r="T57" s="107">
        <v>305253</v>
      </c>
      <c r="U57" s="107">
        <v>1006445</v>
      </c>
      <c r="V57" s="107">
        <v>157724</v>
      </c>
      <c r="W57" s="107">
        <v>238017</v>
      </c>
      <c r="X57" s="107">
        <v>-93871</v>
      </c>
      <c r="Y57" s="107">
        <v>53431</v>
      </c>
      <c r="Z57" s="107">
        <v>10478</v>
      </c>
      <c r="AA57" s="107">
        <v>-97161</v>
      </c>
      <c r="AB57" s="381">
        <v>4786</v>
      </c>
      <c r="AC57" s="107">
        <v>58309</v>
      </c>
      <c r="AD57" s="107">
        <v>135861</v>
      </c>
      <c r="AE57" s="107">
        <v>3805</v>
      </c>
      <c r="AF57" s="107">
        <v>40633</v>
      </c>
      <c r="AG57" s="107">
        <v>88217</v>
      </c>
      <c r="AH57" s="155">
        <f t="shared" si="0"/>
        <v>5273539</v>
      </c>
      <c r="AI57" s="164">
        <v>1</v>
      </c>
      <c r="AJ57" s="2">
        <v>59</v>
      </c>
    </row>
    <row r="58" spans="1:36" s="293" customFormat="1" ht="21" customHeight="1">
      <c r="A58" s="13"/>
      <c r="B58" s="11"/>
      <c r="C58" s="304"/>
      <c r="D58" s="1565" t="s">
        <v>280</v>
      </c>
      <c r="E58" s="1565"/>
      <c r="F58" s="1565"/>
      <c r="G58" s="1565"/>
      <c r="H58" s="14"/>
      <c r="I58" s="368"/>
      <c r="J58" s="368"/>
      <c r="K58" s="368"/>
      <c r="L58" s="368"/>
      <c r="M58" s="368"/>
      <c r="N58" s="368"/>
      <c r="O58" s="368"/>
      <c r="P58" s="368"/>
      <c r="Q58" s="368"/>
      <c r="R58" s="368"/>
      <c r="S58" s="368"/>
      <c r="T58" s="368"/>
      <c r="U58" s="368"/>
      <c r="V58" s="368"/>
      <c r="W58" s="368"/>
      <c r="X58" s="368"/>
      <c r="Y58" s="368"/>
      <c r="Z58" s="368"/>
      <c r="AA58" s="368"/>
      <c r="AB58" s="382"/>
      <c r="AC58" s="368"/>
      <c r="AD58" s="368"/>
      <c r="AE58" s="368"/>
      <c r="AF58" s="368"/>
      <c r="AG58" s="368"/>
      <c r="AH58" s="395">
        <f t="shared" si="0"/>
        <v>0</v>
      </c>
      <c r="AI58" s="164"/>
      <c r="AJ58" s="2"/>
    </row>
    <row r="59" spans="1:36" s="293" customFormat="1" ht="21" customHeight="1">
      <c r="A59" s="13">
        <v>1</v>
      </c>
      <c r="B59" s="11">
        <v>60</v>
      </c>
      <c r="C59" s="1544" t="s">
        <v>497</v>
      </c>
      <c r="D59" s="1548"/>
      <c r="E59" s="1548"/>
      <c r="F59" s="1548"/>
      <c r="G59" s="1548"/>
      <c r="H59" s="1548"/>
      <c r="I59" s="84">
        <v>0</v>
      </c>
      <c r="J59" s="84">
        <v>43600</v>
      </c>
      <c r="K59" s="84">
        <v>0</v>
      </c>
      <c r="L59" s="84">
        <v>0</v>
      </c>
      <c r="M59" s="84">
        <v>0</v>
      </c>
      <c r="N59" s="84">
        <v>0</v>
      </c>
      <c r="O59" s="84">
        <v>0</v>
      </c>
      <c r="P59" s="84">
        <v>0</v>
      </c>
      <c r="Q59" s="84">
        <v>0</v>
      </c>
      <c r="R59" s="84">
        <v>0</v>
      </c>
      <c r="S59" s="84">
        <v>0</v>
      </c>
      <c r="T59" s="84">
        <v>0</v>
      </c>
      <c r="U59" s="84">
        <v>0</v>
      </c>
      <c r="V59" s="84">
        <v>0</v>
      </c>
      <c r="W59" s="84">
        <v>0</v>
      </c>
      <c r="X59" s="84">
        <v>0</v>
      </c>
      <c r="Y59" s="84">
        <v>0</v>
      </c>
      <c r="Z59" s="84">
        <v>0</v>
      </c>
      <c r="AA59" s="84">
        <v>0</v>
      </c>
      <c r="AB59" s="384">
        <v>0</v>
      </c>
      <c r="AC59" s="84">
        <v>0</v>
      </c>
      <c r="AD59" s="84">
        <v>0</v>
      </c>
      <c r="AE59" s="84">
        <v>0</v>
      </c>
      <c r="AF59" s="84">
        <v>0</v>
      </c>
      <c r="AG59" s="84">
        <v>0</v>
      </c>
      <c r="AH59" s="153">
        <f t="shared" si="0"/>
        <v>43600</v>
      </c>
      <c r="AI59" s="164">
        <v>1</v>
      </c>
      <c r="AJ59" s="2">
        <v>60</v>
      </c>
    </row>
    <row r="60" spans="1:36" s="293" customFormat="1" ht="21" customHeight="1">
      <c r="A60" s="13">
        <v>1</v>
      </c>
      <c r="B60" s="11">
        <v>61</v>
      </c>
      <c r="C60" s="1544" t="s">
        <v>883</v>
      </c>
      <c r="D60" s="1548"/>
      <c r="E60" s="1548"/>
      <c r="F60" s="1548"/>
      <c r="G60" s="1548"/>
      <c r="H60" s="1566"/>
      <c r="I60" s="84">
        <v>0</v>
      </c>
      <c r="J60" s="84">
        <v>0</v>
      </c>
      <c r="K60" s="84">
        <v>0</v>
      </c>
      <c r="L60" s="84">
        <v>0</v>
      </c>
      <c r="M60" s="84">
        <v>0</v>
      </c>
      <c r="N60" s="84">
        <v>0</v>
      </c>
      <c r="O60" s="84">
        <v>0</v>
      </c>
      <c r="P60" s="84">
        <v>0</v>
      </c>
      <c r="Q60" s="84">
        <v>0</v>
      </c>
      <c r="R60" s="84">
        <v>0</v>
      </c>
      <c r="S60" s="84">
        <v>0</v>
      </c>
      <c r="T60" s="84">
        <v>0</v>
      </c>
      <c r="U60" s="84">
        <v>0</v>
      </c>
      <c r="V60" s="84">
        <v>0</v>
      </c>
      <c r="W60" s="84">
        <v>0</v>
      </c>
      <c r="X60" s="84">
        <v>0</v>
      </c>
      <c r="Y60" s="84">
        <v>0</v>
      </c>
      <c r="Z60" s="84">
        <v>0</v>
      </c>
      <c r="AA60" s="84">
        <v>0</v>
      </c>
      <c r="AB60" s="385">
        <v>0</v>
      </c>
      <c r="AC60" s="84">
        <v>0</v>
      </c>
      <c r="AD60" s="84">
        <v>0</v>
      </c>
      <c r="AE60" s="84">
        <v>0</v>
      </c>
      <c r="AF60" s="84">
        <v>0</v>
      </c>
      <c r="AG60" s="84">
        <v>0</v>
      </c>
      <c r="AH60" s="153">
        <f t="shared" si="0"/>
        <v>0</v>
      </c>
      <c r="AI60" s="164">
        <v>1</v>
      </c>
      <c r="AJ60" s="2">
        <v>61</v>
      </c>
    </row>
    <row r="61" spans="1:36" s="293" customFormat="1" ht="21" customHeight="1">
      <c r="A61" s="13">
        <v>1</v>
      </c>
      <c r="B61" s="11">
        <v>62</v>
      </c>
      <c r="C61" s="1567" t="s">
        <v>390</v>
      </c>
      <c r="D61" s="1568"/>
      <c r="E61" s="1568"/>
      <c r="F61" s="1568"/>
      <c r="G61" s="1568"/>
      <c r="H61" s="1569"/>
      <c r="I61" s="84">
        <v>0</v>
      </c>
      <c r="J61" s="84">
        <v>0</v>
      </c>
      <c r="K61" s="84">
        <v>0</v>
      </c>
      <c r="L61" s="84">
        <v>0</v>
      </c>
      <c r="M61" s="84">
        <v>0</v>
      </c>
      <c r="N61" s="84">
        <v>0</v>
      </c>
      <c r="O61" s="84">
        <v>0</v>
      </c>
      <c r="P61" s="84">
        <v>0</v>
      </c>
      <c r="Q61" s="84">
        <v>0</v>
      </c>
      <c r="R61" s="84">
        <v>0</v>
      </c>
      <c r="S61" s="84">
        <v>0</v>
      </c>
      <c r="T61" s="84">
        <v>0</v>
      </c>
      <c r="U61" s="84">
        <v>0</v>
      </c>
      <c r="V61" s="84">
        <v>0</v>
      </c>
      <c r="W61" s="84">
        <v>0</v>
      </c>
      <c r="X61" s="84">
        <v>0</v>
      </c>
      <c r="Y61" s="84">
        <v>0</v>
      </c>
      <c r="Z61" s="84">
        <v>0</v>
      </c>
      <c r="AA61" s="84">
        <v>0</v>
      </c>
      <c r="AB61" s="386">
        <v>0</v>
      </c>
      <c r="AC61" s="84">
        <v>0</v>
      </c>
      <c r="AD61" s="84">
        <v>0</v>
      </c>
      <c r="AE61" s="84">
        <v>0</v>
      </c>
      <c r="AF61" s="84">
        <v>0</v>
      </c>
      <c r="AG61" s="84">
        <v>0</v>
      </c>
      <c r="AH61" s="153">
        <f t="shared" si="0"/>
        <v>0</v>
      </c>
      <c r="AI61" s="164">
        <v>1</v>
      </c>
      <c r="AJ61" s="2">
        <v>62</v>
      </c>
    </row>
    <row r="62" spans="1:36" s="293" customFormat="1" ht="21" customHeight="1">
      <c r="A62" s="13">
        <v>1</v>
      </c>
      <c r="B62" s="11">
        <v>63</v>
      </c>
      <c r="C62" s="1567" t="s">
        <v>759</v>
      </c>
      <c r="D62" s="1568"/>
      <c r="E62" s="1568"/>
      <c r="F62" s="1568"/>
      <c r="G62" s="1568"/>
      <c r="H62" s="1569"/>
      <c r="I62" s="84">
        <v>0</v>
      </c>
      <c r="J62" s="84">
        <v>0</v>
      </c>
      <c r="K62" s="84">
        <v>0</v>
      </c>
      <c r="L62" s="84">
        <v>0</v>
      </c>
      <c r="M62" s="84">
        <v>0</v>
      </c>
      <c r="N62" s="84">
        <v>0</v>
      </c>
      <c r="O62" s="84">
        <v>0</v>
      </c>
      <c r="P62" s="84">
        <v>0</v>
      </c>
      <c r="Q62" s="84">
        <v>0</v>
      </c>
      <c r="R62" s="84">
        <v>0</v>
      </c>
      <c r="S62" s="84">
        <v>0</v>
      </c>
      <c r="T62" s="84">
        <v>0</v>
      </c>
      <c r="U62" s="84">
        <v>0</v>
      </c>
      <c r="V62" s="84">
        <v>0</v>
      </c>
      <c r="W62" s="84">
        <v>0</v>
      </c>
      <c r="X62" s="84">
        <v>0</v>
      </c>
      <c r="Y62" s="84">
        <v>0</v>
      </c>
      <c r="Z62" s="84">
        <v>0</v>
      </c>
      <c r="AA62" s="84">
        <v>0</v>
      </c>
      <c r="AB62" s="386">
        <v>0</v>
      </c>
      <c r="AC62" s="84">
        <v>0</v>
      </c>
      <c r="AD62" s="84">
        <v>0</v>
      </c>
      <c r="AE62" s="84">
        <v>0</v>
      </c>
      <c r="AF62" s="84">
        <v>0</v>
      </c>
      <c r="AG62" s="84">
        <v>0</v>
      </c>
      <c r="AH62" s="153">
        <f t="shared" si="0"/>
        <v>0</v>
      </c>
      <c r="AI62" s="164">
        <v>1</v>
      </c>
      <c r="AJ62" s="2">
        <v>63</v>
      </c>
    </row>
    <row r="63" spans="1:36" s="293" customFormat="1" ht="21" customHeight="1">
      <c r="A63" s="13">
        <v>1</v>
      </c>
      <c r="B63" s="11">
        <v>64</v>
      </c>
      <c r="C63" s="1570" t="s">
        <v>1114</v>
      </c>
      <c r="D63" s="1571"/>
      <c r="E63" s="1571"/>
      <c r="F63" s="1571"/>
      <c r="G63" s="1571"/>
      <c r="H63" s="1572"/>
      <c r="I63" s="84">
        <v>61458</v>
      </c>
      <c r="J63" s="84">
        <v>2877</v>
      </c>
      <c r="K63" s="84">
        <v>13799</v>
      </c>
      <c r="L63" s="84">
        <v>13971</v>
      </c>
      <c r="M63" s="84">
        <v>6346</v>
      </c>
      <c r="N63" s="84">
        <v>4362</v>
      </c>
      <c r="O63" s="84">
        <v>1919</v>
      </c>
      <c r="P63" s="84">
        <v>3449</v>
      </c>
      <c r="Q63" s="84">
        <v>17533</v>
      </c>
      <c r="R63" s="84">
        <v>3105</v>
      </c>
      <c r="S63" s="84">
        <v>0</v>
      </c>
      <c r="T63" s="84">
        <v>3461</v>
      </c>
      <c r="U63" s="84">
        <v>0</v>
      </c>
      <c r="V63" s="84">
        <v>0</v>
      </c>
      <c r="W63" s="84">
        <v>3983</v>
      </c>
      <c r="X63" s="84">
        <v>4739</v>
      </c>
      <c r="Y63" s="84">
        <v>2185</v>
      </c>
      <c r="Z63" s="84">
        <v>275</v>
      </c>
      <c r="AA63" s="84">
        <v>1569</v>
      </c>
      <c r="AB63" s="84">
        <v>1449</v>
      </c>
      <c r="AC63" s="84">
        <v>1321</v>
      </c>
      <c r="AD63" s="84">
        <v>2473</v>
      </c>
      <c r="AE63" s="84">
        <v>862</v>
      </c>
      <c r="AF63" s="84">
        <v>2101</v>
      </c>
      <c r="AG63" s="84">
        <v>3709</v>
      </c>
      <c r="AH63" s="153">
        <f t="shared" si="0"/>
        <v>156946</v>
      </c>
      <c r="AI63" s="164">
        <v>1</v>
      </c>
      <c r="AJ63" s="2">
        <v>64</v>
      </c>
    </row>
    <row r="64" spans="1:36" s="293" customFormat="1" ht="21" customHeight="1">
      <c r="A64" s="13">
        <v>1</v>
      </c>
      <c r="B64" s="11">
        <v>65</v>
      </c>
      <c r="C64" s="1595" t="s">
        <v>1127</v>
      </c>
      <c r="D64" s="1596"/>
      <c r="E64" s="1571" t="s">
        <v>1321</v>
      </c>
      <c r="F64" s="1571"/>
      <c r="G64" s="1571"/>
      <c r="H64" s="1572"/>
      <c r="I64" s="84">
        <v>0</v>
      </c>
      <c r="J64" s="84">
        <v>0</v>
      </c>
      <c r="K64" s="84">
        <v>0</v>
      </c>
      <c r="L64" s="84">
        <v>0</v>
      </c>
      <c r="M64" s="84">
        <v>0</v>
      </c>
      <c r="N64" s="84">
        <v>0</v>
      </c>
      <c r="O64" s="84">
        <v>0</v>
      </c>
      <c r="P64" s="84">
        <v>0</v>
      </c>
      <c r="Q64" s="84">
        <v>0</v>
      </c>
      <c r="R64" s="84">
        <v>0</v>
      </c>
      <c r="S64" s="84">
        <v>0</v>
      </c>
      <c r="T64" s="84">
        <v>0</v>
      </c>
      <c r="U64" s="84">
        <v>0</v>
      </c>
      <c r="V64" s="84">
        <v>0</v>
      </c>
      <c r="W64" s="84">
        <v>0</v>
      </c>
      <c r="X64" s="84">
        <v>0</v>
      </c>
      <c r="Y64" s="84">
        <v>0</v>
      </c>
      <c r="Z64" s="84">
        <v>0</v>
      </c>
      <c r="AA64" s="84">
        <v>0</v>
      </c>
      <c r="AB64" s="387">
        <v>0</v>
      </c>
      <c r="AC64" s="84">
        <v>0</v>
      </c>
      <c r="AD64" s="84">
        <v>0</v>
      </c>
      <c r="AE64" s="84">
        <v>0</v>
      </c>
      <c r="AF64" s="84">
        <v>0</v>
      </c>
      <c r="AG64" s="84">
        <v>0</v>
      </c>
      <c r="AH64" s="153">
        <f t="shared" si="0"/>
        <v>0</v>
      </c>
      <c r="AI64" s="164">
        <v>1</v>
      </c>
      <c r="AJ64" s="2">
        <v>65</v>
      </c>
    </row>
    <row r="65" spans="1:36" s="293" customFormat="1" ht="21" customHeight="1">
      <c r="A65" s="13">
        <v>1</v>
      </c>
      <c r="B65" s="11">
        <v>66</v>
      </c>
      <c r="C65" s="1597"/>
      <c r="D65" s="1598"/>
      <c r="E65" s="1571" t="s">
        <v>1123</v>
      </c>
      <c r="F65" s="1571"/>
      <c r="G65" s="1571"/>
      <c r="H65" s="1572"/>
      <c r="I65" s="84">
        <v>51991</v>
      </c>
      <c r="J65" s="84">
        <v>2665</v>
      </c>
      <c r="K65" s="84">
        <v>13396</v>
      </c>
      <c r="L65" s="84">
        <v>13625</v>
      </c>
      <c r="M65" s="84">
        <v>6065</v>
      </c>
      <c r="N65" s="84">
        <v>3965</v>
      </c>
      <c r="O65" s="84">
        <v>1825</v>
      </c>
      <c r="P65" s="84">
        <v>3290</v>
      </c>
      <c r="Q65" s="84">
        <v>17111</v>
      </c>
      <c r="R65" s="84">
        <v>2047</v>
      </c>
      <c r="S65" s="84">
        <v>0</v>
      </c>
      <c r="T65" s="84">
        <v>3461</v>
      </c>
      <c r="U65" s="84">
        <v>0</v>
      </c>
      <c r="V65" s="84">
        <v>0</v>
      </c>
      <c r="W65" s="84">
        <v>3883</v>
      </c>
      <c r="X65" s="84">
        <v>4256</v>
      </c>
      <c r="Y65" s="84">
        <v>364</v>
      </c>
      <c r="Z65" s="84">
        <v>275</v>
      </c>
      <c r="AA65" s="84">
        <v>1311</v>
      </c>
      <c r="AB65" s="84">
        <v>1449</v>
      </c>
      <c r="AC65" s="84">
        <v>486</v>
      </c>
      <c r="AD65" s="84">
        <v>1476</v>
      </c>
      <c r="AE65" s="84">
        <v>721</v>
      </c>
      <c r="AF65" s="84">
        <v>2101</v>
      </c>
      <c r="AG65" s="84">
        <v>3709</v>
      </c>
      <c r="AH65" s="153">
        <f t="shared" si="0"/>
        <v>139472</v>
      </c>
      <c r="AI65" s="164">
        <v>1</v>
      </c>
      <c r="AJ65" s="2">
        <v>66</v>
      </c>
    </row>
    <row r="66" spans="1:36" s="293" customFormat="1" ht="21" customHeight="1">
      <c r="A66" s="13">
        <v>1</v>
      </c>
      <c r="B66" s="11">
        <v>67</v>
      </c>
      <c r="C66" s="1597"/>
      <c r="D66" s="1598"/>
      <c r="E66" s="1571" t="s">
        <v>1253</v>
      </c>
      <c r="F66" s="1571"/>
      <c r="G66" s="1571"/>
      <c r="H66" s="1572"/>
      <c r="I66" s="84">
        <v>0</v>
      </c>
      <c r="J66" s="84">
        <v>0</v>
      </c>
      <c r="K66" s="84">
        <v>0</v>
      </c>
      <c r="L66" s="84">
        <v>0</v>
      </c>
      <c r="M66" s="84">
        <v>0</v>
      </c>
      <c r="N66" s="84">
        <v>0</v>
      </c>
      <c r="O66" s="84">
        <v>0</v>
      </c>
      <c r="P66" s="84">
        <v>0</v>
      </c>
      <c r="Q66" s="84">
        <v>0</v>
      </c>
      <c r="R66" s="84">
        <v>0</v>
      </c>
      <c r="S66" s="84">
        <v>0</v>
      </c>
      <c r="T66" s="84">
        <v>0</v>
      </c>
      <c r="U66" s="84">
        <v>0</v>
      </c>
      <c r="V66" s="84">
        <v>0</v>
      </c>
      <c r="W66" s="84">
        <v>0</v>
      </c>
      <c r="X66" s="84">
        <v>0</v>
      </c>
      <c r="Y66" s="84">
        <v>0</v>
      </c>
      <c r="Z66" s="84">
        <v>0</v>
      </c>
      <c r="AA66" s="84">
        <v>0</v>
      </c>
      <c r="AB66" s="387">
        <v>0</v>
      </c>
      <c r="AC66" s="84">
        <v>0</v>
      </c>
      <c r="AD66" s="84">
        <v>0</v>
      </c>
      <c r="AE66" s="84">
        <v>0</v>
      </c>
      <c r="AF66" s="84">
        <v>0</v>
      </c>
      <c r="AG66" s="84">
        <v>0</v>
      </c>
      <c r="AH66" s="153">
        <f t="shared" si="0"/>
        <v>0</v>
      </c>
      <c r="AI66" s="164">
        <v>1</v>
      </c>
      <c r="AJ66" s="2">
        <v>67</v>
      </c>
    </row>
    <row r="67" spans="1:36" s="293" customFormat="1" ht="21" customHeight="1">
      <c r="A67" s="13">
        <v>1</v>
      </c>
      <c r="B67" s="11">
        <v>68</v>
      </c>
      <c r="C67" s="1597"/>
      <c r="D67" s="1598"/>
      <c r="E67" s="1571" t="s">
        <v>1254</v>
      </c>
      <c r="F67" s="1571"/>
      <c r="G67" s="1571"/>
      <c r="H67" s="1572"/>
      <c r="I67" s="84">
        <v>0</v>
      </c>
      <c r="J67" s="84">
        <v>0</v>
      </c>
      <c r="K67" s="84">
        <v>0</v>
      </c>
      <c r="L67" s="84">
        <v>0</v>
      </c>
      <c r="M67" s="84">
        <v>0</v>
      </c>
      <c r="N67" s="84">
        <v>0</v>
      </c>
      <c r="O67" s="84">
        <v>0</v>
      </c>
      <c r="P67" s="84">
        <v>0</v>
      </c>
      <c r="Q67" s="84">
        <v>0</v>
      </c>
      <c r="R67" s="84">
        <v>0</v>
      </c>
      <c r="S67" s="84">
        <v>0</v>
      </c>
      <c r="T67" s="84">
        <v>0</v>
      </c>
      <c r="U67" s="84">
        <v>0</v>
      </c>
      <c r="V67" s="84">
        <v>0</v>
      </c>
      <c r="W67" s="84">
        <v>0</v>
      </c>
      <c r="X67" s="84">
        <v>0</v>
      </c>
      <c r="Y67" s="84">
        <v>1821</v>
      </c>
      <c r="Z67" s="84">
        <v>0</v>
      </c>
      <c r="AA67" s="84">
        <v>0</v>
      </c>
      <c r="AB67" s="387">
        <v>0</v>
      </c>
      <c r="AC67" s="84">
        <v>0</v>
      </c>
      <c r="AD67" s="84">
        <v>0</v>
      </c>
      <c r="AE67" s="84">
        <v>0</v>
      </c>
      <c r="AF67" s="84">
        <v>0</v>
      </c>
      <c r="AG67" s="84">
        <v>0</v>
      </c>
      <c r="AH67" s="153">
        <f t="shared" si="0"/>
        <v>1821</v>
      </c>
      <c r="AI67" s="164">
        <v>1</v>
      </c>
      <c r="AJ67" s="2">
        <v>68</v>
      </c>
    </row>
    <row r="68" spans="1:36" s="293" customFormat="1" ht="21" customHeight="1">
      <c r="A68" s="13">
        <v>1</v>
      </c>
      <c r="B68" s="11">
        <v>69</v>
      </c>
      <c r="C68" s="1597"/>
      <c r="D68" s="1598"/>
      <c r="E68" s="1571" t="s">
        <v>772</v>
      </c>
      <c r="F68" s="1571"/>
      <c r="G68" s="1571"/>
      <c r="H68" s="1572"/>
      <c r="I68" s="84">
        <v>9467</v>
      </c>
      <c r="J68" s="84">
        <v>212</v>
      </c>
      <c r="K68" s="84">
        <v>403</v>
      </c>
      <c r="L68" s="84">
        <v>346</v>
      </c>
      <c r="M68" s="84">
        <v>281</v>
      </c>
      <c r="N68" s="84">
        <v>397</v>
      </c>
      <c r="O68" s="84">
        <v>94</v>
      </c>
      <c r="P68" s="84">
        <v>159</v>
      </c>
      <c r="Q68" s="84">
        <v>422</v>
      </c>
      <c r="R68" s="84">
        <v>1058</v>
      </c>
      <c r="S68" s="84">
        <v>0</v>
      </c>
      <c r="T68" s="84">
        <v>0</v>
      </c>
      <c r="U68" s="84">
        <v>0</v>
      </c>
      <c r="V68" s="84">
        <v>0</v>
      </c>
      <c r="W68" s="84">
        <v>100</v>
      </c>
      <c r="X68" s="84">
        <v>483</v>
      </c>
      <c r="Y68" s="84">
        <v>0</v>
      </c>
      <c r="Z68" s="84">
        <v>0</v>
      </c>
      <c r="AA68" s="84">
        <v>0</v>
      </c>
      <c r="AB68" s="387">
        <v>0</v>
      </c>
      <c r="AC68" s="84">
        <v>744</v>
      </c>
      <c r="AD68" s="84">
        <v>800</v>
      </c>
      <c r="AE68" s="84">
        <v>0</v>
      </c>
      <c r="AF68" s="84">
        <v>0</v>
      </c>
      <c r="AG68" s="84">
        <v>0</v>
      </c>
      <c r="AH68" s="153">
        <f t="shared" si="0"/>
        <v>14966</v>
      </c>
      <c r="AI68" s="164">
        <v>1</v>
      </c>
      <c r="AJ68" s="2">
        <v>69</v>
      </c>
    </row>
    <row r="69" spans="1:36" s="293" customFormat="1" ht="21" customHeight="1">
      <c r="A69" s="13">
        <v>1</v>
      </c>
      <c r="B69" s="11">
        <v>70</v>
      </c>
      <c r="C69" s="1599"/>
      <c r="D69" s="1600"/>
      <c r="E69" s="1571" t="s">
        <v>829</v>
      </c>
      <c r="F69" s="1571"/>
      <c r="G69" s="1571"/>
      <c r="H69" s="1572"/>
      <c r="I69" s="84">
        <v>0</v>
      </c>
      <c r="J69" s="84">
        <v>0</v>
      </c>
      <c r="K69" s="84">
        <v>0</v>
      </c>
      <c r="L69" s="84">
        <v>0</v>
      </c>
      <c r="M69" s="84">
        <v>0</v>
      </c>
      <c r="N69" s="84">
        <v>0</v>
      </c>
      <c r="O69" s="84">
        <v>0</v>
      </c>
      <c r="P69" s="84">
        <v>0</v>
      </c>
      <c r="Q69" s="84">
        <v>0</v>
      </c>
      <c r="R69" s="84">
        <v>0</v>
      </c>
      <c r="S69" s="84">
        <v>0</v>
      </c>
      <c r="T69" s="84">
        <v>0</v>
      </c>
      <c r="U69" s="84">
        <v>0</v>
      </c>
      <c r="V69" s="84">
        <v>0</v>
      </c>
      <c r="W69" s="84">
        <v>0</v>
      </c>
      <c r="X69" s="84">
        <v>0</v>
      </c>
      <c r="Y69" s="84">
        <v>0</v>
      </c>
      <c r="Z69" s="84">
        <v>0</v>
      </c>
      <c r="AA69" s="84">
        <v>258</v>
      </c>
      <c r="AB69" s="387">
        <v>0</v>
      </c>
      <c r="AC69" s="84">
        <v>91</v>
      </c>
      <c r="AD69" s="84">
        <v>197</v>
      </c>
      <c r="AE69" s="84">
        <v>141</v>
      </c>
      <c r="AF69" s="84">
        <v>0</v>
      </c>
      <c r="AG69" s="84">
        <v>0</v>
      </c>
      <c r="AH69" s="153">
        <f t="shared" si="0"/>
        <v>687</v>
      </c>
      <c r="AI69" s="164">
        <v>1</v>
      </c>
      <c r="AJ69" s="2">
        <v>70</v>
      </c>
    </row>
    <row r="70" spans="1:36" s="293" customFormat="1" ht="21" customHeight="1">
      <c r="A70" s="13">
        <v>1</v>
      </c>
      <c r="B70" s="11">
        <v>71</v>
      </c>
      <c r="C70" s="1570" t="s">
        <v>1255</v>
      </c>
      <c r="D70" s="1571"/>
      <c r="E70" s="1571"/>
      <c r="F70" s="1571"/>
      <c r="G70" s="1571"/>
      <c r="H70" s="1572"/>
      <c r="I70" s="84">
        <v>0</v>
      </c>
      <c r="J70" s="84">
        <v>0</v>
      </c>
      <c r="K70" s="84">
        <v>0</v>
      </c>
      <c r="L70" s="84">
        <v>0</v>
      </c>
      <c r="M70" s="84">
        <v>0</v>
      </c>
      <c r="N70" s="84">
        <v>0</v>
      </c>
      <c r="O70" s="84">
        <v>0</v>
      </c>
      <c r="P70" s="84">
        <v>0</v>
      </c>
      <c r="Q70" s="84">
        <v>0</v>
      </c>
      <c r="R70" s="84">
        <v>0</v>
      </c>
      <c r="S70" s="84">
        <v>0</v>
      </c>
      <c r="T70" s="84">
        <v>0</v>
      </c>
      <c r="U70" s="84">
        <v>0</v>
      </c>
      <c r="V70" s="84">
        <v>0</v>
      </c>
      <c r="W70" s="84">
        <v>0</v>
      </c>
      <c r="X70" s="84">
        <v>0</v>
      </c>
      <c r="Y70" s="84">
        <v>0</v>
      </c>
      <c r="Z70" s="84">
        <v>0</v>
      </c>
      <c r="AA70" s="84">
        <v>0</v>
      </c>
      <c r="AB70" s="387">
        <v>0</v>
      </c>
      <c r="AC70" s="84">
        <v>0</v>
      </c>
      <c r="AD70" s="84">
        <v>0</v>
      </c>
      <c r="AE70" s="84">
        <v>0</v>
      </c>
      <c r="AF70" s="84">
        <v>0</v>
      </c>
      <c r="AG70" s="84">
        <v>0</v>
      </c>
      <c r="AH70" s="153">
        <f t="shared" si="0"/>
        <v>0</v>
      </c>
      <c r="AI70" s="164">
        <v>1</v>
      </c>
      <c r="AJ70" s="2">
        <v>71</v>
      </c>
    </row>
    <row r="71" spans="1:36" s="293" customFormat="1" ht="21" customHeight="1">
      <c r="A71" s="13">
        <v>1</v>
      </c>
      <c r="B71" s="11">
        <v>72</v>
      </c>
      <c r="C71" s="1570" t="s">
        <v>1153</v>
      </c>
      <c r="D71" s="1571"/>
      <c r="E71" s="1571"/>
      <c r="F71" s="1571"/>
      <c r="G71" s="1571"/>
      <c r="H71" s="1572"/>
      <c r="I71" s="84">
        <v>0</v>
      </c>
      <c r="J71" s="84">
        <v>0</v>
      </c>
      <c r="K71" s="84">
        <v>0</v>
      </c>
      <c r="L71" s="84">
        <v>0</v>
      </c>
      <c r="M71" s="84">
        <v>0</v>
      </c>
      <c r="N71" s="84">
        <v>0</v>
      </c>
      <c r="O71" s="84">
        <v>0</v>
      </c>
      <c r="P71" s="84">
        <v>0</v>
      </c>
      <c r="Q71" s="84">
        <v>0</v>
      </c>
      <c r="R71" s="84">
        <v>0</v>
      </c>
      <c r="S71" s="84">
        <v>0</v>
      </c>
      <c r="T71" s="84">
        <v>0</v>
      </c>
      <c r="U71" s="84">
        <v>0</v>
      </c>
      <c r="V71" s="84">
        <v>0</v>
      </c>
      <c r="W71" s="84">
        <v>0</v>
      </c>
      <c r="X71" s="84">
        <v>0</v>
      </c>
      <c r="Y71" s="84">
        <v>0</v>
      </c>
      <c r="Z71" s="84">
        <v>0</v>
      </c>
      <c r="AA71" s="84">
        <v>0</v>
      </c>
      <c r="AB71" s="387">
        <v>0</v>
      </c>
      <c r="AC71" s="84">
        <v>0</v>
      </c>
      <c r="AD71" s="84">
        <v>0</v>
      </c>
      <c r="AE71" s="84">
        <v>0</v>
      </c>
      <c r="AF71" s="84">
        <v>0</v>
      </c>
      <c r="AG71" s="84">
        <v>0</v>
      </c>
      <c r="AH71" s="153">
        <f t="shared" ref="AH71:AH81" si="1">SUM(I71:AA71)+SUM(AB71:AG71)</f>
        <v>0</v>
      </c>
      <c r="AI71" s="164">
        <v>1</v>
      </c>
      <c r="AJ71" s="2">
        <v>72</v>
      </c>
    </row>
    <row r="72" spans="1:36" s="293" customFormat="1" ht="21" customHeight="1">
      <c r="A72" s="13">
        <v>1</v>
      </c>
      <c r="B72" s="11">
        <v>73</v>
      </c>
      <c r="C72" s="1570" t="s">
        <v>1070</v>
      </c>
      <c r="D72" s="1571"/>
      <c r="E72" s="1571"/>
      <c r="F72" s="1571"/>
      <c r="G72" s="1571"/>
      <c r="H72" s="1572"/>
      <c r="I72" s="84">
        <v>0</v>
      </c>
      <c r="J72" s="84">
        <v>0</v>
      </c>
      <c r="K72" s="84">
        <v>0</v>
      </c>
      <c r="L72" s="84">
        <v>0</v>
      </c>
      <c r="M72" s="84">
        <v>0</v>
      </c>
      <c r="N72" s="84">
        <v>0</v>
      </c>
      <c r="O72" s="84">
        <v>0</v>
      </c>
      <c r="P72" s="84">
        <v>0</v>
      </c>
      <c r="Q72" s="84">
        <v>0</v>
      </c>
      <c r="R72" s="84">
        <v>0</v>
      </c>
      <c r="S72" s="84">
        <v>0</v>
      </c>
      <c r="T72" s="84">
        <v>0</v>
      </c>
      <c r="U72" s="84">
        <v>0</v>
      </c>
      <c r="V72" s="84">
        <v>0</v>
      </c>
      <c r="W72" s="84">
        <v>0</v>
      </c>
      <c r="X72" s="84">
        <v>0</v>
      </c>
      <c r="Y72" s="84">
        <v>0</v>
      </c>
      <c r="Z72" s="84">
        <v>0</v>
      </c>
      <c r="AA72" s="84">
        <v>0</v>
      </c>
      <c r="AB72" s="387">
        <v>0</v>
      </c>
      <c r="AC72" s="84">
        <v>0</v>
      </c>
      <c r="AD72" s="84">
        <v>0</v>
      </c>
      <c r="AE72" s="84">
        <v>0</v>
      </c>
      <c r="AF72" s="84">
        <v>0</v>
      </c>
      <c r="AG72" s="84">
        <v>0</v>
      </c>
      <c r="AH72" s="153">
        <f t="shared" si="1"/>
        <v>0</v>
      </c>
      <c r="AI72" s="164">
        <v>1</v>
      </c>
      <c r="AJ72" s="2">
        <v>73</v>
      </c>
    </row>
    <row r="73" spans="1:36" s="293" customFormat="1" ht="21" customHeight="1">
      <c r="A73" s="13">
        <v>1</v>
      </c>
      <c r="B73" s="11">
        <v>74</v>
      </c>
      <c r="C73" s="1570" t="s">
        <v>1256</v>
      </c>
      <c r="D73" s="1571"/>
      <c r="E73" s="1571"/>
      <c r="F73" s="1571"/>
      <c r="G73" s="1571"/>
      <c r="H73" s="1572"/>
      <c r="I73" s="84">
        <v>0</v>
      </c>
      <c r="J73" s="84">
        <v>0</v>
      </c>
      <c r="K73" s="84">
        <v>0</v>
      </c>
      <c r="L73" s="84">
        <v>0</v>
      </c>
      <c r="M73" s="84">
        <v>0</v>
      </c>
      <c r="N73" s="84">
        <v>0</v>
      </c>
      <c r="O73" s="84">
        <v>0</v>
      </c>
      <c r="P73" s="84">
        <v>11254</v>
      </c>
      <c r="Q73" s="84">
        <v>0</v>
      </c>
      <c r="R73" s="84">
        <v>0</v>
      </c>
      <c r="S73" s="84">
        <v>0</v>
      </c>
      <c r="T73" s="84">
        <v>0</v>
      </c>
      <c r="U73" s="84">
        <v>0</v>
      </c>
      <c r="V73" s="84">
        <v>0</v>
      </c>
      <c r="W73" s="84">
        <v>0</v>
      </c>
      <c r="X73" s="84">
        <v>0</v>
      </c>
      <c r="Y73" s="84">
        <v>0</v>
      </c>
      <c r="Z73" s="84">
        <v>0</v>
      </c>
      <c r="AA73" s="84">
        <v>4112</v>
      </c>
      <c r="AB73" s="387">
        <v>0</v>
      </c>
      <c r="AC73" s="84">
        <v>0</v>
      </c>
      <c r="AD73" s="84">
        <v>0</v>
      </c>
      <c r="AE73" s="84">
        <v>0</v>
      </c>
      <c r="AF73" s="84">
        <v>0</v>
      </c>
      <c r="AG73" s="84">
        <v>0</v>
      </c>
      <c r="AH73" s="153">
        <f t="shared" si="1"/>
        <v>15366</v>
      </c>
      <c r="AI73" s="164">
        <v>1</v>
      </c>
      <c r="AJ73" s="2">
        <v>74</v>
      </c>
    </row>
    <row r="74" spans="1:36" s="293" customFormat="1" ht="21" customHeight="1">
      <c r="A74" s="13">
        <v>1</v>
      </c>
      <c r="B74" s="11">
        <v>75</v>
      </c>
      <c r="C74" s="1570" t="s">
        <v>268</v>
      </c>
      <c r="D74" s="1571"/>
      <c r="E74" s="1571"/>
      <c r="F74" s="1571"/>
      <c r="G74" s="1571"/>
      <c r="H74" s="1572"/>
      <c r="I74" s="84">
        <v>602820</v>
      </c>
      <c r="J74" s="84">
        <v>204864</v>
      </c>
      <c r="K74" s="84">
        <v>198833</v>
      </c>
      <c r="L74" s="84">
        <v>156278</v>
      </c>
      <c r="M74" s="84">
        <v>51828</v>
      </c>
      <c r="N74" s="84">
        <v>89815</v>
      </c>
      <c r="O74" s="84">
        <v>0</v>
      </c>
      <c r="P74" s="84">
        <v>55403</v>
      </c>
      <c r="Q74" s="84">
        <v>280828</v>
      </c>
      <c r="R74" s="84">
        <v>16410</v>
      </c>
      <c r="S74" s="84">
        <v>57688</v>
      </c>
      <c r="T74" s="84">
        <v>0</v>
      </c>
      <c r="U74" s="84">
        <v>81351</v>
      </c>
      <c r="V74" s="84">
        <v>0</v>
      </c>
      <c r="W74" s="84">
        <v>88666</v>
      </c>
      <c r="X74" s="84">
        <v>105675</v>
      </c>
      <c r="Y74" s="84">
        <v>20588</v>
      </c>
      <c r="Z74" s="84">
        <v>0</v>
      </c>
      <c r="AA74" s="84">
        <v>52009</v>
      </c>
      <c r="AB74" s="387">
        <v>0</v>
      </c>
      <c r="AC74" s="84">
        <v>21630</v>
      </c>
      <c r="AD74" s="84">
        <v>7726</v>
      </c>
      <c r="AE74" s="84">
        <v>3963</v>
      </c>
      <c r="AF74" s="84">
        <v>73401</v>
      </c>
      <c r="AG74" s="84">
        <v>8213</v>
      </c>
      <c r="AH74" s="153">
        <f t="shared" si="1"/>
        <v>2177989</v>
      </c>
      <c r="AI74" s="164">
        <v>1</v>
      </c>
      <c r="AJ74" s="2">
        <v>75</v>
      </c>
    </row>
    <row r="75" spans="1:36" s="293" customFormat="1" ht="21" customHeight="1">
      <c r="A75" s="13">
        <v>1</v>
      </c>
      <c r="B75" s="11">
        <v>76</v>
      </c>
      <c r="C75" s="1573" t="s">
        <v>180</v>
      </c>
      <c r="D75" s="1574"/>
      <c r="E75" s="1571" t="s">
        <v>505</v>
      </c>
      <c r="F75" s="1571"/>
      <c r="G75" s="1571"/>
      <c r="H75" s="1572"/>
      <c r="I75" s="84">
        <v>569434</v>
      </c>
      <c r="J75" s="84">
        <v>174504</v>
      </c>
      <c r="K75" s="84">
        <v>195956</v>
      </c>
      <c r="L75" s="84">
        <v>151423</v>
      </c>
      <c r="M75" s="84">
        <v>51677</v>
      </c>
      <c r="N75" s="84">
        <v>85927</v>
      </c>
      <c r="O75" s="84">
        <v>0</v>
      </c>
      <c r="P75" s="84">
        <v>46798</v>
      </c>
      <c r="Q75" s="84">
        <v>264156</v>
      </c>
      <c r="R75" s="84">
        <v>12206</v>
      </c>
      <c r="S75" s="84">
        <v>57688</v>
      </c>
      <c r="T75" s="84">
        <v>0</v>
      </c>
      <c r="U75" s="84">
        <v>81351</v>
      </c>
      <c r="V75" s="84">
        <v>0</v>
      </c>
      <c r="W75" s="84">
        <v>84420</v>
      </c>
      <c r="X75" s="84">
        <v>5981</v>
      </c>
      <c r="Y75" s="84">
        <v>20588</v>
      </c>
      <c r="Z75" s="84">
        <v>0</v>
      </c>
      <c r="AA75" s="84">
        <v>52009</v>
      </c>
      <c r="AB75" s="387">
        <v>0</v>
      </c>
      <c r="AC75" s="84">
        <v>21630</v>
      </c>
      <c r="AD75" s="84">
        <v>7726</v>
      </c>
      <c r="AE75" s="84">
        <v>3963</v>
      </c>
      <c r="AF75" s="84">
        <v>0</v>
      </c>
      <c r="AG75" s="84">
        <v>8213</v>
      </c>
      <c r="AH75" s="153">
        <f t="shared" si="1"/>
        <v>1895650</v>
      </c>
      <c r="AI75" s="164">
        <v>1</v>
      </c>
      <c r="AJ75" s="2">
        <v>76</v>
      </c>
    </row>
    <row r="76" spans="1:36" s="293" customFormat="1" ht="21" customHeight="1">
      <c r="A76" s="13">
        <v>2</v>
      </c>
      <c r="B76" s="11">
        <v>2</v>
      </c>
      <c r="C76" s="1567" t="s">
        <v>1210</v>
      </c>
      <c r="D76" s="1568"/>
      <c r="E76" s="1568"/>
      <c r="F76" s="1568"/>
      <c r="G76" s="1568"/>
      <c r="H76" s="1569"/>
      <c r="I76" s="84">
        <v>0</v>
      </c>
      <c r="J76" s="84">
        <v>0</v>
      </c>
      <c r="K76" s="84">
        <v>0</v>
      </c>
      <c r="L76" s="84">
        <v>0</v>
      </c>
      <c r="M76" s="84">
        <v>0</v>
      </c>
      <c r="N76" s="84">
        <v>0</v>
      </c>
      <c r="O76" s="84">
        <v>0</v>
      </c>
      <c r="P76" s="84">
        <v>0</v>
      </c>
      <c r="Q76" s="84">
        <v>0</v>
      </c>
      <c r="R76" s="84">
        <v>0</v>
      </c>
      <c r="S76" s="84">
        <v>0</v>
      </c>
      <c r="T76" s="84">
        <v>0</v>
      </c>
      <c r="U76" s="84">
        <v>0</v>
      </c>
      <c r="V76" s="84">
        <v>0</v>
      </c>
      <c r="W76" s="84">
        <v>0</v>
      </c>
      <c r="X76" s="84">
        <v>0</v>
      </c>
      <c r="Y76" s="84">
        <v>0</v>
      </c>
      <c r="Z76" s="84">
        <v>0</v>
      </c>
      <c r="AA76" s="84">
        <v>0</v>
      </c>
      <c r="AB76" s="387">
        <v>0</v>
      </c>
      <c r="AC76" s="84">
        <v>0</v>
      </c>
      <c r="AD76" s="84">
        <v>0</v>
      </c>
      <c r="AE76" s="84">
        <v>0</v>
      </c>
      <c r="AF76" s="84">
        <v>0</v>
      </c>
      <c r="AG76" s="84">
        <v>0</v>
      </c>
      <c r="AH76" s="153">
        <f t="shared" si="1"/>
        <v>0</v>
      </c>
      <c r="AI76" s="164">
        <v>2</v>
      </c>
      <c r="AJ76" s="2">
        <v>2</v>
      </c>
    </row>
    <row r="77" spans="1:36" s="293" customFormat="1" ht="21" customHeight="1">
      <c r="A77" s="13">
        <v>2</v>
      </c>
      <c r="B77" s="11">
        <v>3</v>
      </c>
      <c r="C77" s="1575" t="s">
        <v>550</v>
      </c>
      <c r="D77" s="1576"/>
      <c r="E77" s="1576"/>
      <c r="F77" s="1576"/>
      <c r="G77" s="1576"/>
      <c r="H77" s="1576"/>
      <c r="I77" s="84">
        <v>19291</v>
      </c>
      <c r="J77" s="84">
        <v>8323</v>
      </c>
      <c r="K77" s="84">
        <v>50621</v>
      </c>
      <c r="L77" s="84">
        <v>30766</v>
      </c>
      <c r="M77" s="84">
        <v>6506</v>
      </c>
      <c r="N77" s="84">
        <v>221622</v>
      </c>
      <c r="O77" s="84">
        <v>205301</v>
      </c>
      <c r="P77" s="84">
        <v>3193</v>
      </c>
      <c r="Q77" s="84">
        <v>358261</v>
      </c>
      <c r="R77" s="84">
        <v>8040</v>
      </c>
      <c r="S77" s="84">
        <v>2776</v>
      </c>
      <c r="T77" s="84">
        <v>196000</v>
      </c>
      <c r="U77" s="84">
        <v>93338</v>
      </c>
      <c r="V77" s="84">
        <v>2208</v>
      </c>
      <c r="W77" s="84">
        <v>5369</v>
      </c>
      <c r="X77" s="84">
        <v>16125</v>
      </c>
      <c r="Y77" s="84">
        <v>103380</v>
      </c>
      <c r="Z77" s="84">
        <v>11962</v>
      </c>
      <c r="AA77" s="84">
        <v>8471</v>
      </c>
      <c r="AB77" s="84">
        <v>95234</v>
      </c>
      <c r="AC77" s="84">
        <v>5113</v>
      </c>
      <c r="AD77" s="84">
        <v>0</v>
      </c>
      <c r="AE77" s="84">
        <v>0</v>
      </c>
      <c r="AF77" s="84">
        <v>121752</v>
      </c>
      <c r="AG77" s="84">
        <v>1744</v>
      </c>
      <c r="AH77" s="153">
        <f t="shared" si="1"/>
        <v>1575396</v>
      </c>
      <c r="AI77" s="164">
        <v>2</v>
      </c>
      <c r="AJ77" s="2">
        <v>3</v>
      </c>
    </row>
    <row r="78" spans="1:36" s="293" customFormat="1" ht="21" customHeight="1">
      <c r="A78" s="13">
        <v>2</v>
      </c>
      <c r="B78" s="11">
        <v>4</v>
      </c>
      <c r="C78" s="311"/>
      <c r="D78" s="323" t="s">
        <v>346</v>
      </c>
      <c r="E78" s="1542" t="s">
        <v>310</v>
      </c>
      <c r="F78" s="1542"/>
      <c r="G78" s="1548"/>
      <c r="H78" s="1548"/>
      <c r="I78" s="84">
        <v>19291</v>
      </c>
      <c r="J78" s="84">
        <v>7662</v>
      </c>
      <c r="K78" s="84">
        <v>50621</v>
      </c>
      <c r="L78" s="84">
        <v>30766</v>
      </c>
      <c r="M78" s="84">
        <v>6506</v>
      </c>
      <c r="N78" s="84">
        <v>120016</v>
      </c>
      <c r="O78" s="84">
        <v>105594</v>
      </c>
      <c r="P78" s="84">
        <v>3193</v>
      </c>
      <c r="Q78" s="84">
        <v>133754</v>
      </c>
      <c r="R78" s="84">
        <v>7567</v>
      </c>
      <c r="S78" s="84">
        <v>2776</v>
      </c>
      <c r="T78" s="84">
        <v>196000</v>
      </c>
      <c r="U78" s="84">
        <v>92944</v>
      </c>
      <c r="V78" s="84">
        <v>2190</v>
      </c>
      <c r="W78" s="84">
        <v>4404</v>
      </c>
      <c r="X78" s="84">
        <v>16125</v>
      </c>
      <c r="Y78" s="84">
        <v>103380</v>
      </c>
      <c r="Z78" s="84">
        <v>4289</v>
      </c>
      <c r="AA78" s="84">
        <v>8259</v>
      </c>
      <c r="AB78" s="84">
        <v>8758</v>
      </c>
      <c r="AC78" s="84">
        <v>5042</v>
      </c>
      <c r="AD78" s="84">
        <v>0</v>
      </c>
      <c r="AE78" s="84">
        <v>0</v>
      </c>
      <c r="AF78" s="84">
        <v>33044</v>
      </c>
      <c r="AG78" s="84">
        <v>1715</v>
      </c>
      <c r="AH78" s="153">
        <f t="shared" si="1"/>
        <v>963896</v>
      </c>
      <c r="AI78" s="164">
        <v>2</v>
      </c>
      <c r="AJ78" s="2">
        <v>4</v>
      </c>
    </row>
    <row r="79" spans="1:36" s="293" customFormat="1" ht="21" customHeight="1">
      <c r="A79" s="13">
        <v>2</v>
      </c>
      <c r="B79" s="11">
        <v>5</v>
      </c>
      <c r="C79" s="311"/>
      <c r="D79" s="327" t="s">
        <v>757</v>
      </c>
      <c r="E79" s="1542" t="s">
        <v>315</v>
      </c>
      <c r="F79" s="1542"/>
      <c r="G79" s="1548"/>
      <c r="H79" s="1548"/>
      <c r="I79" s="84">
        <v>0</v>
      </c>
      <c r="J79" s="84">
        <v>661</v>
      </c>
      <c r="K79" s="84">
        <v>0</v>
      </c>
      <c r="L79" s="84">
        <v>0</v>
      </c>
      <c r="M79" s="84">
        <v>0</v>
      </c>
      <c r="N79" s="84">
        <v>101606</v>
      </c>
      <c r="O79" s="84">
        <v>99707</v>
      </c>
      <c r="P79" s="84">
        <v>0</v>
      </c>
      <c r="Q79" s="84">
        <v>224507</v>
      </c>
      <c r="R79" s="84">
        <v>473</v>
      </c>
      <c r="S79" s="84">
        <v>0</v>
      </c>
      <c r="T79" s="84">
        <v>0</v>
      </c>
      <c r="U79" s="84">
        <v>394</v>
      </c>
      <c r="V79" s="84">
        <v>18</v>
      </c>
      <c r="W79" s="84">
        <v>965</v>
      </c>
      <c r="X79" s="84">
        <v>0</v>
      </c>
      <c r="Y79" s="84">
        <v>0</v>
      </c>
      <c r="Z79" s="84">
        <v>7673</v>
      </c>
      <c r="AA79" s="84">
        <v>212</v>
      </c>
      <c r="AB79" s="84">
        <v>86476</v>
      </c>
      <c r="AC79" s="84">
        <v>71</v>
      </c>
      <c r="AD79" s="84">
        <v>0</v>
      </c>
      <c r="AE79" s="84">
        <v>0</v>
      </c>
      <c r="AF79" s="84">
        <v>88708</v>
      </c>
      <c r="AG79" s="84">
        <v>29</v>
      </c>
      <c r="AH79" s="153">
        <f t="shared" si="1"/>
        <v>611500</v>
      </c>
      <c r="AI79" s="164">
        <v>2</v>
      </c>
      <c r="AJ79" s="2">
        <v>5</v>
      </c>
    </row>
    <row r="80" spans="1:36" s="293" customFormat="1" ht="21" customHeight="1">
      <c r="A80" s="13">
        <v>2</v>
      </c>
      <c r="B80" s="11">
        <v>6</v>
      </c>
      <c r="C80" s="311"/>
      <c r="D80" s="328"/>
      <c r="E80" s="337" t="s">
        <v>71</v>
      </c>
      <c r="F80" s="1577" t="s">
        <v>689</v>
      </c>
      <c r="G80" s="1577"/>
      <c r="H80" s="1578"/>
      <c r="I80" s="84">
        <v>0</v>
      </c>
      <c r="J80" s="84">
        <v>0</v>
      </c>
      <c r="K80" s="84">
        <v>0</v>
      </c>
      <c r="L80" s="84">
        <v>0</v>
      </c>
      <c r="M80" s="84">
        <v>0</v>
      </c>
      <c r="N80" s="84">
        <v>1251</v>
      </c>
      <c r="O80" s="84">
        <v>0</v>
      </c>
      <c r="P80" s="84">
        <v>0</v>
      </c>
      <c r="Q80" s="84">
        <v>0</v>
      </c>
      <c r="R80" s="84">
        <v>0</v>
      </c>
      <c r="S80" s="84">
        <v>0</v>
      </c>
      <c r="T80" s="84">
        <v>0</v>
      </c>
      <c r="U80" s="84">
        <v>6</v>
      </c>
      <c r="V80" s="84">
        <v>6</v>
      </c>
      <c r="W80" s="84">
        <v>63</v>
      </c>
      <c r="X80" s="84">
        <v>0</v>
      </c>
      <c r="Y80" s="84">
        <v>0</v>
      </c>
      <c r="Z80" s="84">
        <v>3777</v>
      </c>
      <c r="AA80" s="84">
        <v>212</v>
      </c>
      <c r="AB80" s="84">
        <v>6683</v>
      </c>
      <c r="AC80" s="84">
        <v>0</v>
      </c>
      <c r="AD80" s="84">
        <v>0</v>
      </c>
      <c r="AE80" s="84">
        <v>0</v>
      </c>
      <c r="AF80" s="84">
        <v>0</v>
      </c>
      <c r="AG80" s="84">
        <v>29</v>
      </c>
      <c r="AH80" s="153">
        <f t="shared" si="1"/>
        <v>12027</v>
      </c>
      <c r="AI80" s="164">
        <v>2</v>
      </c>
      <c r="AJ80" s="2">
        <v>6</v>
      </c>
    </row>
    <row r="81" spans="1:36" s="294" customFormat="1" ht="21" customHeight="1">
      <c r="A81" s="14">
        <v>2</v>
      </c>
      <c r="B81" s="297">
        <v>7</v>
      </c>
      <c r="C81" s="312"/>
      <c r="D81" s="306"/>
      <c r="E81" s="332" t="s">
        <v>106</v>
      </c>
      <c r="F81" s="1571" t="s">
        <v>190</v>
      </c>
      <c r="G81" s="1571"/>
      <c r="H81" s="1572"/>
      <c r="I81" s="84">
        <v>0</v>
      </c>
      <c r="J81" s="84">
        <v>661</v>
      </c>
      <c r="K81" s="84">
        <v>0</v>
      </c>
      <c r="L81" s="84">
        <v>0</v>
      </c>
      <c r="M81" s="84">
        <v>0</v>
      </c>
      <c r="N81" s="84">
        <v>100355</v>
      </c>
      <c r="O81" s="84">
        <v>99707</v>
      </c>
      <c r="P81" s="84">
        <v>0</v>
      </c>
      <c r="Q81" s="84">
        <v>224507</v>
      </c>
      <c r="R81" s="84">
        <v>473</v>
      </c>
      <c r="S81" s="84">
        <v>0</v>
      </c>
      <c r="T81" s="84">
        <v>0</v>
      </c>
      <c r="U81" s="84">
        <v>388</v>
      </c>
      <c r="V81" s="84">
        <v>12</v>
      </c>
      <c r="W81" s="84">
        <v>902</v>
      </c>
      <c r="X81" s="84">
        <v>0</v>
      </c>
      <c r="Y81" s="84">
        <v>0</v>
      </c>
      <c r="Z81" s="84">
        <v>3896</v>
      </c>
      <c r="AA81" s="84">
        <v>0</v>
      </c>
      <c r="AB81" s="84">
        <v>79793</v>
      </c>
      <c r="AC81" s="84">
        <v>71</v>
      </c>
      <c r="AD81" s="84">
        <v>0</v>
      </c>
      <c r="AE81" s="84">
        <v>0</v>
      </c>
      <c r="AF81" s="84">
        <v>88708</v>
      </c>
      <c r="AG81" s="84">
        <v>0</v>
      </c>
      <c r="AH81" s="153">
        <f t="shared" si="1"/>
        <v>599473</v>
      </c>
      <c r="AI81" s="402">
        <v>2</v>
      </c>
      <c r="AJ81" s="406">
        <v>7</v>
      </c>
    </row>
    <row r="82" spans="1:36" s="294" customFormat="1" ht="21" customHeight="1">
      <c r="A82" s="14"/>
      <c r="B82" s="297"/>
      <c r="C82" s="313"/>
      <c r="D82" s="14"/>
      <c r="E82" s="338"/>
      <c r="F82" s="338"/>
      <c r="G82" s="352"/>
      <c r="H82" s="352"/>
      <c r="I82" s="370"/>
      <c r="J82" s="370"/>
      <c r="K82" s="370"/>
      <c r="L82" s="370"/>
      <c r="M82" s="370"/>
      <c r="N82" s="370"/>
      <c r="O82" s="370"/>
      <c r="P82" s="370"/>
      <c r="Q82" s="370"/>
      <c r="R82" s="370"/>
      <c r="S82" s="370"/>
      <c r="T82" s="370"/>
      <c r="U82" s="370"/>
      <c r="V82" s="370"/>
      <c r="W82" s="370"/>
      <c r="X82" s="370"/>
      <c r="Y82" s="370"/>
      <c r="Z82" s="370"/>
      <c r="AA82" s="370"/>
      <c r="AB82" s="326"/>
      <c r="AC82" s="391"/>
      <c r="AD82" s="370"/>
      <c r="AE82" s="370"/>
      <c r="AF82" s="370"/>
      <c r="AG82" s="370"/>
      <c r="AH82" s="396"/>
      <c r="AI82" s="402">
        <v>0</v>
      </c>
      <c r="AJ82" s="406">
        <v>0</v>
      </c>
    </row>
    <row r="83" spans="1:36" s="293" customFormat="1" ht="21" customHeight="1">
      <c r="A83" s="13"/>
      <c r="B83" s="11"/>
      <c r="C83" s="14" t="s">
        <v>5</v>
      </c>
      <c r="D83" s="329"/>
      <c r="E83" s="329"/>
      <c r="F83" s="329"/>
      <c r="G83" s="329"/>
      <c r="H83" s="329"/>
      <c r="I83" s="370"/>
      <c r="J83" s="370"/>
      <c r="K83" s="370"/>
      <c r="L83" s="370"/>
      <c r="M83" s="370"/>
      <c r="N83" s="370"/>
      <c r="O83" s="370"/>
      <c r="P83" s="370"/>
      <c r="Q83" s="370"/>
      <c r="R83" s="370"/>
      <c r="S83" s="370"/>
      <c r="T83" s="370"/>
      <c r="U83" s="370"/>
      <c r="V83" s="370"/>
      <c r="W83" s="370"/>
      <c r="X83" s="370"/>
      <c r="Y83" s="370"/>
      <c r="Z83" s="370"/>
      <c r="AA83" s="370"/>
      <c r="AB83" s="388"/>
      <c r="AC83" s="391"/>
      <c r="AD83" s="370"/>
      <c r="AE83" s="370"/>
      <c r="AF83" s="370"/>
      <c r="AG83" s="370"/>
      <c r="AH83" s="396"/>
      <c r="AI83" s="164">
        <v>0</v>
      </c>
      <c r="AJ83" s="2">
        <v>0</v>
      </c>
    </row>
    <row r="84" spans="1:36" s="293" customFormat="1" ht="21" customHeight="1">
      <c r="A84" s="13">
        <v>2</v>
      </c>
      <c r="B84" s="11">
        <v>9</v>
      </c>
      <c r="C84" s="1575" t="s">
        <v>701</v>
      </c>
      <c r="D84" s="1564"/>
      <c r="E84" s="1579"/>
      <c r="F84" s="1544" t="s">
        <v>501</v>
      </c>
      <c r="G84" s="1542"/>
      <c r="H84" s="1580"/>
      <c r="I84" s="371">
        <v>7133789</v>
      </c>
      <c r="J84" s="371">
        <v>1137661</v>
      </c>
      <c r="K84" s="371">
        <v>1894659</v>
      </c>
      <c r="L84" s="371">
        <v>1459417</v>
      </c>
      <c r="M84" s="371">
        <v>567957</v>
      </c>
      <c r="N84" s="371">
        <v>1257848</v>
      </c>
      <c r="O84" s="371">
        <v>528898</v>
      </c>
      <c r="P84" s="371">
        <v>584666</v>
      </c>
      <c r="Q84" s="371">
        <v>2545806</v>
      </c>
      <c r="R84" s="371">
        <v>549161</v>
      </c>
      <c r="S84" s="371">
        <v>821994</v>
      </c>
      <c r="T84" s="371">
        <v>1198108</v>
      </c>
      <c r="U84" s="371">
        <v>772774</v>
      </c>
      <c r="V84" s="371">
        <v>194807</v>
      </c>
      <c r="W84" s="371">
        <v>580404</v>
      </c>
      <c r="X84" s="371">
        <v>472867</v>
      </c>
      <c r="Y84" s="371">
        <v>249083</v>
      </c>
      <c r="Z84" s="371">
        <v>79882</v>
      </c>
      <c r="AA84" s="371">
        <v>271497</v>
      </c>
      <c r="AB84" s="107">
        <v>258505</v>
      </c>
      <c r="AC84" s="371">
        <v>200401</v>
      </c>
      <c r="AD84" s="371">
        <v>138509</v>
      </c>
      <c r="AE84" s="371">
        <v>112069</v>
      </c>
      <c r="AF84" s="371">
        <v>378604</v>
      </c>
      <c r="AG84" s="371">
        <v>217581</v>
      </c>
      <c r="AH84" s="149">
        <f t="shared" ref="AH84:AH89" si="2">SUM(I84:AA84)+SUM(AB84:AG84)</f>
        <v>23606947</v>
      </c>
      <c r="AI84" s="164">
        <v>2</v>
      </c>
      <c r="AJ84" s="2">
        <v>9</v>
      </c>
    </row>
    <row r="85" spans="1:36" s="293" customFormat="1" ht="21" customHeight="1">
      <c r="A85" s="13">
        <v>2</v>
      </c>
      <c r="B85" s="11">
        <v>10</v>
      </c>
      <c r="C85" s="1581" t="s">
        <v>87</v>
      </c>
      <c r="D85" s="1555"/>
      <c r="E85" s="1582"/>
      <c r="F85" s="1581" t="s">
        <v>502</v>
      </c>
      <c r="G85" s="1555"/>
      <c r="H85" s="1582"/>
      <c r="I85" s="372">
        <v>7766109</v>
      </c>
      <c r="J85" s="372">
        <v>1229762</v>
      </c>
      <c r="K85" s="372">
        <v>2058480</v>
      </c>
      <c r="L85" s="372">
        <v>1585158</v>
      </c>
      <c r="M85" s="372">
        <v>618709</v>
      </c>
      <c r="N85" s="372">
        <v>1338823</v>
      </c>
      <c r="O85" s="372">
        <v>547850</v>
      </c>
      <c r="P85" s="372">
        <v>635083</v>
      </c>
      <c r="Q85" s="372">
        <v>2735833</v>
      </c>
      <c r="R85" s="372">
        <v>601457</v>
      </c>
      <c r="S85" s="372">
        <v>897158</v>
      </c>
      <c r="T85" s="372">
        <v>1263150</v>
      </c>
      <c r="U85" s="372">
        <v>831712</v>
      </c>
      <c r="V85" s="372">
        <v>213257</v>
      </c>
      <c r="W85" s="372">
        <v>628920</v>
      </c>
      <c r="X85" s="372">
        <v>507745</v>
      </c>
      <c r="Y85" s="372">
        <v>261492</v>
      </c>
      <c r="Z85" s="372">
        <v>83428</v>
      </c>
      <c r="AA85" s="372">
        <v>292072</v>
      </c>
      <c r="AB85" s="372">
        <v>268383</v>
      </c>
      <c r="AC85" s="372">
        <v>217635</v>
      </c>
      <c r="AD85" s="372">
        <v>151450</v>
      </c>
      <c r="AE85" s="372">
        <v>122869</v>
      </c>
      <c r="AF85" s="372">
        <v>400911</v>
      </c>
      <c r="AG85" s="372">
        <v>238123</v>
      </c>
      <c r="AH85" s="157">
        <f t="shared" si="2"/>
        <v>25495569</v>
      </c>
      <c r="AI85" s="164">
        <v>2</v>
      </c>
      <c r="AJ85" s="2">
        <v>10</v>
      </c>
    </row>
    <row r="86" spans="1:36" s="293" customFormat="1" ht="21" customHeight="1">
      <c r="A86" s="13">
        <v>2</v>
      </c>
      <c r="B86" s="11">
        <v>11</v>
      </c>
      <c r="C86" s="1575" t="s">
        <v>701</v>
      </c>
      <c r="D86" s="1564"/>
      <c r="E86" s="1579"/>
      <c r="F86" s="1544" t="s">
        <v>501</v>
      </c>
      <c r="G86" s="1542"/>
      <c r="H86" s="1580"/>
      <c r="I86" s="371">
        <v>5984813</v>
      </c>
      <c r="J86" s="371">
        <v>1021467</v>
      </c>
      <c r="K86" s="371">
        <v>1831494</v>
      </c>
      <c r="L86" s="371">
        <v>1299280</v>
      </c>
      <c r="M86" s="371">
        <v>591476</v>
      </c>
      <c r="N86" s="371">
        <v>1132698</v>
      </c>
      <c r="O86" s="371">
        <v>503426</v>
      </c>
      <c r="P86" s="371">
        <v>586655</v>
      </c>
      <c r="Q86" s="371">
        <v>2177077</v>
      </c>
      <c r="R86" s="371">
        <v>522825</v>
      </c>
      <c r="S86" s="371">
        <v>698722</v>
      </c>
      <c r="T86" s="371">
        <v>1055510</v>
      </c>
      <c r="U86" s="371">
        <v>781630</v>
      </c>
      <c r="V86" s="371">
        <v>188591</v>
      </c>
      <c r="W86" s="371">
        <v>567853</v>
      </c>
      <c r="X86" s="371">
        <v>579907</v>
      </c>
      <c r="Y86" s="371">
        <v>242788</v>
      </c>
      <c r="Z86" s="371">
        <v>76917</v>
      </c>
      <c r="AA86" s="371">
        <v>267212</v>
      </c>
      <c r="AB86" s="371">
        <v>252899</v>
      </c>
      <c r="AC86" s="371">
        <v>223765</v>
      </c>
      <c r="AD86" s="371">
        <v>135377</v>
      </c>
      <c r="AE86" s="371">
        <v>108804</v>
      </c>
      <c r="AF86" s="371">
        <v>374590</v>
      </c>
      <c r="AG86" s="371">
        <v>187343</v>
      </c>
      <c r="AH86" s="149">
        <f t="shared" si="2"/>
        <v>21393119</v>
      </c>
      <c r="AI86" s="164">
        <v>2</v>
      </c>
      <c r="AJ86" s="2">
        <v>11</v>
      </c>
    </row>
    <row r="87" spans="1:36" s="293" customFormat="1" ht="21" customHeight="1">
      <c r="A87" s="13">
        <v>2</v>
      </c>
      <c r="B87" s="11">
        <v>12</v>
      </c>
      <c r="C87" s="1581" t="s">
        <v>704</v>
      </c>
      <c r="D87" s="1555"/>
      <c r="E87" s="1582"/>
      <c r="F87" s="1581" t="s">
        <v>502</v>
      </c>
      <c r="G87" s="1555"/>
      <c r="H87" s="1582"/>
      <c r="I87" s="372">
        <v>6432650</v>
      </c>
      <c r="J87" s="372">
        <v>1099301</v>
      </c>
      <c r="K87" s="372">
        <v>1946921</v>
      </c>
      <c r="L87" s="372">
        <v>1334930</v>
      </c>
      <c r="M87" s="372">
        <v>627576</v>
      </c>
      <c r="N87" s="372">
        <v>1162645</v>
      </c>
      <c r="O87" s="372">
        <v>515409</v>
      </c>
      <c r="P87" s="372">
        <v>627826</v>
      </c>
      <c r="Q87" s="372">
        <v>2223577</v>
      </c>
      <c r="R87" s="372">
        <v>541070</v>
      </c>
      <c r="S87" s="372">
        <v>763187</v>
      </c>
      <c r="T87" s="372">
        <v>1075177</v>
      </c>
      <c r="U87" s="372">
        <v>831577</v>
      </c>
      <c r="V87" s="372">
        <v>196514</v>
      </c>
      <c r="W87" s="372">
        <v>586490</v>
      </c>
      <c r="X87" s="372">
        <v>598282</v>
      </c>
      <c r="Y87" s="372">
        <v>251613</v>
      </c>
      <c r="Z87" s="372">
        <v>80451</v>
      </c>
      <c r="AA87" s="372">
        <v>282720</v>
      </c>
      <c r="AB87" s="366">
        <v>258021</v>
      </c>
      <c r="AC87" s="372">
        <v>237070</v>
      </c>
      <c r="AD87" s="372">
        <v>140077</v>
      </c>
      <c r="AE87" s="372">
        <v>118941</v>
      </c>
      <c r="AF87" s="372">
        <v>382016</v>
      </c>
      <c r="AG87" s="372">
        <v>192506</v>
      </c>
      <c r="AH87" s="157">
        <f t="shared" si="2"/>
        <v>22506547</v>
      </c>
      <c r="AI87" s="164">
        <v>2</v>
      </c>
      <c r="AJ87" s="2">
        <v>12</v>
      </c>
    </row>
    <row r="88" spans="1:36" s="293" customFormat="1" ht="21" customHeight="1">
      <c r="A88" s="13">
        <v>2</v>
      </c>
      <c r="B88" s="11">
        <v>13</v>
      </c>
      <c r="C88" s="1575" t="s">
        <v>706</v>
      </c>
      <c r="D88" s="1564"/>
      <c r="E88" s="1579"/>
      <c r="F88" s="1583" t="s">
        <v>1162</v>
      </c>
      <c r="G88" s="1551"/>
      <c r="H88" s="1584"/>
      <c r="I88" s="371">
        <v>0</v>
      </c>
      <c r="J88" s="371">
        <v>0</v>
      </c>
      <c r="K88" s="371">
        <v>0</v>
      </c>
      <c r="L88" s="371">
        <v>0</v>
      </c>
      <c r="M88" s="371">
        <v>0</v>
      </c>
      <c r="N88" s="371">
        <v>0</v>
      </c>
      <c r="O88" s="371">
        <v>0</v>
      </c>
      <c r="P88" s="371">
        <v>0</v>
      </c>
      <c r="Q88" s="371">
        <v>53647</v>
      </c>
      <c r="R88" s="371">
        <v>0</v>
      </c>
      <c r="S88" s="371">
        <v>0</v>
      </c>
      <c r="T88" s="371">
        <v>9547</v>
      </c>
      <c r="U88" s="371">
        <v>0</v>
      </c>
      <c r="V88" s="371">
        <v>0</v>
      </c>
      <c r="W88" s="371">
        <v>0</v>
      </c>
      <c r="X88" s="371">
        <v>14644</v>
      </c>
      <c r="Y88" s="371">
        <v>0</v>
      </c>
      <c r="Z88" s="371">
        <v>0</v>
      </c>
      <c r="AA88" s="371">
        <v>0</v>
      </c>
      <c r="AB88" s="389">
        <v>819</v>
      </c>
      <c r="AC88" s="371">
        <v>1444</v>
      </c>
      <c r="AD88" s="371">
        <v>0</v>
      </c>
      <c r="AE88" s="371">
        <v>0</v>
      </c>
      <c r="AF88" s="371">
        <v>3960</v>
      </c>
      <c r="AG88" s="371">
        <v>1214</v>
      </c>
      <c r="AH88" s="149">
        <f t="shared" si="2"/>
        <v>85275</v>
      </c>
      <c r="AI88" s="164">
        <v>2</v>
      </c>
      <c r="AJ88" s="2">
        <v>13</v>
      </c>
    </row>
    <row r="89" spans="1:36" s="294" customFormat="1" ht="21" customHeight="1">
      <c r="A89" s="14">
        <v>2</v>
      </c>
      <c r="B89" s="297">
        <v>14</v>
      </c>
      <c r="C89" s="1581" t="s">
        <v>699</v>
      </c>
      <c r="D89" s="1555"/>
      <c r="E89" s="1582"/>
      <c r="F89" s="1581" t="s">
        <v>1164</v>
      </c>
      <c r="G89" s="1555"/>
      <c r="H89" s="1582"/>
      <c r="I89" s="372">
        <v>218054</v>
      </c>
      <c r="J89" s="372">
        <v>40335</v>
      </c>
      <c r="K89" s="372">
        <v>70965</v>
      </c>
      <c r="L89" s="372">
        <v>53063</v>
      </c>
      <c r="M89" s="372">
        <v>18133</v>
      </c>
      <c r="N89" s="372">
        <v>36362</v>
      </c>
      <c r="O89" s="372">
        <v>1797</v>
      </c>
      <c r="P89" s="372">
        <v>22730</v>
      </c>
      <c r="Q89" s="372">
        <v>0</v>
      </c>
      <c r="R89" s="372">
        <v>25822</v>
      </c>
      <c r="S89" s="372">
        <v>47598</v>
      </c>
      <c r="T89" s="372">
        <v>0</v>
      </c>
      <c r="U89" s="372">
        <v>28537</v>
      </c>
      <c r="V89" s="372">
        <v>0</v>
      </c>
      <c r="W89" s="372">
        <v>1396</v>
      </c>
      <c r="X89" s="372">
        <v>0</v>
      </c>
      <c r="Y89" s="372">
        <v>3854</v>
      </c>
      <c r="Z89" s="372">
        <v>1063</v>
      </c>
      <c r="AA89" s="372">
        <v>8450</v>
      </c>
      <c r="AB89" s="372">
        <v>0</v>
      </c>
      <c r="AC89" s="372">
        <v>0</v>
      </c>
      <c r="AD89" s="372">
        <v>88</v>
      </c>
      <c r="AE89" s="372">
        <v>8264</v>
      </c>
      <c r="AF89" s="372">
        <v>0</v>
      </c>
      <c r="AG89" s="372">
        <v>0</v>
      </c>
      <c r="AH89" s="157">
        <f t="shared" si="2"/>
        <v>586511</v>
      </c>
      <c r="AI89" s="402">
        <v>2</v>
      </c>
      <c r="AJ89" s="406">
        <v>14</v>
      </c>
    </row>
    <row r="90" spans="1:36" s="294" customFormat="1" ht="21" customHeight="1">
      <c r="A90" s="14"/>
      <c r="B90" s="297"/>
      <c r="C90" s="314"/>
      <c r="D90" s="314"/>
      <c r="E90" s="314"/>
      <c r="F90" s="314"/>
      <c r="G90" s="314"/>
      <c r="H90" s="314"/>
      <c r="I90" s="370"/>
      <c r="J90" s="370"/>
      <c r="K90" s="370"/>
      <c r="L90" s="370"/>
      <c r="M90" s="370"/>
      <c r="N90" s="370"/>
      <c r="O90" s="370"/>
      <c r="P90" s="370"/>
      <c r="Q90" s="370"/>
      <c r="R90" s="370"/>
      <c r="S90" s="370"/>
      <c r="T90" s="370"/>
      <c r="U90" s="370"/>
      <c r="V90" s="370"/>
      <c r="W90" s="370"/>
      <c r="X90" s="370"/>
      <c r="Y90" s="370"/>
      <c r="Z90" s="370"/>
      <c r="AA90" s="370"/>
      <c r="AB90" s="314"/>
      <c r="AC90" s="370"/>
      <c r="AD90" s="370"/>
      <c r="AE90" s="370"/>
      <c r="AF90" s="370"/>
      <c r="AG90" s="370"/>
      <c r="AH90" s="396"/>
      <c r="AI90" s="402"/>
      <c r="AJ90" s="406"/>
    </row>
    <row r="91" spans="1:36" s="294" customFormat="1" ht="21" customHeight="1">
      <c r="A91" s="14"/>
      <c r="B91" s="297"/>
      <c r="C91" s="14" t="s">
        <v>1211</v>
      </c>
      <c r="D91" s="314"/>
      <c r="E91" s="314"/>
      <c r="F91" s="314"/>
      <c r="G91" s="314"/>
      <c r="H91" s="314"/>
      <c r="I91" s="370"/>
      <c r="J91" s="370"/>
      <c r="K91" s="370"/>
      <c r="L91" s="370"/>
      <c r="M91" s="370"/>
      <c r="N91" s="370"/>
      <c r="O91" s="370"/>
      <c r="P91" s="370"/>
      <c r="Q91" s="370"/>
      <c r="R91" s="370"/>
      <c r="S91" s="370"/>
      <c r="T91" s="370"/>
      <c r="U91" s="370"/>
      <c r="V91" s="370"/>
      <c r="W91" s="370"/>
      <c r="X91" s="370"/>
      <c r="Y91" s="370"/>
      <c r="Z91" s="370"/>
      <c r="AA91" s="370"/>
      <c r="AB91" s="314"/>
      <c r="AC91" s="370"/>
      <c r="AD91" s="370"/>
      <c r="AE91" s="370"/>
      <c r="AF91" s="370"/>
      <c r="AG91" s="370"/>
      <c r="AH91" s="396"/>
      <c r="AI91" s="402"/>
      <c r="AJ91" s="406"/>
    </row>
    <row r="92" spans="1:36" s="294" customFormat="1" ht="21" customHeight="1">
      <c r="A92" s="14">
        <v>2</v>
      </c>
      <c r="B92" s="297">
        <v>15</v>
      </c>
      <c r="C92" s="315" t="s">
        <v>409</v>
      </c>
      <c r="D92" s="1542" t="s">
        <v>1212</v>
      </c>
      <c r="E92" s="1542"/>
      <c r="F92" s="1542"/>
      <c r="G92" s="1542"/>
      <c r="H92" s="1580"/>
      <c r="I92" s="84">
        <v>2637597</v>
      </c>
      <c r="J92" s="84">
        <v>599531</v>
      </c>
      <c r="K92" s="84">
        <v>736120</v>
      </c>
      <c r="L92" s="84">
        <v>664925</v>
      </c>
      <c r="M92" s="84">
        <v>211893</v>
      </c>
      <c r="N92" s="84">
        <v>606637</v>
      </c>
      <c r="O92" s="84">
        <v>213268</v>
      </c>
      <c r="P92" s="84">
        <v>177897</v>
      </c>
      <c r="Q92" s="84">
        <v>1651932</v>
      </c>
      <c r="R92" s="84">
        <v>225516</v>
      </c>
      <c r="S92" s="84">
        <v>408903</v>
      </c>
      <c r="T92" s="84">
        <v>413852</v>
      </c>
      <c r="U92" s="84">
        <v>347567</v>
      </c>
      <c r="V92" s="84">
        <v>107439</v>
      </c>
      <c r="W92" s="84">
        <v>199565</v>
      </c>
      <c r="X92" s="84">
        <v>40587</v>
      </c>
      <c r="Y92" s="84">
        <v>123143</v>
      </c>
      <c r="Z92" s="84">
        <v>10000</v>
      </c>
      <c r="AA92" s="84">
        <v>167642</v>
      </c>
      <c r="AB92" s="84">
        <v>109464</v>
      </c>
      <c r="AC92" s="84">
        <v>78876</v>
      </c>
      <c r="AD92" s="84">
        <v>83034</v>
      </c>
      <c r="AE92" s="84">
        <v>62189</v>
      </c>
      <c r="AF92" s="84">
        <v>187856</v>
      </c>
      <c r="AG92" s="84">
        <v>84219</v>
      </c>
      <c r="AH92" s="153">
        <f t="shared" ref="AH92:AH106" si="3">SUM(I92:AA92)+SUM(AB92:AG92)</f>
        <v>10149652</v>
      </c>
      <c r="AI92" s="402">
        <v>2</v>
      </c>
      <c r="AJ92" s="406">
        <v>15</v>
      </c>
    </row>
    <row r="93" spans="1:36" s="294" customFormat="1" ht="21" customHeight="1">
      <c r="A93" s="14">
        <v>2</v>
      </c>
      <c r="B93" s="297">
        <v>16</v>
      </c>
      <c r="C93" s="315" t="s">
        <v>519</v>
      </c>
      <c r="D93" s="1542" t="s">
        <v>1213</v>
      </c>
      <c r="E93" s="1542"/>
      <c r="F93" s="1542"/>
      <c r="G93" s="1542"/>
      <c r="H93" s="1580"/>
      <c r="I93" s="84">
        <v>-1714457</v>
      </c>
      <c r="J93" s="84">
        <v>-163709</v>
      </c>
      <c r="K93" s="84">
        <v>-357243</v>
      </c>
      <c r="L93" s="84">
        <v>-345695</v>
      </c>
      <c r="M93" s="84">
        <v>-155198</v>
      </c>
      <c r="N93" s="84">
        <v>-162989</v>
      </c>
      <c r="O93" s="84">
        <v>-61340</v>
      </c>
      <c r="P93" s="84">
        <v>-97739</v>
      </c>
      <c r="Q93" s="84">
        <v>-1925707</v>
      </c>
      <c r="R93" s="84">
        <v>-57953</v>
      </c>
      <c r="S93" s="84">
        <v>-99433</v>
      </c>
      <c r="T93" s="84">
        <v>-453197</v>
      </c>
      <c r="U93" s="84">
        <v>-92602</v>
      </c>
      <c r="V93" s="84">
        <v>-56327</v>
      </c>
      <c r="W93" s="84">
        <v>-93134</v>
      </c>
      <c r="X93" s="84">
        <v>-309797</v>
      </c>
      <c r="Y93" s="84">
        <v>-27177</v>
      </c>
      <c r="Z93" s="84">
        <v>-7668</v>
      </c>
      <c r="AA93" s="84">
        <v>-90096</v>
      </c>
      <c r="AB93" s="84">
        <v>-58477</v>
      </c>
      <c r="AC93" s="84">
        <v>-44637</v>
      </c>
      <c r="AD93" s="84">
        <v>-51365</v>
      </c>
      <c r="AE93" s="84">
        <v>-5740</v>
      </c>
      <c r="AF93" s="84">
        <v>-163100</v>
      </c>
      <c r="AG93" s="84">
        <v>-58070</v>
      </c>
      <c r="AH93" s="153">
        <f t="shared" si="3"/>
        <v>-6652850</v>
      </c>
      <c r="AI93" s="402">
        <v>2</v>
      </c>
      <c r="AJ93" s="406">
        <v>16</v>
      </c>
    </row>
    <row r="94" spans="1:36" s="294" customFormat="1" ht="21" customHeight="1">
      <c r="A94" s="14">
        <v>2</v>
      </c>
      <c r="B94" s="297">
        <v>17</v>
      </c>
      <c r="C94" s="315" t="s">
        <v>521</v>
      </c>
      <c r="D94" s="1542" t="s">
        <v>1214</v>
      </c>
      <c r="E94" s="1542"/>
      <c r="F94" s="1542"/>
      <c r="G94" s="1542"/>
      <c r="H94" s="1580"/>
      <c r="I94" s="84">
        <v>-316188</v>
      </c>
      <c r="J94" s="84">
        <v>-217715</v>
      </c>
      <c r="K94" s="84">
        <v>-477601</v>
      </c>
      <c r="L94" s="84">
        <v>-109279</v>
      </c>
      <c r="M94" s="84">
        <v>-86669</v>
      </c>
      <c r="N94" s="84">
        <v>-288133</v>
      </c>
      <c r="O94" s="84">
        <v>-82176</v>
      </c>
      <c r="P94" s="84">
        <v>-157499</v>
      </c>
      <c r="Q94" s="84">
        <v>693227</v>
      </c>
      <c r="R94" s="84">
        <v>-158107</v>
      </c>
      <c r="S94" s="84">
        <v>-170256</v>
      </c>
      <c r="T94" s="84">
        <v>92889</v>
      </c>
      <c r="U94" s="84">
        <v>-141832</v>
      </c>
      <c r="V94" s="84">
        <v>-9945</v>
      </c>
      <c r="W94" s="84">
        <v>-86325</v>
      </c>
      <c r="X94" s="84">
        <v>136939</v>
      </c>
      <c r="Y94" s="84">
        <v>-96510</v>
      </c>
      <c r="Z94" s="84">
        <v>0</v>
      </c>
      <c r="AA94" s="84">
        <v>-17325</v>
      </c>
      <c r="AB94" s="84">
        <v>63383</v>
      </c>
      <c r="AC94" s="84">
        <v>-49398</v>
      </c>
      <c r="AD94" s="84">
        <v>11831</v>
      </c>
      <c r="AE94" s="84">
        <v>-31443</v>
      </c>
      <c r="AF94" s="84">
        <v>2720</v>
      </c>
      <c r="AG94" s="84">
        <v>-19038</v>
      </c>
      <c r="AH94" s="153">
        <f t="shared" si="3"/>
        <v>-1514450</v>
      </c>
      <c r="AI94" s="402">
        <v>2</v>
      </c>
      <c r="AJ94" s="406">
        <v>17</v>
      </c>
    </row>
    <row r="95" spans="1:36" s="294" customFormat="1" ht="21" customHeight="1">
      <c r="A95" s="14">
        <v>2</v>
      </c>
      <c r="B95" s="297">
        <v>18</v>
      </c>
      <c r="C95" s="315" t="s">
        <v>362</v>
      </c>
      <c r="D95" s="1542" t="s">
        <v>1286</v>
      </c>
      <c r="E95" s="1542"/>
      <c r="F95" s="1542"/>
      <c r="G95" s="1542"/>
      <c r="H95" s="1580"/>
      <c r="I95" s="84">
        <v>0</v>
      </c>
      <c r="J95" s="84">
        <v>0</v>
      </c>
      <c r="K95" s="84">
        <v>0</v>
      </c>
      <c r="L95" s="84">
        <v>0</v>
      </c>
      <c r="M95" s="84">
        <v>0</v>
      </c>
      <c r="N95" s="84">
        <v>0</v>
      </c>
      <c r="O95" s="84">
        <v>0</v>
      </c>
      <c r="P95" s="84">
        <v>0</v>
      </c>
      <c r="Q95" s="84">
        <v>0</v>
      </c>
      <c r="R95" s="84">
        <v>0</v>
      </c>
      <c r="S95" s="84">
        <v>0</v>
      </c>
      <c r="T95" s="84">
        <v>0</v>
      </c>
      <c r="U95" s="84">
        <v>0</v>
      </c>
      <c r="V95" s="84">
        <v>0</v>
      </c>
      <c r="W95" s="84">
        <v>0</v>
      </c>
      <c r="X95" s="84">
        <v>0</v>
      </c>
      <c r="Y95" s="84">
        <v>0</v>
      </c>
      <c r="Z95" s="84">
        <v>0</v>
      </c>
      <c r="AA95" s="84">
        <v>0</v>
      </c>
      <c r="AB95" s="387">
        <v>0</v>
      </c>
      <c r="AC95" s="84">
        <v>0</v>
      </c>
      <c r="AD95" s="84">
        <v>0</v>
      </c>
      <c r="AE95" s="84">
        <v>0</v>
      </c>
      <c r="AF95" s="84">
        <v>0</v>
      </c>
      <c r="AG95" s="84">
        <v>0</v>
      </c>
      <c r="AH95" s="153">
        <f t="shared" si="3"/>
        <v>0</v>
      </c>
      <c r="AI95" s="402">
        <v>2</v>
      </c>
      <c r="AJ95" s="406">
        <v>18</v>
      </c>
    </row>
    <row r="96" spans="1:36" s="294" customFormat="1" ht="21" customHeight="1">
      <c r="A96" s="14">
        <v>2</v>
      </c>
      <c r="B96" s="297">
        <v>19</v>
      </c>
      <c r="C96" s="315" t="s">
        <v>477</v>
      </c>
      <c r="D96" s="1542" t="s">
        <v>435</v>
      </c>
      <c r="E96" s="1542"/>
      <c r="F96" s="1542"/>
      <c r="G96" s="1542"/>
      <c r="H96" s="1580"/>
      <c r="I96" s="84">
        <v>606952</v>
      </c>
      <c r="J96" s="84">
        <v>218107</v>
      </c>
      <c r="K96" s="84">
        <v>-98724</v>
      </c>
      <c r="L96" s="84">
        <v>209951</v>
      </c>
      <c r="M96" s="84">
        <v>-29974</v>
      </c>
      <c r="N96" s="84">
        <v>155515</v>
      </c>
      <c r="O96" s="84">
        <v>69752</v>
      </c>
      <c r="P96" s="84">
        <v>-77341</v>
      </c>
      <c r="Q96" s="84">
        <v>419452</v>
      </c>
      <c r="R96" s="84">
        <v>9456</v>
      </c>
      <c r="S96" s="84">
        <v>139214</v>
      </c>
      <c r="T96" s="84">
        <v>53544</v>
      </c>
      <c r="U96" s="84">
        <v>113133</v>
      </c>
      <c r="V96" s="84">
        <v>41167</v>
      </c>
      <c r="W96" s="84">
        <v>20106</v>
      </c>
      <c r="X96" s="84">
        <v>-132271</v>
      </c>
      <c r="Y96" s="84">
        <v>-544</v>
      </c>
      <c r="Z96" s="84">
        <v>2332</v>
      </c>
      <c r="AA96" s="84">
        <v>60221</v>
      </c>
      <c r="AB96" s="84">
        <v>114370</v>
      </c>
      <c r="AC96" s="84">
        <v>-15159</v>
      </c>
      <c r="AD96" s="84">
        <v>43500</v>
      </c>
      <c r="AE96" s="84">
        <v>25006</v>
      </c>
      <c r="AF96" s="84">
        <v>27476</v>
      </c>
      <c r="AG96" s="84">
        <v>7111</v>
      </c>
      <c r="AH96" s="153">
        <f t="shared" si="3"/>
        <v>1982352</v>
      </c>
      <c r="AI96" s="402">
        <v>2</v>
      </c>
      <c r="AJ96" s="406">
        <v>19</v>
      </c>
    </row>
    <row r="97" spans="1:36" s="294" customFormat="1" ht="21" customHeight="1">
      <c r="A97" s="14">
        <v>2</v>
      </c>
      <c r="B97" s="297">
        <v>20</v>
      </c>
      <c r="C97" s="315" t="s">
        <v>530</v>
      </c>
      <c r="D97" s="1542" t="s">
        <v>399</v>
      </c>
      <c r="E97" s="1542"/>
      <c r="F97" s="1542"/>
      <c r="G97" s="1542"/>
      <c r="H97" s="1580"/>
      <c r="I97" s="84">
        <v>12383251</v>
      </c>
      <c r="J97" s="84">
        <v>395959</v>
      </c>
      <c r="K97" s="84">
        <v>1645160</v>
      </c>
      <c r="L97" s="84">
        <v>2517648</v>
      </c>
      <c r="M97" s="84">
        <v>275471</v>
      </c>
      <c r="N97" s="84">
        <v>1033974</v>
      </c>
      <c r="O97" s="84">
        <v>103764</v>
      </c>
      <c r="P97" s="84">
        <v>759936</v>
      </c>
      <c r="Q97" s="84">
        <v>2295367</v>
      </c>
      <c r="R97" s="84">
        <v>589820</v>
      </c>
      <c r="S97" s="84">
        <v>1025227</v>
      </c>
      <c r="T97" s="84">
        <v>369273</v>
      </c>
      <c r="U97" s="84">
        <v>1819810</v>
      </c>
      <c r="V97" s="84">
        <v>270339</v>
      </c>
      <c r="W97" s="84">
        <v>751146</v>
      </c>
      <c r="X97" s="84">
        <v>519777</v>
      </c>
      <c r="Y97" s="84">
        <v>297976</v>
      </c>
      <c r="Z97" s="84">
        <v>23888</v>
      </c>
      <c r="AA97" s="84">
        <v>150069</v>
      </c>
      <c r="AB97" s="84">
        <v>123150</v>
      </c>
      <c r="AC97" s="84">
        <v>598783</v>
      </c>
      <c r="AD97" s="84">
        <v>222392</v>
      </c>
      <c r="AE97" s="84">
        <v>75301</v>
      </c>
      <c r="AF97" s="84">
        <v>321242</v>
      </c>
      <c r="AG97" s="84">
        <v>422987</v>
      </c>
      <c r="AH97" s="153">
        <f t="shared" si="3"/>
        <v>28991710</v>
      </c>
      <c r="AI97" s="402">
        <v>2</v>
      </c>
      <c r="AJ97" s="406">
        <v>20</v>
      </c>
    </row>
    <row r="98" spans="1:36" s="294" customFormat="1" ht="21" customHeight="1">
      <c r="A98" s="14">
        <v>2</v>
      </c>
      <c r="B98" s="297">
        <v>21</v>
      </c>
      <c r="C98" s="315" t="s">
        <v>741</v>
      </c>
      <c r="D98" s="1542" t="s">
        <v>899</v>
      </c>
      <c r="E98" s="1542"/>
      <c r="F98" s="1542"/>
      <c r="G98" s="1542"/>
      <c r="H98" s="1580"/>
      <c r="I98" s="84">
        <v>12990203</v>
      </c>
      <c r="J98" s="84">
        <v>614066</v>
      </c>
      <c r="K98" s="84">
        <v>1546436</v>
      </c>
      <c r="L98" s="84">
        <v>2727599</v>
      </c>
      <c r="M98" s="84">
        <v>245497</v>
      </c>
      <c r="N98" s="84">
        <v>1189489</v>
      </c>
      <c r="O98" s="84">
        <v>173516</v>
      </c>
      <c r="P98" s="84">
        <v>682595</v>
      </c>
      <c r="Q98" s="84">
        <v>2714819</v>
      </c>
      <c r="R98" s="84">
        <v>599276</v>
      </c>
      <c r="S98" s="84">
        <v>1164441</v>
      </c>
      <c r="T98" s="84">
        <v>422817</v>
      </c>
      <c r="U98" s="84">
        <v>1932943</v>
      </c>
      <c r="V98" s="84">
        <v>311506</v>
      </c>
      <c r="W98" s="84">
        <v>771252</v>
      </c>
      <c r="X98" s="84">
        <v>387506</v>
      </c>
      <c r="Y98" s="84">
        <v>297432</v>
      </c>
      <c r="Z98" s="84">
        <v>26220</v>
      </c>
      <c r="AA98" s="84">
        <v>210290</v>
      </c>
      <c r="AB98" s="84">
        <v>237520</v>
      </c>
      <c r="AC98" s="84">
        <v>583624</v>
      </c>
      <c r="AD98" s="84">
        <v>265892</v>
      </c>
      <c r="AE98" s="84">
        <v>100307</v>
      </c>
      <c r="AF98" s="84">
        <v>348718</v>
      </c>
      <c r="AG98" s="84">
        <v>430098</v>
      </c>
      <c r="AH98" s="153">
        <f t="shared" si="3"/>
        <v>30974062</v>
      </c>
      <c r="AI98" s="402">
        <v>2</v>
      </c>
      <c r="AJ98" s="406">
        <v>21</v>
      </c>
    </row>
    <row r="99" spans="1:36" s="294" customFormat="1" ht="21" customHeight="1">
      <c r="A99" s="14">
        <v>2</v>
      </c>
      <c r="B99" s="297">
        <v>22</v>
      </c>
      <c r="C99" s="1607" t="s">
        <v>782</v>
      </c>
      <c r="D99" s="1608"/>
      <c r="E99" s="1585" t="s">
        <v>1177</v>
      </c>
      <c r="F99" s="1585"/>
      <c r="G99" s="1585"/>
      <c r="H99" s="1585"/>
      <c r="I99" s="84">
        <v>252200</v>
      </c>
      <c r="J99" s="84">
        <v>117371</v>
      </c>
      <c r="K99" s="84">
        <v>140472</v>
      </c>
      <c r="L99" s="84">
        <v>115801</v>
      </c>
      <c r="M99" s="84">
        <v>38590</v>
      </c>
      <c r="N99" s="84">
        <v>103293</v>
      </c>
      <c r="O99" s="84">
        <v>65927</v>
      </c>
      <c r="P99" s="84">
        <v>22790</v>
      </c>
      <c r="Q99" s="84">
        <v>179666</v>
      </c>
      <c r="R99" s="84">
        <v>9179</v>
      </c>
      <c r="S99" s="84">
        <v>9774</v>
      </c>
      <c r="T99" s="84">
        <v>177576</v>
      </c>
      <c r="U99" s="84">
        <v>89346</v>
      </c>
      <c r="V99" s="84">
        <v>7995</v>
      </c>
      <c r="W99" s="84">
        <v>14841</v>
      </c>
      <c r="X99" s="84">
        <v>69847</v>
      </c>
      <c r="Y99" s="84">
        <v>20588</v>
      </c>
      <c r="Z99" s="84">
        <v>7088</v>
      </c>
      <c r="AA99" s="84">
        <v>50258</v>
      </c>
      <c r="AB99" s="84">
        <v>41925</v>
      </c>
      <c r="AC99" s="84">
        <v>17263</v>
      </c>
      <c r="AD99" s="84">
        <v>5804</v>
      </c>
      <c r="AE99" s="84">
        <v>1580</v>
      </c>
      <c r="AF99" s="84">
        <v>73401</v>
      </c>
      <c r="AG99" s="84">
        <v>2017</v>
      </c>
      <c r="AH99" s="153">
        <f t="shared" si="3"/>
        <v>1634592</v>
      </c>
      <c r="AI99" s="402">
        <v>2</v>
      </c>
      <c r="AJ99" s="406">
        <v>22</v>
      </c>
    </row>
    <row r="100" spans="1:36" s="294" customFormat="1" ht="21" customHeight="1">
      <c r="A100" s="14">
        <v>2</v>
      </c>
      <c r="B100" s="297">
        <v>23</v>
      </c>
      <c r="C100" s="1609"/>
      <c r="D100" s="1610"/>
      <c r="E100" s="1585" t="s">
        <v>1315</v>
      </c>
      <c r="F100" s="1585"/>
      <c r="G100" s="1585"/>
      <c r="H100" s="1585"/>
      <c r="I100" s="84">
        <v>0</v>
      </c>
      <c r="J100" s="84">
        <v>0</v>
      </c>
      <c r="K100" s="84">
        <v>0</v>
      </c>
      <c r="L100" s="84">
        <v>2889</v>
      </c>
      <c r="M100" s="84">
        <v>0</v>
      </c>
      <c r="N100" s="84">
        <v>0</v>
      </c>
      <c r="O100" s="84">
        <v>0</v>
      </c>
      <c r="P100" s="84">
        <v>0</v>
      </c>
      <c r="Q100" s="84">
        <v>0</v>
      </c>
      <c r="R100" s="84">
        <v>0</v>
      </c>
      <c r="S100" s="84">
        <v>0</v>
      </c>
      <c r="T100" s="84">
        <v>441</v>
      </c>
      <c r="U100" s="84">
        <v>0</v>
      </c>
      <c r="V100" s="84">
        <v>0</v>
      </c>
      <c r="W100" s="84">
        <v>0</v>
      </c>
      <c r="X100" s="84">
        <v>0</v>
      </c>
      <c r="Y100" s="84">
        <v>0</v>
      </c>
      <c r="Z100" s="84">
        <v>0</v>
      </c>
      <c r="AA100" s="84">
        <v>0</v>
      </c>
      <c r="AB100" s="387">
        <v>0</v>
      </c>
      <c r="AC100" s="84">
        <v>0</v>
      </c>
      <c r="AD100" s="84">
        <v>0</v>
      </c>
      <c r="AE100" s="84">
        <v>0</v>
      </c>
      <c r="AF100" s="84">
        <v>0</v>
      </c>
      <c r="AG100" s="84">
        <v>0</v>
      </c>
      <c r="AH100" s="153">
        <f t="shared" si="3"/>
        <v>3330</v>
      </c>
      <c r="AI100" s="402">
        <v>2</v>
      </c>
      <c r="AJ100" s="406">
        <v>23</v>
      </c>
    </row>
    <row r="101" spans="1:36" s="294" customFormat="1" ht="21" customHeight="1">
      <c r="A101" s="14">
        <v>2</v>
      </c>
      <c r="B101" s="297">
        <v>24</v>
      </c>
      <c r="C101" s="1609"/>
      <c r="D101" s="1610"/>
      <c r="E101" s="1585" t="s">
        <v>847</v>
      </c>
      <c r="F101" s="1585"/>
      <c r="G101" s="1585"/>
      <c r="H101" s="1585"/>
      <c r="I101" s="84">
        <v>142311</v>
      </c>
      <c r="J101" s="84">
        <v>73622</v>
      </c>
      <c r="K101" s="84">
        <v>19633</v>
      </c>
      <c r="L101" s="84">
        <v>24396</v>
      </c>
      <c r="M101" s="84">
        <v>6332</v>
      </c>
      <c r="N101" s="84">
        <v>38037</v>
      </c>
      <c r="O101" s="84">
        <v>146</v>
      </c>
      <c r="P101" s="84">
        <v>1844</v>
      </c>
      <c r="Q101" s="84">
        <v>80959</v>
      </c>
      <c r="R101" s="84">
        <v>9140</v>
      </c>
      <c r="S101" s="84">
        <v>15383</v>
      </c>
      <c r="T101" s="84">
        <v>0</v>
      </c>
      <c r="U101" s="84">
        <v>0</v>
      </c>
      <c r="V101" s="84">
        <v>0</v>
      </c>
      <c r="W101" s="84">
        <v>49376</v>
      </c>
      <c r="X101" s="84">
        <v>6151</v>
      </c>
      <c r="Y101" s="84">
        <v>0</v>
      </c>
      <c r="Z101" s="84">
        <v>0</v>
      </c>
      <c r="AA101" s="84">
        <v>1751</v>
      </c>
      <c r="AB101" s="84">
        <v>3250</v>
      </c>
      <c r="AC101" s="84">
        <v>661</v>
      </c>
      <c r="AD101" s="84">
        <v>1216</v>
      </c>
      <c r="AE101" s="84">
        <v>752</v>
      </c>
      <c r="AF101" s="84">
        <v>0</v>
      </c>
      <c r="AG101" s="84">
        <v>1272</v>
      </c>
      <c r="AH101" s="153">
        <f t="shared" si="3"/>
        <v>476232</v>
      </c>
      <c r="AI101" s="402">
        <v>2</v>
      </c>
      <c r="AJ101" s="406">
        <v>24</v>
      </c>
    </row>
    <row r="102" spans="1:36" s="294" customFormat="1" ht="21" customHeight="1">
      <c r="A102" s="14">
        <v>2</v>
      </c>
      <c r="B102" s="297">
        <v>25</v>
      </c>
      <c r="C102" s="1609"/>
      <c r="D102" s="1610"/>
      <c r="E102" s="1585" t="s">
        <v>1289</v>
      </c>
      <c r="F102" s="1585"/>
      <c r="G102" s="1585"/>
      <c r="H102" s="1585"/>
      <c r="I102" s="84">
        <v>0</v>
      </c>
      <c r="J102" s="84">
        <v>2863</v>
      </c>
      <c r="K102" s="84">
        <v>583</v>
      </c>
      <c r="L102" s="84">
        <v>3426</v>
      </c>
      <c r="M102" s="84">
        <v>3727</v>
      </c>
      <c r="N102" s="84">
        <v>0</v>
      </c>
      <c r="O102" s="84">
        <v>0</v>
      </c>
      <c r="P102" s="84">
        <v>6465</v>
      </c>
      <c r="Q102" s="84">
        <v>0</v>
      </c>
      <c r="R102" s="84">
        <v>-10225</v>
      </c>
      <c r="S102" s="84">
        <v>0</v>
      </c>
      <c r="T102" s="84">
        <v>263000</v>
      </c>
      <c r="U102" s="84">
        <v>0</v>
      </c>
      <c r="V102" s="84">
        <v>0</v>
      </c>
      <c r="W102" s="84">
        <v>0</v>
      </c>
      <c r="X102" s="84">
        <v>2968</v>
      </c>
      <c r="Y102" s="84">
        <v>0</v>
      </c>
      <c r="Z102" s="84">
        <v>0</v>
      </c>
      <c r="AA102" s="84">
        <v>0</v>
      </c>
      <c r="AB102" s="84">
        <v>12996</v>
      </c>
      <c r="AC102" s="84">
        <v>0</v>
      </c>
      <c r="AD102" s="84">
        <v>0</v>
      </c>
      <c r="AE102" s="84">
        <v>1567</v>
      </c>
      <c r="AF102" s="84">
        <v>0</v>
      </c>
      <c r="AG102" s="84">
        <v>3810</v>
      </c>
      <c r="AH102" s="153">
        <f t="shared" si="3"/>
        <v>291180</v>
      </c>
      <c r="AI102" s="402">
        <v>2</v>
      </c>
      <c r="AJ102" s="406">
        <v>25</v>
      </c>
    </row>
    <row r="103" spans="1:36" s="294" customFormat="1" ht="21" customHeight="1">
      <c r="A103" s="14">
        <v>2</v>
      </c>
      <c r="B103" s="297">
        <v>26</v>
      </c>
      <c r="C103" s="1609"/>
      <c r="D103" s="1610"/>
      <c r="E103" s="1585" t="s">
        <v>126</v>
      </c>
      <c r="F103" s="1585"/>
      <c r="G103" s="1585"/>
      <c r="H103" s="1585"/>
      <c r="I103" s="84">
        <v>0</v>
      </c>
      <c r="J103" s="84">
        <v>0</v>
      </c>
      <c r="K103" s="84">
        <v>6221</v>
      </c>
      <c r="L103" s="84">
        <v>0</v>
      </c>
      <c r="M103" s="84">
        <v>0</v>
      </c>
      <c r="N103" s="84">
        <v>0</v>
      </c>
      <c r="O103" s="84">
        <v>0</v>
      </c>
      <c r="P103" s="84">
        <v>0</v>
      </c>
      <c r="Q103" s="84">
        <v>0</v>
      </c>
      <c r="R103" s="84">
        <v>0</v>
      </c>
      <c r="S103" s="84">
        <v>0</v>
      </c>
      <c r="T103" s="84">
        <v>0</v>
      </c>
      <c r="U103" s="84">
        <v>0</v>
      </c>
      <c r="V103" s="84">
        <v>0</v>
      </c>
      <c r="W103" s="84">
        <v>0</v>
      </c>
      <c r="X103" s="84">
        <v>0</v>
      </c>
      <c r="Y103" s="84">
        <v>0</v>
      </c>
      <c r="Z103" s="84">
        <v>0</v>
      </c>
      <c r="AA103" s="84">
        <v>0</v>
      </c>
      <c r="AB103" s="387">
        <v>0</v>
      </c>
      <c r="AC103" s="84">
        <v>138</v>
      </c>
      <c r="AD103" s="84">
        <v>0</v>
      </c>
      <c r="AE103" s="84">
        <v>0</v>
      </c>
      <c r="AF103" s="84">
        <v>0</v>
      </c>
      <c r="AG103" s="84">
        <v>0</v>
      </c>
      <c r="AH103" s="153">
        <f t="shared" si="3"/>
        <v>6359</v>
      </c>
      <c r="AI103" s="402">
        <v>2</v>
      </c>
      <c r="AJ103" s="406">
        <v>26</v>
      </c>
    </row>
    <row r="104" spans="1:36" s="294" customFormat="1" ht="21" customHeight="1">
      <c r="A104" s="14">
        <v>2</v>
      </c>
      <c r="B104" s="297">
        <v>27</v>
      </c>
      <c r="C104" s="1609"/>
      <c r="D104" s="1610"/>
      <c r="E104" s="1585" t="s">
        <v>1290</v>
      </c>
      <c r="F104" s="1585"/>
      <c r="G104" s="1585"/>
      <c r="H104" s="1585"/>
      <c r="I104" s="84">
        <v>49696</v>
      </c>
      <c r="J104" s="84">
        <v>11008</v>
      </c>
      <c r="K104" s="84">
        <v>12832</v>
      </c>
      <c r="L104" s="84">
        <v>7573</v>
      </c>
      <c r="M104" s="84">
        <v>3179</v>
      </c>
      <c r="N104" s="84">
        <v>18114</v>
      </c>
      <c r="O104" s="84">
        <v>14521</v>
      </c>
      <c r="P104" s="84">
        <v>5456</v>
      </c>
      <c r="Q104" s="84">
        <v>14537</v>
      </c>
      <c r="R104" s="84">
        <v>4112</v>
      </c>
      <c r="S104" s="84">
        <v>17669</v>
      </c>
      <c r="T104" s="84">
        <v>578</v>
      </c>
      <c r="U104" s="84">
        <v>0</v>
      </c>
      <c r="V104" s="84">
        <v>0</v>
      </c>
      <c r="W104" s="84">
        <v>24273</v>
      </c>
      <c r="X104" s="84">
        <v>26709</v>
      </c>
      <c r="Y104" s="84">
        <v>0</v>
      </c>
      <c r="Z104" s="84">
        <v>4897</v>
      </c>
      <c r="AA104" s="84">
        <v>0</v>
      </c>
      <c r="AB104" s="84">
        <v>72</v>
      </c>
      <c r="AC104" s="84">
        <v>2505</v>
      </c>
      <c r="AD104" s="84">
        <v>706</v>
      </c>
      <c r="AE104" s="84">
        <v>0</v>
      </c>
      <c r="AF104" s="84">
        <v>0</v>
      </c>
      <c r="AG104" s="84">
        <v>1114</v>
      </c>
      <c r="AH104" s="153">
        <f t="shared" si="3"/>
        <v>219551</v>
      </c>
      <c r="AI104" s="402">
        <v>2</v>
      </c>
      <c r="AJ104" s="406">
        <v>27</v>
      </c>
    </row>
    <row r="105" spans="1:36" s="294" customFormat="1" ht="21" customHeight="1">
      <c r="A105" s="14">
        <v>2</v>
      </c>
      <c r="B105" s="297">
        <v>28</v>
      </c>
      <c r="C105" s="1611"/>
      <c r="D105" s="1612"/>
      <c r="E105" s="1585" t="s">
        <v>942</v>
      </c>
      <c r="F105" s="1585"/>
      <c r="G105" s="1585"/>
      <c r="H105" s="1585"/>
      <c r="I105" s="84">
        <v>158613</v>
      </c>
      <c r="J105" s="84">
        <v>0</v>
      </c>
      <c r="K105" s="84">
        <v>19092</v>
      </c>
      <c r="L105" s="84">
        <v>2193</v>
      </c>
      <c r="M105" s="84">
        <v>0</v>
      </c>
      <c r="N105" s="84">
        <v>63990</v>
      </c>
      <c r="O105" s="84">
        <v>53025</v>
      </c>
      <c r="P105" s="84">
        <v>18848</v>
      </c>
      <c r="Q105" s="84">
        <v>5666</v>
      </c>
      <c r="R105" s="84">
        <v>4204</v>
      </c>
      <c r="S105" s="84">
        <v>14862</v>
      </c>
      <c r="T105" s="84">
        <v>4637</v>
      </c>
      <c r="U105" s="84">
        <v>0</v>
      </c>
      <c r="V105" s="84">
        <v>0</v>
      </c>
      <c r="W105" s="84">
        <v>176</v>
      </c>
      <c r="X105" s="84">
        <v>0</v>
      </c>
      <c r="Y105" s="84">
        <v>0</v>
      </c>
      <c r="Z105" s="84">
        <v>19944</v>
      </c>
      <c r="AA105" s="84">
        <v>0</v>
      </c>
      <c r="AB105" s="387">
        <v>0</v>
      </c>
      <c r="AC105" s="84">
        <v>1063</v>
      </c>
      <c r="AD105" s="84">
        <v>0</v>
      </c>
      <c r="AE105" s="84">
        <v>64</v>
      </c>
      <c r="AF105" s="84">
        <v>0</v>
      </c>
      <c r="AG105" s="84">
        <v>0</v>
      </c>
      <c r="AH105" s="155">
        <f t="shared" si="3"/>
        <v>366377</v>
      </c>
      <c r="AI105" s="402">
        <v>2</v>
      </c>
      <c r="AJ105" s="406">
        <v>28</v>
      </c>
    </row>
    <row r="106" spans="1:36" s="294" customFormat="1" ht="27" customHeight="1">
      <c r="A106" s="14">
        <v>2</v>
      </c>
      <c r="B106" s="297">
        <v>29</v>
      </c>
      <c r="C106" s="1586" t="s">
        <v>391</v>
      </c>
      <c r="D106" s="1587"/>
      <c r="E106" s="1588" t="s">
        <v>1366</v>
      </c>
      <c r="F106" s="1546"/>
      <c r="G106" s="1546"/>
      <c r="H106" s="1589"/>
      <c r="I106" s="373">
        <v>0</v>
      </c>
      <c r="J106" s="84">
        <v>0</v>
      </c>
      <c r="K106" s="84">
        <v>0</v>
      </c>
      <c r="L106" s="84">
        <v>0</v>
      </c>
      <c r="M106" s="84">
        <v>0</v>
      </c>
      <c r="N106" s="84">
        <v>0</v>
      </c>
      <c r="O106" s="84">
        <v>0</v>
      </c>
      <c r="P106" s="84">
        <v>0</v>
      </c>
      <c r="Q106" s="84">
        <v>0</v>
      </c>
      <c r="R106" s="84">
        <v>0</v>
      </c>
      <c r="S106" s="84">
        <v>0</v>
      </c>
      <c r="T106" s="84">
        <v>0</v>
      </c>
      <c r="U106" s="84">
        <v>0</v>
      </c>
      <c r="V106" s="84">
        <v>0</v>
      </c>
      <c r="W106" s="84">
        <v>0</v>
      </c>
      <c r="X106" s="84">
        <v>0</v>
      </c>
      <c r="Y106" s="84">
        <v>0</v>
      </c>
      <c r="Z106" s="84">
        <v>0</v>
      </c>
      <c r="AA106" s="379">
        <v>0</v>
      </c>
      <c r="AB106" s="84">
        <v>0</v>
      </c>
      <c r="AC106" s="84">
        <v>0</v>
      </c>
      <c r="AD106" s="84">
        <v>0</v>
      </c>
      <c r="AE106" s="84">
        <v>0</v>
      </c>
      <c r="AF106" s="84">
        <v>0</v>
      </c>
      <c r="AG106" s="84">
        <v>0</v>
      </c>
      <c r="AH106" s="158">
        <f t="shared" si="3"/>
        <v>0</v>
      </c>
      <c r="AI106" s="402">
        <v>2</v>
      </c>
      <c r="AJ106" s="406">
        <v>29</v>
      </c>
    </row>
    <row r="107" spans="1:36" s="293" customFormat="1" ht="21" customHeight="1">
      <c r="A107" s="295"/>
      <c r="C107" s="14"/>
      <c r="D107" s="330"/>
      <c r="E107" s="340"/>
      <c r="F107" s="340"/>
      <c r="G107" s="338"/>
      <c r="H107" s="352"/>
      <c r="I107" s="370"/>
      <c r="J107" s="370"/>
      <c r="K107" s="370"/>
      <c r="L107" s="370"/>
      <c r="M107" s="370"/>
      <c r="N107" s="370"/>
      <c r="O107" s="370"/>
      <c r="P107" s="370"/>
      <c r="Q107" s="370"/>
      <c r="R107" s="370"/>
      <c r="S107" s="370"/>
      <c r="T107" s="370"/>
      <c r="U107" s="370"/>
      <c r="V107" s="370"/>
      <c r="W107" s="370"/>
      <c r="X107" s="370"/>
      <c r="Y107" s="370"/>
      <c r="Z107" s="370"/>
      <c r="AA107" s="370"/>
      <c r="AB107" s="352"/>
      <c r="AC107" s="370"/>
      <c r="AD107" s="370"/>
      <c r="AE107" s="370"/>
      <c r="AF107" s="370"/>
      <c r="AG107" s="370"/>
      <c r="AH107" s="397"/>
      <c r="AI107" s="164">
        <v>0</v>
      </c>
      <c r="AJ107" s="2">
        <v>0</v>
      </c>
    </row>
    <row r="108" spans="1:36" s="293" customFormat="1" ht="21" customHeight="1">
      <c r="B108" s="13">
        <v>101</v>
      </c>
      <c r="C108" s="1601" t="s">
        <v>752</v>
      </c>
      <c r="D108" s="1602"/>
      <c r="E108" s="341" t="s">
        <v>306</v>
      </c>
      <c r="F108" s="1547" t="s">
        <v>510</v>
      </c>
      <c r="G108" s="1547"/>
      <c r="H108" s="363" t="s">
        <v>512</v>
      </c>
      <c r="I108" s="79">
        <f t="shared" ref="I108:AH108" si="4">IF(I26=0,0,ROUND(I7/I26*100,1))</f>
        <v>119.2</v>
      </c>
      <c r="J108" s="79">
        <f t="shared" si="4"/>
        <v>111.4</v>
      </c>
      <c r="K108" s="79">
        <f t="shared" si="4"/>
        <v>103.4</v>
      </c>
      <c r="L108" s="79">
        <f t="shared" si="4"/>
        <v>112.3</v>
      </c>
      <c r="M108" s="79">
        <f t="shared" si="4"/>
        <v>96</v>
      </c>
      <c r="N108" s="79">
        <f t="shared" si="4"/>
        <v>111</v>
      </c>
      <c r="O108" s="79">
        <f t="shared" si="4"/>
        <v>105.1</v>
      </c>
      <c r="P108" s="79">
        <f t="shared" si="4"/>
        <v>99.7</v>
      </c>
      <c r="Q108" s="79">
        <f t="shared" si="4"/>
        <v>116.9</v>
      </c>
      <c r="R108" s="79">
        <f t="shared" si="4"/>
        <v>105</v>
      </c>
      <c r="S108" s="79">
        <f t="shared" si="4"/>
        <v>117.6</v>
      </c>
      <c r="T108" s="79">
        <f t="shared" si="4"/>
        <v>113.5</v>
      </c>
      <c r="U108" s="79">
        <f t="shared" si="4"/>
        <v>98.9</v>
      </c>
      <c r="V108" s="79">
        <f t="shared" si="4"/>
        <v>103.3</v>
      </c>
      <c r="W108" s="79">
        <f t="shared" si="4"/>
        <v>102.2</v>
      </c>
      <c r="X108" s="79">
        <f t="shared" si="4"/>
        <v>81.5</v>
      </c>
      <c r="Y108" s="79">
        <f t="shared" si="4"/>
        <v>102.6</v>
      </c>
      <c r="Z108" s="79">
        <f t="shared" si="4"/>
        <v>102.8</v>
      </c>
      <c r="AA108" s="79">
        <f t="shared" si="4"/>
        <v>101.6</v>
      </c>
      <c r="AB108" s="79">
        <f t="shared" si="4"/>
        <v>101.9</v>
      </c>
      <c r="AC108" s="79">
        <f t="shared" si="4"/>
        <v>89.6</v>
      </c>
      <c r="AD108" s="79">
        <f t="shared" si="4"/>
        <v>102.3</v>
      </c>
      <c r="AE108" s="79">
        <f t="shared" si="4"/>
        <v>103</v>
      </c>
      <c r="AF108" s="79">
        <f t="shared" si="4"/>
        <v>101.1</v>
      </c>
      <c r="AG108" s="79">
        <f t="shared" si="4"/>
        <v>116.1</v>
      </c>
      <c r="AH108" s="398">
        <f t="shared" si="4"/>
        <v>110.3</v>
      </c>
      <c r="AI108" s="164">
        <v>0</v>
      </c>
      <c r="AJ108" s="2">
        <v>101</v>
      </c>
    </row>
    <row r="109" spans="1:36" s="293" customFormat="1" ht="21" customHeight="1">
      <c r="B109" s="13">
        <v>102</v>
      </c>
      <c r="C109" s="1603"/>
      <c r="D109" s="1604"/>
      <c r="E109" s="342" t="s">
        <v>111</v>
      </c>
      <c r="F109" s="1549" t="s">
        <v>515</v>
      </c>
      <c r="G109" s="1549"/>
      <c r="H109" s="364" t="s">
        <v>512</v>
      </c>
      <c r="I109" s="79">
        <f t="shared" ref="I109:AH109" si="5">IF(I27+I36=0,0,ROUND((I8+I17)/(I27+I36)*100,1))</f>
        <v>118.3</v>
      </c>
      <c r="J109" s="79">
        <f t="shared" si="5"/>
        <v>116.2</v>
      </c>
      <c r="K109" s="79">
        <f t="shared" si="5"/>
        <v>103.4</v>
      </c>
      <c r="L109" s="79">
        <f t="shared" si="5"/>
        <v>112.5</v>
      </c>
      <c r="M109" s="79">
        <f t="shared" si="5"/>
        <v>96.7</v>
      </c>
      <c r="N109" s="79">
        <f t="shared" si="5"/>
        <v>111.7</v>
      </c>
      <c r="O109" s="79">
        <f t="shared" si="5"/>
        <v>106.2</v>
      </c>
      <c r="P109" s="79">
        <f t="shared" si="5"/>
        <v>101.7</v>
      </c>
      <c r="Q109" s="79">
        <f t="shared" si="5"/>
        <v>116.9</v>
      </c>
      <c r="R109" s="79">
        <f t="shared" si="5"/>
        <v>109</v>
      </c>
      <c r="S109" s="79">
        <f t="shared" si="5"/>
        <v>118</v>
      </c>
      <c r="T109" s="79">
        <f t="shared" si="5"/>
        <v>113.6</v>
      </c>
      <c r="U109" s="79">
        <f t="shared" si="5"/>
        <v>99.1</v>
      </c>
      <c r="V109" s="79">
        <f t="shared" si="5"/>
        <v>103.6</v>
      </c>
      <c r="W109" s="79">
        <f t="shared" si="5"/>
        <v>102.3</v>
      </c>
      <c r="X109" s="79">
        <f t="shared" si="5"/>
        <v>81.5</v>
      </c>
      <c r="Y109" s="79">
        <f t="shared" si="5"/>
        <v>102.6</v>
      </c>
      <c r="Z109" s="79">
        <f t="shared" si="5"/>
        <v>102.8</v>
      </c>
      <c r="AA109" s="79">
        <f t="shared" si="5"/>
        <v>100</v>
      </c>
      <c r="AB109" s="79">
        <f t="shared" si="5"/>
        <v>102.3</v>
      </c>
      <c r="AC109" s="79">
        <f t="shared" si="5"/>
        <v>89.6</v>
      </c>
      <c r="AD109" s="79">
        <f t="shared" si="5"/>
        <v>102.3</v>
      </c>
      <c r="AE109" s="79">
        <f t="shared" si="5"/>
        <v>103.4</v>
      </c>
      <c r="AF109" s="79">
        <f t="shared" si="5"/>
        <v>101.1</v>
      </c>
      <c r="AG109" s="79">
        <f t="shared" si="5"/>
        <v>116.1</v>
      </c>
      <c r="AH109" s="79">
        <f t="shared" si="5"/>
        <v>110.6</v>
      </c>
      <c r="AI109" s="164">
        <v>0</v>
      </c>
      <c r="AJ109" s="2">
        <v>102</v>
      </c>
    </row>
    <row r="110" spans="1:36" s="293" customFormat="1" ht="21" customHeight="1">
      <c r="B110" s="13">
        <v>103</v>
      </c>
      <c r="C110" s="1605"/>
      <c r="D110" s="1606"/>
      <c r="E110" s="343" t="s">
        <v>481</v>
      </c>
      <c r="F110" s="1550" t="s">
        <v>517</v>
      </c>
      <c r="G110" s="1550"/>
      <c r="H110" s="365" t="s">
        <v>512</v>
      </c>
      <c r="I110" s="79">
        <f t="shared" ref="I110:AH110" si="6">IF(I27=0,0,ROUND((I8-I11)/(I27-I30)*100,1))</f>
        <v>113</v>
      </c>
      <c r="J110" s="79">
        <f t="shared" si="6"/>
        <v>104.4</v>
      </c>
      <c r="K110" s="79">
        <f t="shared" si="6"/>
        <v>100.8</v>
      </c>
      <c r="L110" s="79">
        <f t="shared" si="6"/>
        <v>106</v>
      </c>
      <c r="M110" s="79">
        <f t="shared" si="6"/>
        <v>92.6</v>
      </c>
      <c r="N110" s="79">
        <f t="shared" si="6"/>
        <v>80</v>
      </c>
      <c r="O110" s="79">
        <f t="shared" si="6"/>
        <v>42.7</v>
      </c>
      <c r="P110" s="79">
        <f t="shared" si="6"/>
        <v>96.7</v>
      </c>
      <c r="Q110" s="79">
        <f t="shared" si="6"/>
        <v>97.4</v>
      </c>
      <c r="R110" s="79">
        <f t="shared" si="6"/>
        <v>110.3</v>
      </c>
      <c r="S110" s="79">
        <f t="shared" si="6"/>
        <v>112.4</v>
      </c>
      <c r="T110" s="79">
        <f t="shared" si="6"/>
        <v>59.6</v>
      </c>
      <c r="U110" s="79">
        <f t="shared" si="6"/>
        <v>79.599999999999994</v>
      </c>
      <c r="V110" s="79">
        <f t="shared" si="6"/>
        <v>100.4</v>
      </c>
      <c r="W110" s="79">
        <f t="shared" si="6"/>
        <v>90.2</v>
      </c>
      <c r="X110" s="79">
        <f t="shared" si="6"/>
        <v>66.099999999999994</v>
      </c>
      <c r="Y110" s="79">
        <f t="shared" si="6"/>
        <v>61.4</v>
      </c>
      <c r="Z110" s="79">
        <f t="shared" si="6"/>
        <v>52.3</v>
      </c>
      <c r="AA110" s="79">
        <f t="shared" si="6"/>
        <v>82</v>
      </c>
      <c r="AB110" s="79">
        <f t="shared" si="6"/>
        <v>44.4</v>
      </c>
      <c r="AC110" s="79">
        <f t="shared" si="6"/>
        <v>82.5</v>
      </c>
      <c r="AD110" s="79">
        <f t="shared" si="6"/>
        <v>97.5</v>
      </c>
      <c r="AE110" s="79">
        <f t="shared" si="6"/>
        <v>103.7</v>
      </c>
      <c r="AF110" s="79">
        <f t="shared" si="6"/>
        <v>53.3</v>
      </c>
      <c r="AG110" s="79">
        <f t="shared" si="6"/>
        <v>115.2</v>
      </c>
      <c r="AH110" s="79">
        <f t="shared" si="6"/>
        <v>95.9</v>
      </c>
      <c r="AI110" s="164">
        <v>0</v>
      </c>
      <c r="AJ110" s="2">
        <v>103</v>
      </c>
    </row>
    <row r="111" spans="1:36" s="293" customFormat="1" ht="21.95" customHeight="1">
      <c r="B111" s="298"/>
      <c r="AI111" s="290"/>
      <c r="AJ111" s="291"/>
    </row>
    <row r="112" spans="1:36" s="293" customFormat="1" ht="20.100000000000001" customHeight="1">
      <c r="B112" s="298"/>
      <c r="AI112" s="290"/>
      <c r="AJ112" s="291"/>
    </row>
    <row r="113" spans="2:36" s="293" customFormat="1" ht="20.100000000000001" customHeight="1">
      <c r="B113" s="298"/>
      <c r="AI113" s="290"/>
      <c r="AJ113" s="291"/>
    </row>
    <row r="114" spans="2:36" s="293" customFormat="1" ht="20.100000000000001" customHeight="1">
      <c r="B114" s="298"/>
      <c r="AI114" s="290"/>
      <c r="AJ114" s="291"/>
    </row>
    <row r="115" spans="2:36" s="293" customFormat="1" ht="20.100000000000001" customHeight="1">
      <c r="B115" s="298"/>
      <c r="AI115" s="290"/>
      <c r="AJ115" s="291"/>
    </row>
    <row r="116" spans="2:36" s="293" customFormat="1" ht="20.100000000000001" customHeight="1">
      <c r="B116" s="298"/>
      <c r="AI116" s="290"/>
      <c r="AJ116" s="291"/>
    </row>
    <row r="117" spans="2:36" s="293" customFormat="1" ht="20.100000000000001" customHeight="1">
      <c r="B117" s="298"/>
      <c r="AI117" s="290"/>
      <c r="AJ117" s="291"/>
    </row>
    <row r="118" spans="2:36" s="293" customFormat="1" ht="20.100000000000001" customHeight="1">
      <c r="B118" s="298"/>
      <c r="AI118" s="290"/>
      <c r="AJ118" s="291"/>
    </row>
    <row r="119" spans="2:36" s="293" customFormat="1" ht="20.100000000000001" customHeight="1">
      <c r="B119" s="298"/>
      <c r="AI119" s="290"/>
      <c r="AJ119" s="291"/>
    </row>
    <row r="120" spans="2:36" s="293" customFormat="1" ht="20.100000000000001" customHeight="1">
      <c r="B120" s="298"/>
      <c r="AI120" s="290"/>
      <c r="AJ120" s="291"/>
    </row>
    <row r="121" spans="2:36" s="293" customFormat="1" ht="20.100000000000001" customHeight="1">
      <c r="B121" s="298"/>
      <c r="AI121" s="290"/>
      <c r="AJ121" s="291"/>
    </row>
    <row r="122" spans="2:36" s="293" customFormat="1" ht="20.100000000000001" customHeight="1">
      <c r="B122" s="298"/>
      <c r="AI122" s="290"/>
      <c r="AJ122" s="291"/>
    </row>
    <row r="123" spans="2:36" s="293" customFormat="1" ht="20.100000000000001" customHeight="1">
      <c r="B123" s="298"/>
      <c r="AI123" s="290"/>
      <c r="AJ123" s="291"/>
    </row>
    <row r="124" spans="2:36" s="293" customFormat="1" ht="20.100000000000001" customHeight="1">
      <c r="B124" s="298"/>
      <c r="AI124" s="290"/>
      <c r="AJ124" s="291"/>
    </row>
    <row r="125" spans="2:36" s="293" customFormat="1" ht="20.100000000000001" customHeight="1">
      <c r="B125" s="298"/>
      <c r="AI125" s="290"/>
      <c r="AJ125" s="291"/>
    </row>
    <row r="126" spans="2:36" s="293" customFormat="1" ht="20.100000000000001" customHeight="1">
      <c r="B126" s="298"/>
      <c r="AI126" s="290"/>
      <c r="AJ126" s="291"/>
    </row>
    <row r="127" spans="2:36" s="293" customFormat="1" ht="20.100000000000001" customHeight="1">
      <c r="B127" s="298"/>
      <c r="AI127" s="290"/>
      <c r="AJ127" s="291"/>
    </row>
    <row r="128" spans="2:36" s="293" customFormat="1" ht="20.100000000000001" customHeight="1">
      <c r="B128" s="298"/>
      <c r="AI128" s="290"/>
      <c r="AJ128" s="291"/>
    </row>
    <row r="129" spans="2:36" s="293" customFormat="1" ht="20.100000000000001" customHeight="1">
      <c r="B129" s="298"/>
      <c r="AI129" s="290"/>
      <c r="AJ129" s="291"/>
    </row>
    <row r="130" spans="2:36" s="293" customFormat="1" ht="20.100000000000001" customHeight="1">
      <c r="B130" s="298"/>
      <c r="AI130" s="290"/>
      <c r="AJ130" s="291"/>
    </row>
    <row r="131" spans="2:36" s="293" customFormat="1" ht="20.100000000000001" customHeight="1">
      <c r="B131" s="298"/>
      <c r="AI131" s="290"/>
      <c r="AJ131" s="291"/>
    </row>
    <row r="132" spans="2:36" s="293" customFormat="1" ht="20.100000000000001" customHeight="1">
      <c r="B132" s="298"/>
      <c r="AI132" s="290"/>
      <c r="AJ132" s="291"/>
    </row>
    <row r="133" spans="2:36" s="293" customFormat="1" ht="20.100000000000001" customHeight="1">
      <c r="B133" s="298"/>
      <c r="AI133" s="290"/>
      <c r="AJ133" s="291"/>
    </row>
    <row r="134" spans="2:36" s="293" customFormat="1" ht="20.100000000000001" customHeight="1">
      <c r="B134" s="298"/>
      <c r="AI134" s="290"/>
      <c r="AJ134" s="291"/>
    </row>
    <row r="135" spans="2:36" s="293" customFormat="1" ht="20.100000000000001" customHeight="1">
      <c r="B135" s="298"/>
      <c r="AI135" s="290"/>
      <c r="AJ135" s="291"/>
    </row>
    <row r="136" spans="2:36" s="293" customFormat="1" ht="20.100000000000001" customHeight="1">
      <c r="B136" s="298"/>
      <c r="AI136" s="290"/>
      <c r="AJ136" s="291"/>
    </row>
    <row r="137" spans="2:36" s="293" customFormat="1" ht="20.100000000000001" customHeight="1">
      <c r="B137" s="298"/>
      <c r="AI137" s="290"/>
      <c r="AJ137" s="291"/>
    </row>
    <row r="138" spans="2:36" s="293" customFormat="1" ht="20.100000000000001" customHeight="1">
      <c r="B138" s="298"/>
      <c r="AI138" s="290"/>
      <c r="AJ138" s="291"/>
    </row>
    <row r="139" spans="2:36" s="293" customFormat="1" ht="20.100000000000001" customHeight="1">
      <c r="B139" s="298"/>
      <c r="AI139" s="290"/>
      <c r="AJ139" s="291"/>
    </row>
    <row r="140" spans="2:36" s="293" customFormat="1" ht="20.100000000000001" customHeight="1">
      <c r="B140" s="298"/>
      <c r="AI140" s="290"/>
      <c r="AJ140" s="291"/>
    </row>
    <row r="141" spans="2:36" s="293" customFormat="1" ht="20.100000000000001" customHeight="1">
      <c r="B141" s="298"/>
      <c r="AI141" s="290"/>
      <c r="AJ141" s="291"/>
    </row>
    <row r="142" spans="2:36" s="293" customFormat="1" ht="20.100000000000001" customHeight="1">
      <c r="B142" s="298"/>
      <c r="AI142" s="290"/>
      <c r="AJ142" s="291"/>
    </row>
    <row r="143" spans="2:36" s="293" customFormat="1" ht="20.100000000000001" customHeight="1">
      <c r="B143" s="298"/>
      <c r="AI143" s="290"/>
      <c r="AJ143" s="291"/>
    </row>
    <row r="144" spans="2:36" s="293" customFormat="1" ht="20.100000000000001" customHeight="1">
      <c r="B144" s="298"/>
      <c r="AI144" s="290"/>
      <c r="AJ144" s="291"/>
    </row>
    <row r="145" spans="2:36" s="293" customFormat="1" ht="20.100000000000001" customHeight="1">
      <c r="B145" s="298"/>
      <c r="AI145" s="290"/>
      <c r="AJ145" s="291"/>
    </row>
    <row r="146" spans="2:36" s="293" customFormat="1" ht="20.100000000000001" customHeight="1">
      <c r="B146" s="298"/>
      <c r="AI146" s="290"/>
      <c r="AJ146" s="291"/>
    </row>
    <row r="147" spans="2:36" s="293" customFormat="1" ht="20.100000000000001" customHeight="1">
      <c r="B147" s="298"/>
      <c r="AI147" s="290"/>
      <c r="AJ147" s="291"/>
    </row>
    <row r="148" spans="2:36" s="293" customFormat="1" ht="20.100000000000001" customHeight="1">
      <c r="B148" s="298"/>
      <c r="AI148" s="290"/>
      <c r="AJ148" s="291"/>
    </row>
  </sheetData>
  <mergeCells count="114">
    <mergeCell ref="AH5:AH6"/>
    <mergeCell ref="G51:H52"/>
    <mergeCell ref="C64:D69"/>
    <mergeCell ref="C108:D110"/>
    <mergeCell ref="C99:D105"/>
    <mergeCell ref="E102:H102"/>
    <mergeCell ref="E103:H103"/>
    <mergeCell ref="E104:H104"/>
    <mergeCell ref="E105:H105"/>
    <mergeCell ref="C106:D106"/>
    <mergeCell ref="E106:H106"/>
    <mergeCell ref="F108:G108"/>
    <mergeCell ref="F109:G109"/>
    <mergeCell ref="F110:G110"/>
    <mergeCell ref="D93:H93"/>
    <mergeCell ref="D94:H94"/>
    <mergeCell ref="D95:H95"/>
    <mergeCell ref="D96:H96"/>
    <mergeCell ref="D97:H97"/>
    <mergeCell ref="D98:H98"/>
    <mergeCell ref="E99:H99"/>
    <mergeCell ref="E100:H100"/>
    <mergeCell ref="E101:H101"/>
    <mergeCell ref="C86:E86"/>
    <mergeCell ref="F86:H86"/>
    <mergeCell ref="C87:E87"/>
    <mergeCell ref="F87:H87"/>
    <mergeCell ref="C88:E88"/>
    <mergeCell ref="F88:H88"/>
    <mergeCell ref="C89:E89"/>
    <mergeCell ref="F89:H89"/>
    <mergeCell ref="D92:H92"/>
    <mergeCell ref="C76:H76"/>
    <mergeCell ref="C77:H77"/>
    <mergeCell ref="E78:H78"/>
    <mergeCell ref="E79:H79"/>
    <mergeCell ref="F80:H80"/>
    <mergeCell ref="F81:H81"/>
    <mergeCell ref="C84:E84"/>
    <mergeCell ref="F84:H84"/>
    <mergeCell ref="C85:E85"/>
    <mergeCell ref="F85:H85"/>
    <mergeCell ref="E68:H68"/>
    <mergeCell ref="E69:H69"/>
    <mergeCell ref="C70:H70"/>
    <mergeCell ref="C71:H71"/>
    <mergeCell ref="C72:H72"/>
    <mergeCell ref="C73:H73"/>
    <mergeCell ref="C74:H74"/>
    <mergeCell ref="C75:D75"/>
    <mergeCell ref="E75:H75"/>
    <mergeCell ref="C59:H59"/>
    <mergeCell ref="C60:H60"/>
    <mergeCell ref="C61:H61"/>
    <mergeCell ref="C62:H62"/>
    <mergeCell ref="C63:H63"/>
    <mergeCell ref="E64:H64"/>
    <mergeCell ref="E65:H65"/>
    <mergeCell ref="E66:H66"/>
    <mergeCell ref="E67:H67"/>
    <mergeCell ref="E50:G50"/>
    <mergeCell ref="D51:E51"/>
    <mergeCell ref="D52:E52"/>
    <mergeCell ref="D53:G53"/>
    <mergeCell ref="D54:G54"/>
    <mergeCell ref="D55:G55"/>
    <mergeCell ref="D56:G56"/>
    <mergeCell ref="D57:G57"/>
    <mergeCell ref="D58:G58"/>
    <mergeCell ref="F41:G41"/>
    <mergeCell ref="D42:E42"/>
    <mergeCell ref="D43:E43"/>
    <mergeCell ref="D44:G44"/>
    <mergeCell ref="E45:G45"/>
    <mergeCell ref="E46:G46"/>
    <mergeCell ref="E47:G47"/>
    <mergeCell ref="D48:G48"/>
    <mergeCell ref="E49:G49"/>
    <mergeCell ref="F32:G32"/>
    <mergeCell ref="F33:G33"/>
    <mergeCell ref="F34:G34"/>
    <mergeCell ref="F35:G35"/>
    <mergeCell ref="E36:G36"/>
    <mergeCell ref="F37:G37"/>
    <mergeCell ref="F38:G38"/>
    <mergeCell ref="F39:G39"/>
    <mergeCell ref="F40:G40"/>
    <mergeCell ref="F23:G23"/>
    <mergeCell ref="F24:G24"/>
    <mergeCell ref="F25:G25"/>
    <mergeCell ref="D26:F26"/>
    <mergeCell ref="E27:G27"/>
    <mergeCell ref="F28:G28"/>
    <mergeCell ref="F29:G29"/>
    <mergeCell ref="F30:G30"/>
    <mergeCell ref="F31:G31"/>
    <mergeCell ref="F12:G12"/>
    <mergeCell ref="F13:G13"/>
    <mergeCell ref="F14:G14"/>
    <mergeCell ref="E17:G17"/>
    <mergeCell ref="F18:G18"/>
    <mergeCell ref="F19:G19"/>
    <mergeCell ref="F20:G20"/>
    <mergeCell ref="F21:G21"/>
    <mergeCell ref="F22:G22"/>
    <mergeCell ref="E1:G1"/>
    <mergeCell ref="N5:O5"/>
    <mergeCell ref="S5:T5"/>
    <mergeCell ref="U5:V5"/>
    <mergeCell ref="D7:F7"/>
    <mergeCell ref="E8:G8"/>
    <mergeCell ref="F9:G9"/>
    <mergeCell ref="F10:G10"/>
    <mergeCell ref="F11:G11"/>
  </mergeCells>
  <phoneticPr fontId="24"/>
  <pageMargins left="0.78740157480314965" right="0.78740157480314965" top="0.78740157480314965" bottom="0.39370078740157483" header="0.19685039370078741" footer="0.19685039370078741"/>
  <pageSetup paperSize="9" scale="35" fitToWidth="0" pageOrder="overThenDown" orientation="portrait" horizontalDpi="1200" verticalDpi="1200" r:id="rId1"/>
  <headerFooter alignWithMargins="0"/>
  <colBreaks count="3" manualBreakCount="3">
    <brk id="15" max="107" man="1"/>
    <brk id="22" max="107" man="1"/>
    <brk id="28" max="10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H146"/>
  <sheetViews>
    <sheetView showZeros="0" view="pageBreakPreview" zoomScale="70" zoomScaleNormal="75" zoomScaleSheetLayoutView="70" workbookViewId="0">
      <pane xSplit="6" ySplit="6" topLeftCell="G79" activePane="bottomRight" state="frozen"/>
      <selection pane="topRight"/>
      <selection pane="bottomLeft"/>
      <selection pane="bottomRight"/>
    </sheetView>
  </sheetViews>
  <sheetFormatPr defaultColWidth="12.7109375" defaultRowHeight="18" customHeight="1"/>
  <cols>
    <col min="1" max="1" width="5.7109375" style="165" customWidth="1"/>
    <col min="2" max="2" width="6.28515625" style="165" customWidth="1"/>
    <col min="3" max="3" width="5.7109375" style="166" customWidth="1"/>
    <col min="4" max="4" width="4" style="165" customWidth="1"/>
    <col min="5" max="5" width="3.7109375" style="165" customWidth="1"/>
    <col min="6" max="6" width="30.7109375" style="165" customWidth="1"/>
    <col min="7" max="32" width="19.7109375" style="165" customWidth="1"/>
    <col min="33" max="33" width="5.7109375" style="165" customWidth="1"/>
    <col min="34" max="34" width="6.28515625" style="165" customWidth="1"/>
    <col min="35" max="16384" width="12.7109375" style="165"/>
  </cols>
  <sheetData>
    <row r="1" spans="1:34" s="168" customFormat="1" ht="24.95" customHeight="1">
      <c r="B1" s="254"/>
      <c r="C1" s="169"/>
      <c r="D1" s="190" t="s">
        <v>306</v>
      </c>
      <c r="E1" s="1406" t="s">
        <v>85</v>
      </c>
      <c r="F1" s="1407"/>
      <c r="G1" s="224" t="s">
        <v>120</v>
      </c>
      <c r="H1" s="11"/>
      <c r="I1" s="329"/>
      <c r="N1" s="224" t="s">
        <v>120</v>
      </c>
      <c r="P1" s="224"/>
      <c r="U1" s="224" t="s">
        <v>120</v>
      </c>
      <c r="Y1" s="224"/>
      <c r="Z1" s="461"/>
      <c r="AA1" s="224"/>
      <c r="AB1" s="224" t="s">
        <v>120</v>
      </c>
    </row>
    <row r="2" spans="1:34" s="168" customFormat="1" ht="20.100000000000001" customHeight="1">
      <c r="C2" s="167"/>
    </row>
    <row r="3" spans="1:34" s="168" customFormat="1" ht="20.100000000000001" customHeight="1">
      <c r="B3" s="12"/>
      <c r="C3" s="171" t="s">
        <v>236</v>
      </c>
      <c r="D3" s="192"/>
      <c r="E3" s="192"/>
      <c r="F3" s="192"/>
      <c r="G3" s="444" t="s">
        <v>1432</v>
      </c>
      <c r="H3" s="192"/>
      <c r="I3" s="455"/>
      <c r="J3" s="455"/>
      <c r="K3" s="456"/>
      <c r="L3" s="457"/>
      <c r="M3" s="457"/>
      <c r="N3" s="444" t="s">
        <v>1432</v>
      </c>
      <c r="P3" s="444"/>
      <c r="Q3" s="457"/>
      <c r="R3" s="457"/>
      <c r="S3" s="459"/>
      <c r="T3" s="459"/>
      <c r="U3" s="444" t="s">
        <v>1432</v>
      </c>
      <c r="V3" s="459"/>
      <c r="AA3" s="444"/>
      <c r="AB3" s="444" t="s">
        <v>1432</v>
      </c>
    </row>
    <row r="4" spans="1:34" s="168" customFormat="1" ht="20.100000000000001" customHeight="1">
      <c r="B4" s="13"/>
      <c r="C4" s="167"/>
      <c r="D4" s="414"/>
      <c r="E4" s="414"/>
      <c r="F4" s="414"/>
    </row>
    <row r="5" spans="1:34" s="168" customFormat="1" ht="39.950000000000003" customHeight="1">
      <c r="A5" s="9"/>
      <c r="B5" s="12"/>
      <c r="C5" s="173"/>
      <c r="D5" s="316"/>
      <c r="E5" s="316"/>
      <c r="F5" s="353" t="s">
        <v>932</v>
      </c>
      <c r="G5" s="445" t="s">
        <v>1</v>
      </c>
      <c r="H5" s="73" t="s">
        <v>577</v>
      </c>
      <c r="I5" s="73" t="s">
        <v>749</v>
      </c>
      <c r="J5" s="73" t="s">
        <v>750</v>
      </c>
      <c r="K5" s="73" t="s">
        <v>868</v>
      </c>
      <c r="L5" s="1408" t="s">
        <v>871</v>
      </c>
      <c r="M5" s="1409"/>
      <c r="N5" s="73" t="s">
        <v>872</v>
      </c>
      <c r="O5" s="73" t="s">
        <v>202</v>
      </c>
      <c r="P5" s="73" t="s">
        <v>873</v>
      </c>
      <c r="Q5" s="1408" t="s">
        <v>876</v>
      </c>
      <c r="R5" s="1613"/>
      <c r="S5" s="1408" t="s">
        <v>801</v>
      </c>
      <c r="T5" s="1409"/>
      <c r="U5" s="73" t="s">
        <v>886</v>
      </c>
      <c r="V5" s="73" t="s">
        <v>888</v>
      </c>
      <c r="W5" s="73" t="s">
        <v>637</v>
      </c>
      <c r="X5" s="242" t="s">
        <v>1359</v>
      </c>
      <c r="Y5" s="242" t="s">
        <v>866</v>
      </c>
      <c r="Z5" s="462" t="s">
        <v>1413</v>
      </c>
      <c r="AA5" s="278" t="s">
        <v>39</v>
      </c>
      <c r="AB5" s="242" t="s">
        <v>877</v>
      </c>
      <c r="AC5" s="242" t="s">
        <v>369</v>
      </c>
      <c r="AD5" s="242" t="s">
        <v>1333</v>
      </c>
      <c r="AE5" s="242" t="s">
        <v>878</v>
      </c>
      <c r="AF5" s="1518" t="s">
        <v>404</v>
      </c>
      <c r="AG5" s="9"/>
      <c r="AH5" s="12"/>
    </row>
    <row r="6" spans="1:34" s="168" customFormat="1" ht="20.100000000000001" customHeight="1">
      <c r="A6" s="9" t="s">
        <v>999</v>
      </c>
      <c r="B6" s="12" t="s">
        <v>251</v>
      </c>
      <c r="C6" s="408" t="s">
        <v>1337</v>
      </c>
      <c r="D6" s="317"/>
      <c r="E6" s="317"/>
      <c r="F6" s="354" t="s">
        <v>1339</v>
      </c>
      <c r="G6" s="446" t="s">
        <v>1341</v>
      </c>
      <c r="H6" s="446" t="s">
        <v>1341</v>
      </c>
      <c r="I6" s="446" t="s">
        <v>1341</v>
      </c>
      <c r="J6" s="446" t="s">
        <v>1341</v>
      </c>
      <c r="K6" s="446" t="s">
        <v>1341</v>
      </c>
      <c r="L6" s="446" t="s">
        <v>1341</v>
      </c>
      <c r="M6" s="446" t="s">
        <v>1443</v>
      </c>
      <c r="N6" s="378" t="s">
        <v>1341</v>
      </c>
      <c r="O6" s="378" t="s">
        <v>1341</v>
      </c>
      <c r="P6" s="446" t="s">
        <v>1341</v>
      </c>
      <c r="Q6" s="446" t="s">
        <v>1341</v>
      </c>
      <c r="R6" s="446" t="s">
        <v>382</v>
      </c>
      <c r="S6" s="460" t="s">
        <v>1341</v>
      </c>
      <c r="T6" s="460" t="s">
        <v>1443</v>
      </c>
      <c r="U6" s="446" t="s">
        <v>1341</v>
      </c>
      <c r="V6" s="446" t="s">
        <v>1341</v>
      </c>
      <c r="W6" s="446" t="s">
        <v>1341</v>
      </c>
      <c r="X6" s="446" t="s">
        <v>382</v>
      </c>
      <c r="Y6" s="378" t="s">
        <v>1341</v>
      </c>
      <c r="Z6" s="380" t="s">
        <v>382</v>
      </c>
      <c r="AA6" s="446" t="s">
        <v>1341</v>
      </c>
      <c r="AB6" s="378" t="s">
        <v>1341</v>
      </c>
      <c r="AC6" s="378" t="s">
        <v>1341</v>
      </c>
      <c r="AD6" s="378" t="s">
        <v>1341</v>
      </c>
      <c r="AE6" s="378" t="s">
        <v>1341</v>
      </c>
      <c r="AF6" s="1519"/>
      <c r="AG6" s="9" t="s">
        <v>999</v>
      </c>
      <c r="AH6" s="12" t="s">
        <v>251</v>
      </c>
    </row>
    <row r="7" spans="1:34" s="168" customFormat="1" ht="15.95" customHeight="1">
      <c r="A7" s="13">
        <v>1</v>
      </c>
      <c r="B7" s="13">
        <v>1</v>
      </c>
      <c r="C7" s="310" t="s">
        <v>256</v>
      </c>
      <c r="D7" s="415" t="s">
        <v>409</v>
      </c>
      <c r="E7" s="1614" t="s">
        <v>518</v>
      </c>
      <c r="F7" s="1615"/>
      <c r="G7" s="447">
        <v>352910</v>
      </c>
      <c r="H7" s="447">
        <v>18605</v>
      </c>
      <c r="I7" s="447">
        <v>117005</v>
      </c>
      <c r="J7" s="447">
        <v>95836</v>
      </c>
      <c r="K7" s="447">
        <v>38865</v>
      </c>
      <c r="L7" s="447">
        <v>27023</v>
      </c>
      <c r="M7" s="447">
        <v>12477</v>
      </c>
      <c r="N7" s="458">
        <v>26019</v>
      </c>
      <c r="O7" s="458">
        <v>118744</v>
      </c>
      <c r="P7" s="447">
        <v>21436</v>
      </c>
      <c r="Q7" s="447">
        <v>51496</v>
      </c>
      <c r="R7" s="447">
        <v>30835</v>
      </c>
      <c r="S7" s="447">
        <v>44483</v>
      </c>
      <c r="T7" s="447">
        <v>7468</v>
      </c>
      <c r="U7" s="447">
        <v>22305</v>
      </c>
      <c r="V7" s="447">
        <v>27611</v>
      </c>
      <c r="W7" s="447">
        <v>2657</v>
      </c>
      <c r="X7" s="447">
        <v>2273</v>
      </c>
      <c r="Y7" s="458">
        <v>10561</v>
      </c>
      <c r="Z7" s="458">
        <v>10440</v>
      </c>
      <c r="AA7" s="458">
        <v>6824</v>
      </c>
      <c r="AB7" s="458">
        <v>12267</v>
      </c>
      <c r="AC7" s="458">
        <v>13569</v>
      </c>
      <c r="AD7" s="458">
        <v>15182</v>
      </c>
      <c r="AE7" s="458">
        <v>26490</v>
      </c>
      <c r="AF7" s="447">
        <f t="shared" ref="AF7:AF70" si="0">SUM(G7:Y7)+SUM(Z7:AE7)</f>
        <v>1113381</v>
      </c>
      <c r="AG7" s="14">
        <v>1</v>
      </c>
      <c r="AH7" s="14">
        <v>1</v>
      </c>
    </row>
    <row r="8" spans="1:34" s="168" customFormat="1" ht="15.95" customHeight="1">
      <c r="A8" s="13">
        <v>1</v>
      </c>
      <c r="B8" s="13">
        <v>2</v>
      </c>
      <c r="C8" s="194" t="s">
        <v>400</v>
      </c>
      <c r="D8" s="416" t="s">
        <v>519</v>
      </c>
      <c r="E8" s="1549" t="s">
        <v>513</v>
      </c>
      <c r="F8" s="1616"/>
      <c r="G8" s="447">
        <v>165868</v>
      </c>
      <c r="H8" s="447">
        <v>9643</v>
      </c>
      <c r="I8" s="447">
        <v>53241</v>
      </c>
      <c r="J8" s="447">
        <v>42465</v>
      </c>
      <c r="K8" s="447">
        <v>19257</v>
      </c>
      <c r="L8" s="447">
        <v>12830</v>
      </c>
      <c r="M8" s="447">
        <v>5993</v>
      </c>
      <c r="N8" s="458">
        <v>18728</v>
      </c>
      <c r="O8" s="458">
        <v>56763</v>
      </c>
      <c r="P8" s="447">
        <v>9830</v>
      </c>
      <c r="Q8" s="447">
        <v>27810</v>
      </c>
      <c r="R8" s="447">
        <v>16020</v>
      </c>
      <c r="S8" s="447">
        <v>19178</v>
      </c>
      <c r="T8" s="447">
        <v>3187</v>
      </c>
      <c r="U8" s="447">
        <v>10558</v>
      </c>
      <c r="V8" s="447">
        <v>14068</v>
      </c>
      <c r="W8" s="447">
        <v>954</v>
      </c>
      <c r="X8" s="447">
        <v>945</v>
      </c>
      <c r="Y8" s="449">
        <v>5036</v>
      </c>
      <c r="Z8" s="449">
        <v>5452</v>
      </c>
      <c r="AA8" s="449">
        <v>2335</v>
      </c>
      <c r="AB8" s="449">
        <v>4287</v>
      </c>
      <c r="AC8" s="449">
        <v>5506</v>
      </c>
      <c r="AD8" s="449">
        <v>4988</v>
      </c>
      <c r="AE8" s="449">
        <v>10218</v>
      </c>
      <c r="AF8" s="447">
        <f t="shared" si="0"/>
        <v>525160</v>
      </c>
      <c r="AG8" s="14">
        <v>1</v>
      </c>
      <c r="AH8" s="14">
        <v>2</v>
      </c>
    </row>
    <row r="9" spans="1:34" s="168" customFormat="1" ht="15.95" customHeight="1">
      <c r="A9" s="13">
        <v>1</v>
      </c>
      <c r="B9" s="13">
        <v>3</v>
      </c>
      <c r="C9" s="194" t="s">
        <v>402</v>
      </c>
      <c r="D9" s="416" t="s">
        <v>521</v>
      </c>
      <c r="E9" s="1549" t="s">
        <v>1372</v>
      </c>
      <c r="F9" s="1616"/>
      <c r="G9" s="447">
        <v>0</v>
      </c>
      <c r="H9" s="447">
        <v>0</v>
      </c>
      <c r="I9" s="447">
        <v>0</v>
      </c>
      <c r="J9" s="447">
        <v>0</v>
      </c>
      <c r="K9" s="447">
        <v>0</v>
      </c>
      <c r="L9" s="447">
        <v>0</v>
      </c>
      <c r="M9" s="447">
        <v>0</v>
      </c>
      <c r="N9" s="458">
        <v>0</v>
      </c>
      <c r="O9" s="458">
        <v>0</v>
      </c>
      <c r="P9" s="447">
        <v>0</v>
      </c>
      <c r="Q9" s="447">
        <v>17112</v>
      </c>
      <c r="R9" s="447">
        <v>0</v>
      </c>
      <c r="S9" s="447">
        <v>0</v>
      </c>
      <c r="T9" s="447">
        <v>0</v>
      </c>
      <c r="U9" s="447">
        <v>923</v>
      </c>
      <c r="V9" s="447">
        <v>0</v>
      </c>
      <c r="W9" s="447">
        <v>0</v>
      </c>
      <c r="X9" s="447">
        <v>0</v>
      </c>
      <c r="Y9" s="449">
        <v>0</v>
      </c>
      <c r="Z9" s="449">
        <v>0</v>
      </c>
      <c r="AA9" s="449">
        <v>6</v>
      </c>
      <c r="AB9" s="449">
        <v>0</v>
      </c>
      <c r="AC9" s="449">
        <v>0</v>
      </c>
      <c r="AD9" s="449">
        <v>0</v>
      </c>
      <c r="AE9" s="449">
        <v>0</v>
      </c>
      <c r="AF9" s="447">
        <f t="shared" si="0"/>
        <v>18041</v>
      </c>
      <c r="AG9" s="402">
        <v>1</v>
      </c>
      <c r="AH9" s="402">
        <v>3</v>
      </c>
    </row>
    <row r="10" spans="1:34" s="168" customFormat="1" ht="15.95" customHeight="1">
      <c r="A10" s="13">
        <v>1</v>
      </c>
      <c r="B10" s="13">
        <v>4</v>
      </c>
      <c r="C10" s="194" t="s">
        <v>415</v>
      </c>
      <c r="D10" s="416" t="s">
        <v>362</v>
      </c>
      <c r="E10" s="1549" t="s">
        <v>523</v>
      </c>
      <c r="F10" s="1616"/>
      <c r="G10" s="447">
        <v>0</v>
      </c>
      <c r="H10" s="447">
        <v>0</v>
      </c>
      <c r="I10" s="447">
        <v>0</v>
      </c>
      <c r="J10" s="447">
        <v>0</v>
      </c>
      <c r="K10" s="447">
        <v>0</v>
      </c>
      <c r="L10" s="447">
        <v>0</v>
      </c>
      <c r="M10" s="447">
        <v>0</v>
      </c>
      <c r="N10" s="458">
        <v>0</v>
      </c>
      <c r="O10" s="458">
        <v>0</v>
      </c>
      <c r="P10" s="447">
        <v>0</v>
      </c>
      <c r="Q10" s="447">
        <v>0</v>
      </c>
      <c r="R10" s="447">
        <v>0</v>
      </c>
      <c r="S10" s="447">
        <v>0</v>
      </c>
      <c r="T10" s="447">
        <v>0</v>
      </c>
      <c r="U10" s="447">
        <v>0</v>
      </c>
      <c r="V10" s="447">
        <v>0</v>
      </c>
      <c r="W10" s="447">
        <v>0</v>
      </c>
      <c r="X10" s="447">
        <v>0</v>
      </c>
      <c r="Y10" s="449">
        <v>0</v>
      </c>
      <c r="Z10" s="449">
        <v>0</v>
      </c>
      <c r="AA10" s="449">
        <v>0</v>
      </c>
      <c r="AB10" s="449">
        <v>0</v>
      </c>
      <c r="AC10" s="449">
        <v>0</v>
      </c>
      <c r="AD10" s="449">
        <v>0</v>
      </c>
      <c r="AE10" s="449">
        <v>0</v>
      </c>
      <c r="AF10" s="447">
        <f t="shared" si="0"/>
        <v>0</v>
      </c>
      <c r="AG10" s="14">
        <v>1</v>
      </c>
      <c r="AH10" s="14">
        <v>4</v>
      </c>
    </row>
    <row r="11" spans="1:34" s="168" customFormat="1" ht="15.95" customHeight="1">
      <c r="A11" s="13">
        <v>1</v>
      </c>
      <c r="B11" s="13">
        <v>5</v>
      </c>
      <c r="C11" s="194" t="s">
        <v>526</v>
      </c>
      <c r="D11" s="416" t="s">
        <v>477</v>
      </c>
      <c r="E11" s="1549" t="s">
        <v>529</v>
      </c>
      <c r="F11" s="1616"/>
      <c r="G11" s="447">
        <v>107695</v>
      </c>
      <c r="H11" s="447">
        <v>6395</v>
      </c>
      <c r="I11" s="447">
        <v>33652</v>
      </c>
      <c r="J11" s="447">
        <v>27941</v>
      </c>
      <c r="K11" s="447">
        <v>12199</v>
      </c>
      <c r="L11" s="447">
        <v>8565</v>
      </c>
      <c r="M11" s="447">
        <v>3939</v>
      </c>
      <c r="N11" s="458">
        <v>8051</v>
      </c>
      <c r="O11" s="458">
        <v>36708</v>
      </c>
      <c r="P11" s="447">
        <v>6382</v>
      </c>
      <c r="Q11" s="447">
        <v>19935</v>
      </c>
      <c r="R11" s="447">
        <v>9348</v>
      </c>
      <c r="S11" s="447">
        <v>12976</v>
      </c>
      <c r="T11" s="447">
        <v>2185</v>
      </c>
      <c r="U11" s="447">
        <v>6996</v>
      </c>
      <c r="V11" s="447">
        <v>9032</v>
      </c>
      <c r="W11" s="447">
        <v>746</v>
      </c>
      <c r="X11" s="447">
        <v>680</v>
      </c>
      <c r="Y11" s="449">
        <v>3043</v>
      </c>
      <c r="Z11" s="449">
        <v>4280</v>
      </c>
      <c r="AA11" s="449">
        <v>2850</v>
      </c>
      <c r="AB11" s="449">
        <v>2071</v>
      </c>
      <c r="AC11" s="449">
        <v>3990</v>
      </c>
      <c r="AD11" s="449">
        <v>4178</v>
      </c>
      <c r="AE11" s="449">
        <v>6814</v>
      </c>
      <c r="AF11" s="447">
        <f t="shared" si="0"/>
        <v>340651</v>
      </c>
      <c r="AG11" s="14">
        <v>1</v>
      </c>
      <c r="AH11" s="14">
        <v>5</v>
      </c>
    </row>
    <row r="12" spans="1:34" s="168" customFormat="1" ht="15.95" customHeight="1">
      <c r="A12" s="13">
        <v>1</v>
      </c>
      <c r="B12" s="13">
        <v>6</v>
      </c>
      <c r="C12" s="194" t="s">
        <v>468</v>
      </c>
      <c r="D12" s="416" t="s">
        <v>530</v>
      </c>
      <c r="E12" s="1559" t="s">
        <v>52</v>
      </c>
      <c r="F12" s="1617"/>
      <c r="G12" s="447">
        <v>626473</v>
      </c>
      <c r="H12" s="447">
        <v>34643</v>
      </c>
      <c r="I12" s="447">
        <v>203898</v>
      </c>
      <c r="J12" s="447">
        <v>166242</v>
      </c>
      <c r="K12" s="447">
        <v>70321</v>
      </c>
      <c r="L12" s="447">
        <v>48418</v>
      </c>
      <c r="M12" s="447">
        <v>22409</v>
      </c>
      <c r="N12" s="458">
        <v>52798</v>
      </c>
      <c r="O12" s="458">
        <v>212215</v>
      </c>
      <c r="P12" s="447">
        <v>37648</v>
      </c>
      <c r="Q12" s="447">
        <v>116353</v>
      </c>
      <c r="R12" s="447">
        <v>56203</v>
      </c>
      <c r="S12" s="447">
        <v>76637</v>
      </c>
      <c r="T12" s="447">
        <v>12840</v>
      </c>
      <c r="U12" s="447">
        <v>40782</v>
      </c>
      <c r="V12" s="447">
        <v>50711</v>
      </c>
      <c r="W12" s="447">
        <v>4357</v>
      </c>
      <c r="X12" s="447">
        <v>3898</v>
      </c>
      <c r="Y12" s="449">
        <v>18640</v>
      </c>
      <c r="Z12" s="449">
        <v>20172</v>
      </c>
      <c r="AA12" s="449">
        <v>12015</v>
      </c>
      <c r="AB12" s="449">
        <v>18625</v>
      </c>
      <c r="AC12" s="449">
        <v>23065</v>
      </c>
      <c r="AD12" s="449">
        <v>24348</v>
      </c>
      <c r="AE12" s="449">
        <v>43522</v>
      </c>
      <c r="AF12" s="447">
        <f t="shared" si="0"/>
        <v>1997233</v>
      </c>
      <c r="AG12" s="14">
        <v>1</v>
      </c>
      <c r="AH12" s="14">
        <v>6</v>
      </c>
    </row>
    <row r="13" spans="1:34" s="168" customFormat="1" ht="15.95" customHeight="1">
      <c r="A13" s="13">
        <v>1</v>
      </c>
      <c r="B13" s="13">
        <v>7</v>
      </c>
      <c r="C13" s="174" t="s">
        <v>333</v>
      </c>
      <c r="D13" s="1547" t="s">
        <v>467</v>
      </c>
      <c r="E13" s="1557"/>
      <c r="F13" s="1618"/>
      <c r="G13" s="447">
        <v>293214</v>
      </c>
      <c r="H13" s="447">
        <v>92891</v>
      </c>
      <c r="I13" s="447">
        <v>179736</v>
      </c>
      <c r="J13" s="447">
        <v>88109</v>
      </c>
      <c r="K13" s="447">
        <v>36607</v>
      </c>
      <c r="L13" s="447">
        <v>105087</v>
      </c>
      <c r="M13" s="447">
        <v>48245</v>
      </c>
      <c r="N13" s="458">
        <v>43912</v>
      </c>
      <c r="O13" s="458">
        <v>221205</v>
      </c>
      <c r="P13" s="447">
        <v>45674</v>
      </c>
      <c r="Q13" s="447">
        <v>26247</v>
      </c>
      <c r="R13" s="447">
        <v>127356</v>
      </c>
      <c r="S13" s="447">
        <v>36552</v>
      </c>
      <c r="T13" s="447">
        <v>4006</v>
      </c>
      <c r="U13" s="447">
        <v>28859</v>
      </c>
      <c r="V13" s="447">
        <v>43514</v>
      </c>
      <c r="W13" s="447">
        <v>38892</v>
      </c>
      <c r="X13" s="447">
        <v>8065</v>
      </c>
      <c r="Y13" s="449">
        <v>14237</v>
      </c>
      <c r="Z13" s="449">
        <v>17037</v>
      </c>
      <c r="AA13" s="449">
        <v>19376</v>
      </c>
      <c r="AB13" s="449">
        <v>5230</v>
      </c>
      <c r="AC13" s="449">
        <v>5902</v>
      </c>
      <c r="AD13" s="449">
        <v>34432</v>
      </c>
      <c r="AE13" s="449">
        <v>5760</v>
      </c>
      <c r="AF13" s="447">
        <f t="shared" si="0"/>
        <v>1570145</v>
      </c>
      <c r="AG13" s="14">
        <v>1</v>
      </c>
      <c r="AH13" s="14">
        <v>7</v>
      </c>
    </row>
    <row r="14" spans="1:34" s="168" customFormat="1" ht="15.95" customHeight="1">
      <c r="A14" s="13">
        <v>1</v>
      </c>
      <c r="B14" s="13">
        <v>8</v>
      </c>
      <c r="C14" s="1648" t="s">
        <v>301</v>
      </c>
      <c r="D14" s="416" t="s">
        <v>409</v>
      </c>
      <c r="E14" s="1549" t="s">
        <v>84</v>
      </c>
      <c r="F14" s="1616"/>
      <c r="G14" s="447">
        <v>291958</v>
      </c>
      <c r="H14" s="447">
        <v>92891</v>
      </c>
      <c r="I14" s="447">
        <v>179736</v>
      </c>
      <c r="J14" s="447">
        <v>88109</v>
      </c>
      <c r="K14" s="447">
        <v>36607</v>
      </c>
      <c r="L14" s="447">
        <v>105087</v>
      </c>
      <c r="M14" s="447">
        <v>48245</v>
      </c>
      <c r="N14" s="458">
        <v>43912</v>
      </c>
      <c r="O14" s="458">
        <v>221205</v>
      </c>
      <c r="P14" s="447">
        <v>45674</v>
      </c>
      <c r="Q14" s="447">
        <v>26247</v>
      </c>
      <c r="R14" s="447">
        <v>127356</v>
      </c>
      <c r="S14" s="447">
        <v>36552</v>
      </c>
      <c r="T14" s="447">
        <v>4006</v>
      </c>
      <c r="U14" s="447">
        <v>28859</v>
      </c>
      <c r="V14" s="447">
        <v>43514</v>
      </c>
      <c r="W14" s="447">
        <v>38892</v>
      </c>
      <c r="X14" s="447">
        <v>8065</v>
      </c>
      <c r="Y14" s="449">
        <v>14237</v>
      </c>
      <c r="Z14" s="449">
        <v>17037</v>
      </c>
      <c r="AA14" s="449">
        <v>19376</v>
      </c>
      <c r="AB14" s="449">
        <v>5230</v>
      </c>
      <c r="AC14" s="449">
        <v>5902</v>
      </c>
      <c r="AD14" s="449">
        <v>34432</v>
      </c>
      <c r="AE14" s="449">
        <v>5760</v>
      </c>
      <c r="AF14" s="447">
        <f t="shared" si="0"/>
        <v>1568889</v>
      </c>
      <c r="AG14" s="14">
        <v>1</v>
      </c>
      <c r="AH14" s="14">
        <v>8</v>
      </c>
    </row>
    <row r="15" spans="1:34" s="168" customFormat="1" ht="15.95" customHeight="1">
      <c r="A15" s="13">
        <v>1</v>
      </c>
      <c r="B15" s="13">
        <v>9</v>
      </c>
      <c r="C15" s="1649"/>
      <c r="D15" s="416" t="s">
        <v>519</v>
      </c>
      <c r="E15" s="1619" t="s">
        <v>90</v>
      </c>
      <c r="F15" s="1620"/>
      <c r="G15" s="447">
        <v>0</v>
      </c>
      <c r="H15" s="447">
        <v>0</v>
      </c>
      <c r="I15" s="447">
        <v>0</v>
      </c>
      <c r="J15" s="447">
        <v>0</v>
      </c>
      <c r="K15" s="447">
        <v>0</v>
      </c>
      <c r="L15" s="447">
        <v>0</v>
      </c>
      <c r="M15" s="447">
        <v>0</v>
      </c>
      <c r="N15" s="458">
        <v>0</v>
      </c>
      <c r="O15" s="458">
        <v>0</v>
      </c>
      <c r="P15" s="447">
        <v>0</v>
      </c>
      <c r="Q15" s="447">
        <v>0</v>
      </c>
      <c r="R15" s="447">
        <v>0</v>
      </c>
      <c r="S15" s="447">
        <v>0</v>
      </c>
      <c r="T15" s="447">
        <v>0</v>
      </c>
      <c r="U15" s="447">
        <v>0</v>
      </c>
      <c r="V15" s="447">
        <v>0</v>
      </c>
      <c r="W15" s="447">
        <v>0</v>
      </c>
      <c r="X15" s="447">
        <v>0</v>
      </c>
      <c r="Y15" s="449">
        <v>0</v>
      </c>
      <c r="Z15" s="449">
        <v>0</v>
      </c>
      <c r="AA15" s="449">
        <v>0</v>
      </c>
      <c r="AB15" s="449">
        <v>0</v>
      </c>
      <c r="AC15" s="449">
        <v>0</v>
      </c>
      <c r="AD15" s="449">
        <v>0</v>
      </c>
      <c r="AE15" s="449">
        <v>0</v>
      </c>
      <c r="AF15" s="447">
        <f t="shared" si="0"/>
        <v>0</v>
      </c>
      <c r="AG15" s="14">
        <v>1</v>
      </c>
      <c r="AH15" s="14">
        <v>9</v>
      </c>
    </row>
    <row r="16" spans="1:34" s="168" customFormat="1" ht="15.95" customHeight="1">
      <c r="A16" s="13">
        <v>1</v>
      </c>
      <c r="B16" s="13">
        <v>10</v>
      </c>
      <c r="C16" s="1650"/>
      <c r="D16" s="417" t="s">
        <v>521</v>
      </c>
      <c r="E16" s="1550" t="s">
        <v>91</v>
      </c>
      <c r="F16" s="1621"/>
      <c r="G16" s="447">
        <v>1256</v>
      </c>
      <c r="H16" s="447">
        <v>0</v>
      </c>
      <c r="I16" s="447">
        <v>0</v>
      </c>
      <c r="J16" s="447">
        <v>0</v>
      </c>
      <c r="K16" s="447">
        <v>0</v>
      </c>
      <c r="L16" s="447">
        <v>0</v>
      </c>
      <c r="M16" s="447">
        <v>0</v>
      </c>
      <c r="N16" s="458">
        <v>0</v>
      </c>
      <c r="O16" s="458">
        <v>0</v>
      </c>
      <c r="P16" s="447">
        <v>0</v>
      </c>
      <c r="Q16" s="447">
        <v>0</v>
      </c>
      <c r="R16" s="447">
        <v>0</v>
      </c>
      <c r="S16" s="447">
        <v>0</v>
      </c>
      <c r="T16" s="447">
        <v>0</v>
      </c>
      <c r="U16" s="447">
        <v>0</v>
      </c>
      <c r="V16" s="447">
        <v>0</v>
      </c>
      <c r="W16" s="447">
        <v>0</v>
      </c>
      <c r="X16" s="447">
        <v>0</v>
      </c>
      <c r="Y16" s="449">
        <v>0</v>
      </c>
      <c r="Z16" s="449">
        <v>0</v>
      </c>
      <c r="AA16" s="449">
        <v>0</v>
      </c>
      <c r="AB16" s="449">
        <v>0</v>
      </c>
      <c r="AC16" s="449">
        <v>0</v>
      </c>
      <c r="AD16" s="449">
        <v>0</v>
      </c>
      <c r="AE16" s="449">
        <v>0</v>
      </c>
      <c r="AF16" s="447">
        <f t="shared" si="0"/>
        <v>1256</v>
      </c>
      <c r="AG16" s="14">
        <v>1</v>
      </c>
      <c r="AH16" s="14">
        <v>10</v>
      </c>
    </row>
    <row r="17" spans="1:34" s="168" customFormat="1" ht="15.95" customHeight="1">
      <c r="A17" s="13">
        <v>1</v>
      </c>
      <c r="B17" s="13">
        <v>11</v>
      </c>
      <c r="C17" s="310" t="s">
        <v>337</v>
      </c>
      <c r="D17" s="1565" t="s">
        <v>4</v>
      </c>
      <c r="E17" s="1622"/>
      <c r="F17" s="1623"/>
      <c r="G17" s="447">
        <v>2543782</v>
      </c>
      <c r="H17" s="447">
        <v>494174</v>
      </c>
      <c r="I17" s="447">
        <v>948162</v>
      </c>
      <c r="J17" s="447">
        <v>628602</v>
      </c>
      <c r="K17" s="447">
        <v>283914</v>
      </c>
      <c r="L17" s="447">
        <v>625728</v>
      </c>
      <c r="M17" s="447">
        <v>284298</v>
      </c>
      <c r="N17" s="458">
        <v>252827</v>
      </c>
      <c r="O17" s="458">
        <v>1162171</v>
      </c>
      <c r="P17" s="447">
        <v>228857</v>
      </c>
      <c r="Q17" s="447">
        <v>362855</v>
      </c>
      <c r="R17" s="447">
        <v>666811</v>
      </c>
      <c r="S17" s="447">
        <v>433988</v>
      </c>
      <c r="T17" s="447">
        <v>85517</v>
      </c>
      <c r="U17" s="447">
        <v>294647</v>
      </c>
      <c r="V17" s="447">
        <v>283309</v>
      </c>
      <c r="W17" s="447">
        <v>140615</v>
      </c>
      <c r="X17" s="447">
        <v>39890</v>
      </c>
      <c r="Y17" s="449">
        <v>141886</v>
      </c>
      <c r="Z17" s="449">
        <v>160719</v>
      </c>
      <c r="AA17" s="449">
        <v>114659</v>
      </c>
      <c r="AB17" s="449">
        <v>54738</v>
      </c>
      <c r="AC17" s="449">
        <v>56105</v>
      </c>
      <c r="AD17" s="449">
        <v>242827</v>
      </c>
      <c r="AE17" s="449">
        <v>72348</v>
      </c>
      <c r="AF17" s="447">
        <f t="shared" si="0"/>
        <v>10603429</v>
      </c>
      <c r="AG17" s="14">
        <v>1</v>
      </c>
      <c r="AH17" s="14">
        <v>11</v>
      </c>
    </row>
    <row r="18" spans="1:34" s="168" customFormat="1" ht="15.95" customHeight="1">
      <c r="A18" s="13">
        <v>1</v>
      </c>
      <c r="B18" s="13">
        <v>12</v>
      </c>
      <c r="C18" s="180" t="s">
        <v>353</v>
      </c>
      <c r="D18" s="1551" t="s">
        <v>535</v>
      </c>
      <c r="E18" s="1624"/>
      <c r="F18" s="1625"/>
      <c r="G18" s="447">
        <v>244270</v>
      </c>
      <c r="H18" s="447">
        <v>0</v>
      </c>
      <c r="I18" s="447">
        <v>112887</v>
      </c>
      <c r="J18" s="447">
        <v>89424</v>
      </c>
      <c r="K18" s="447">
        <v>43746</v>
      </c>
      <c r="L18" s="447">
        <v>52142</v>
      </c>
      <c r="M18" s="447">
        <v>12988</v>
      </c>
      <c r="N18" s="458">
        <v>28643</v>
      </c>
      <c r="O18" s="458">
        <v>83165</v>
      </c>
      <c r="P18" s="447">
        <v>42287</v>
      </c>
      <c r="Q18" s="447">
        <v>34495</v>
      </c>
      <c r="R18" s="447">
        <v>54524</v>
      </c>
      <c r="S18" s="447">
        <v>63315</v>
      </c>
      <c r="T18" s="447">
        <v>18117</v>
      </c>
      <c r="U18" s="447">
        <v>37086</v>
      </c>
      <c r="V18" s="447">
        <v>31576</v>
      </c>
      <c r="W18" s="447">
        <v>53</v>
      </c>
      <c r="X18" s="447">
        <v>6</v>
      </c>
      <c r="Y18" s="449">
        <v>31359</v>
      </c>
      <c r="Z18" s="449">
        <v>8103</v>
      </c>
      <c r="AA18" s="449">
        <v>13111</v>
      </c>
      <c r="AB18" s="449">
        <v>11681</v>
      </c>
      <c r="AC18" s="449">
        <v>0</v>
      </c>
      <c r="AD18" s="449">
        <v>15617</v>
      </c>
      <c r="AE18" s="449">
        <v>16161</v>
      </c>
      <c r="AF18" s="447">
        <f t="shared" si="0"/>
        <v>1044756</v>
      </c>
      <c r="AG18" s="14">
        <v>1</v>
      </c>
      <c r="AH18" s="14">
        <v>12</v>
      </c>
    </row>
    <row r="19" spans="1:34" s="168" customFormat="1" ht="15.95" customHeight="1">
      <c r="A19" s="13">
        <v>1</v>
      </c>
      <c r="B19" s="13">
        <v>13</v>
      </c>
      <c r="C19" s="179" t="s">
        <v>476</v>
      </c>
      <c r="D19" s="1565" t="s">
        <v>536</v>
      </c>
      <c r="E19" s="1622"/>
      <c r="F19" s="1623"/>
      <c r="G19" s="447">
        <v>15433</v>
      </c>
      <c r="H19" s="447">
        <v>220</v>
      </c>
      <c r="I19" s="447">
        <v>4453</v>
      </c>
      <c r="J19" s="447">
        <v>2260</v>
      </c>
      <c r="K19" s="447">
        <v>1821</v>
      </c>
      <c r="L19" s="447">
        <v>4114</v>
      </c>
      <c r="M19" s="447">
        <v>2765</v>
      </c>
      <c r="N19" s="458">
        <v>6975</v>
      </c>
      <c r="O19" s="458">
        <v>11506</v>
      </c>
      <c r="P19" s="447">
        <v>307</v>
      </c>
      <c r="Q19" s="447">
        <v>979</v>
      </c>
      <c r="R19" s="447">
        <v>2772</v>
      </c>
      <c r="S19" s="447">
        <v>25</v>
      </c>
      <c r="T19" s="447">
        <v>0</v>
      </c>
      <c r="U19" s="447">
        <v>2023</v>
      </c>
      <c r="V19" s="447">
        <v>539</v>
      </c>
      <c r="W19" s="447">
        <v>4505</v>
      </c>
      <c r="X19" s="447">
        <v>5874</v>
      </c>
      <c r="Y19" s="449">
        <v>0</v>
      </c>
      <c r="Z19" s="449">
        <v>0</v>
      </c>
      <c r="AA19" s="449">
        <v>446</v>
      </c>
      <c r="AB19" s="449">
        <v>9</v>
      </c>
      <c r="AC19" s="449">
        <v>1962</v>
      </c>
      <c r="AD19" s="449">
        <v>0</v>
      </c>
      <c r="AE19" s="449">
        <v>153</v>
      </c>
      <c r="AF19" s="447">
        <f t="shared" si="0"/>
        <v>69141</v>
      </c>
      <c r="AG19" s="14">
        <v>1</v>
      </c>
      <c r="AH19" s="14">
        <v>13</v>
      </c>
    </row>
    <row r="20" spans="1:34" s="168" customFormat="1" ht="15.95" customHeight="1">
      <c r="A20" s="13">
        <v>1</v>
      </c>
      <c r="B20" s="13">
        <v>14</v>
      </c>
      <c r="C20" s="180" t="s">
        <v>384</v>
      </c>
      <c r="D20" s="1542" t="s">
        <v>291</v>
      </c>
      <c r="E20" s="1548"/>
      <c r="F20" s="1626"/>
      <c r="G20" s="447">
        <v>9583</v>
      </c>
      <c r="H20" s="447">
        <v>0</v>
      </c>
      <c r="I20" s="447">
        <v>5857</v>
      </c>
      <c r="J20" s="447">
        <v>7760</v>
      </c>
      <c r="K20" s="447">
        <v>3400</v>
      </c>
      <c r="L20" s="447">
        <v>8127</v>
      </c>
      <c r="M20" s="447">
        <v>3622</v>
      </c>
      <c r="N20" s="458">
        <v>3080</v>
      </c>
      <c r="O20" s="458">
        <v>14963</v>
      </c>
      <c r="P20" s="447">
        <v>4404</v>
      </c>
      <c r="Q20" s="447">
        <v>1184</v>
      </c>
      <c r="R20" s="447">
        <v>5361</v>
      </c>
      <c r="S20" s="447">
        <v>4503</v>
      </c>
      <c r="T20" s="447">
        <v>2080</v>
      </c>
      <c r="U20" s="447">
        <v>5099</v>
      </c>
      <c r="V20" s="447">
        <v>4834</v>
      </c>
      <c r="W20" s="447">
        <v>1316</v>
      </c>
      <c r="X20" s="447">
        <v>99</v>
      </c>
      <c r="Y20" s="449">
        <v>1499</v>
      </c>
      <c r="Z20" s="449">
        <v>856</v>
      </c>
      <c r="AA20" s="449">
        <v>1912</v>
      </c>
      <c r="AB20" s="449">
        <v>575</v>
      </c>
      <c r="AC20" s="449">
        <v>419</v>
      </c>
      <c r="AD20" s="449">
        <v>2634</v>
      </c>
      <c r="AE20" s="449">
        <v>735</v>
      </c>
      <c r="AF20" s="447">
        <f t="shared" si="0"/>
        <v>93902</v>
      </c>
      <c r="AG20" s="14">
        <v>1</v>
      </c>
      <c r="AH20" s="14">
        <v>14</v>
      </c>
    </row>
    <row r="21" spans="1:34" s="168" customFormat="1" ht="15.95" customHeight="1">
      <c r="A21" s="13">
        <v>1</v>
      </c>
      <c r="B21" s="13">
        <v>15</v>
      </c>
      <c r="C21" s="179" t="s">
        <v>285</v>
      </c>
      <c r="D21" s="1565" t="s">
        <v>540</v>
      </c>
      <c r="E21" s="1622"/>
      <c r="F21" s="1623"/>
      <c r="G21" s="447">
        <v>425670</v>
      </c>
      <c r="H21" s="447">
        <v>40003</v>
      </c>
      <c r="I21" s="447">
        <v>70628</v>
      </c>
      <c r="J21" s="447">
        <v>48408</v>
      </c>
      <c r="K21" s="447">
        <v>39923</v>
      </c>
      <c r="L21" s="447">
        <v>32183</v>
      </c>
      <c r="M21" s="447">
        <v>17473</v>
      </c>
      <c r="N21" s="458">
        <v>44805</v>
      </c>
      <c r="O21" s="458">
        <v>86849</v>
      </c>
      <c r="P21" s="447">
        <v>41901</v>
      </c>
      <c r="Q21" s="447">
        <v>12998</v>
      </c>
      <c r="R21" s="447">
        <v>32163</v>
      </c>
      <c r="S21" s="447">
        <v>28437</v>
      </c>
      <c r="T21" s="447">
        <v>10211</v>
      </c>
      <c r="U21" s="447">
        <v>13711</v>
      </c>
      <c r="V21" s="447">
        <v>21687</v>
      </c>
      <c r="W21" s="447">
        <v>6272</v>
      </c>
      <c r="X21" s="447">
        <v>8171</v>
      </c>
      <c r="Y21" s="449">
        <v>12269</v>
      </c>
      <c r="Z21" s="449">
        <v>18097</v>
      </c>
      <c r="AA21" s="449">
        <v>5955</v>
      </c>
      <c r="AB21" s="449">
        <v>4100</v>
      </c>
      <c r="AC21" s="449">
        <v>4508</v>
      </c>
      <c r="AD21" s="449">
        <v>14971</v>
      </c>
      <c r="AE21" s="449">
        <v>14679</v>
      </c>
      <c r="AF21" s="447">
        <f t="shared" si="0"/>
        <v>1056072</v>
      </c>
      <c r="AG21" s="14">
        <v>1</v>
      </c>
      <c r="AH21" s="14">
        <v>15</v>
      </c>
    </row>
    <row r="22" spans="1:34" s="168" customFormat="1" ht="15.95" customHeight="1">
      <c r="A22" s="13">
        <v>1</v>
      </c>
      <c r="B22" s="13">
        <v>16</v>
      </c>
      <c r="C22" s="180" t="s">
        <v>486</v>
      </c>
      <c r="D22" s="1542" t="s">
        <v>542</v>
      </c>
      <c r="E22" s="1548"/>
      <c r="F22" s="1626"/>
      <c r="G22" s="447">
        <v>32561</v>
      </c>
      <c r="H22" s="447">
        <v>0</v>
      </c>
      <c r="I22" s="447">
        <v>5824</v>
      </c>
      <c r="J22" s="447">
        <v>10275</v>
      </c>
      <c r="K22" s="447">
        <v>1741</v>
      </c>
      <c r="L22" s="447">
        <v>1254</v>
      </c>
      <c r="M22" s="447">
        <v>220</v>
      </c>
      <c r="N22" s="458">
        <v>1220</v>
      </c>
      <c r="O22" s="458">
        <v>2328</v>
      </c>
      <c r="P22" s="447">
        <v>0</v>
      </c>
      <c r="Q22" s="447">
        <v>0</v>
      </c>
      <c r="R22" s="447">
        <v>0</v>
      </c>
      <c r="S22" s="447">
        <v>2674</v>
      </c>
      <c r="T22" s="447">
        <v>1112</v>
      </c>
      <c r="U22" s="447">
        <v>454</v>
      </c>
      <c r="V22" s="447">
        <v>471</v>
      </c>
      <c r="W22" s="447">
        <v>0</v>
      </c>
      <c r="X22" s="447">
        <v>0</v>
      </c>
      <c r="Y22" s="449">
        <v>390</v>
      </c>
      <c r="Z22" s="449">
        <v>0</v>
      </c>
      <c r="AA22" s="449">
        <v>251</v>
      </c>
      <c r="AB22" s="449">
        <v>270</v>
      </c>
      <c r="AC22" s="449">
        <v>203</v>
      </c>
      <c r="AD22" s="449">
        <v>430</v>
      </c>
      <c r="AE22" s="449">
        <v>1210</v>
      </c>
      <c r="AF22" s="447">
        <f t="shared" si="0"/>
        <v>62888</v>
      </c>
      <c r="AG22" s="14">
        <v>1</v>
      </c>
      <c r="AH22" s="14">
        <v>16</v>
      </c>
    </row>
    <row r="23" spans="1:34" s="168" customFormat="1" ht="15.95" customHeight="1">
      <c r="A23" s="13">
        <v>1</v>
      </c>
      <c r="B23" s="13">
        <v>17</v>
      </c>
      <c r="C23" s="179" t="s">
        <v>488</v>
      </c>
      <c r="D23" s="1565" t="s">
        <v>187</v>
      </c>
      <c r="E23" s="1622"/>
      <c r="F23" s="1623"/>
      <c r="G23" s="447">
        <v>68866</v>
      </c>
      <c r="H23" s="447">
        <v>0</v>
      </c>
      <c r="I23" s="447">
        <v>25750</v>
      </c>
      <c r="J23" s="447">
        <v>20860</v>
      </c>
      <c r="K23" s="447">
        <v>3627</v>
      </c>
      <c r="L23" s="447">
        <v>3320</v>
      </c>
      <c r="M23" s="447">
        <v>1824</v>
      </c>
      <c r="N23" s="458">
        <v>13397</v>
      </c>
      <c r="O23" s="458">
        <v>30438</v>
      </c>
      <c r="P23" s="447">
        <v>9691</v>
      </c>
      <c r="Q23" s="447">
        <v>3890</v>
      </c>
      <c r="R23" s="447">
        <v>4807</v>
      </c>
      <c r="S23" s="447">
        <v>1341</v>
      </c>
      <c r="T23" s="447">
        <v>748</v>
      </c>
      <c r="U23" s="447">
        <v>2209</v>
      </c>
      <c r="V23" s="447">
        <v>7060</v>
      </c>
      <c r="W23" s="447">
        <v>0</v>
      </c>
      <c r="X23" s="447">
        <v>510</v>
      </c>
      <c r="Y23" s="449">
        <v>5111</v>
      </c>
      <c r="Z23" s="449">
        <v>2338</v>
      </c>
      <c r="AA23" s="449">
        <v>9426</v>
      </c>
      <c r="AB23" s="449">
        <v>3674</v>
      </c>
      <c r="AC23" s="449">
        <v>636</v>
      </c>
      <c r="AD23" s="449">
        <v>497</v>
      </c>
      <c r="AE23" s="449">
        <v>546</v>
      </c>
      <c r="AF23" s="447">
        <f t="shared" si="0"/>
        <v>220566</v>
      </c>
      <c r="AG23" s="14">
        <v>1</v>
      </c>
      <c r="AH23" s="14">
        <v>17</v>
      </c>
    </row>
    <row r="24" spans="1:34" s="168" customFormat="1" ht="15.95" customHeight="1">
      <c r="A24" s="13">
        <v>1</v>
      </c>
      <c r="B24" s="13">
        <v>18</v>
      </c>
      <c r="C24" s="180" t="s">
        <v>214</v>
      </c>
      <c r="D24" s="1542" t="s">
        <v>233</v>
      </c>
      <c r="E24" s="1548"/>
      <c r="F24" s="1626"/>
      <c r="G24" s="447">
        <v>0</v>
      </c>
      <c r="H24" s="447">
        <v>0</v>
      </c>
      <c r="I24" s="447">
        <v>3073</v>
      </c>
      <c r="J24" s="447">
        <v>4004</v>
      </c>
      <c r="K24" s="447">
        <v>39</v>
      </c>
      <c r="L24" s="447">
        <v>1636</v>
      </c>
      <c r="M24" s="447">
        <v>380</v>
      </c>
      <c r="N24" s="458">
        <v>719</v>
      </c>
      <c r="O24" s="458">
        <v>8841</v>
      </c>
      <c r="P24" s="447">
        <v>0</v>
      </c>
      <c r="Q24" s="447">
        <v>3136</v>
      </c>
      <c r="R24" s="447">
        <v>1568</v>
      </c>
      <c r="S24" s="447">
        <v>166</v>
      </c>
      <c r="T24" s="447">
        <v>9</v>
      </c>
      <c r="U24" s="447">
        <v>546</v>
      </c>
      <c r="V24" s="447">
        <v>1257</v>
      </c>
      <c r="W24" s="447">
        <v>0</v>
      </c>
      <c r="X24" s="447">
        <v>0</v>
      </c>
      <c r="Y24" s="449">
        <v>1295</v>
      </c>
      <c r="Z24" s="449">
        <v>0</v>
      </c>
      <c r="AA24" s="449">
        <v>0</v>
      </c>
      <c r="AB24" s="449">
        <v>0</v>
      </c>
      <c r="AC24" s="449">
        <v>119</v>
      </c>
      <c r="AD24" s="449">
        <v>0</v>
      </c>
      <c r="AE24" s="449">
        <v>0</v>
      </c>
      <c r="AF24" s="447">
        <f t="shared" si="0"/>
        <v>26788</v>
      </c>
      <c r="AG24" s="14">
        <v>1</v>
      </c>
      <c r="AH24" s="14">
        <v>18</v>
      </c>
    </row>
    <row r="25" spans="1:34" s="168" customFormat="1" ht="15.95" customHeight="1">
      <c r="A25" s="13">
        <v>1</v>
      </c>
      <c r="B25" s="13">
        <v>19</v>
      </c>
      <c r="C25" s="182" t="s">
        <v>544</v>
      </c>
      <c r="D25" s="1555" t="s">
        <v>9</v>
      </c>
      <c r="E25" s="1556"/>
      <c r="F25" s="1627"/>
      <c r="G25" s="447">
        <v>1379893</v>
      </c>
      <c r="H25" s="447">
        <v>287720</v>
      </c>
      <c r="I25" s="447">
        <v>198504</v>
      </c>
      <c r="J25" s="447">
        <v>140543</v>
      </c>
      <c r="K25" s="447">
        <v>67653</v>
      </c>
      <c r="L25" s="447">
        <v>190176</v>
      </c>
      <c r="M25" s="447">
        <v>76363</v>
      </c>
      <c r="N25" s="458">
        <v>90475</v>
      </c>
      <c r="O25" s="458">
        <v>225509</v>
      </c>
      <c r="P25" s="447">
        <v>81496</v>
      </c>
      <c r="Q25" s="447">
        <v>82782</v>
      </c>
      <c r="R25" s="447">
        <v>70652</v>
      </c>
      <c r="S25" s="447">
        <v>87835</v>
      </c>
      <c r="T25" s="447">
        <v>31807</v>
      </c>
      <c r="U25" s="447">
        <v>112438</v>
      </c>
      <c r="V25" s="447">
        <v>98203</v>
      </c>
      <c r="W25" s="447">
        <v>32088</v>
      </c>
      <c r="X25" s="447">
        <v>2381</v>
      </c>
      <c r="Y25" s="449">
        <v>18494</v>
      </c>
      <c r="Z25" s="449">
        <v>18243</v>
      </c>
      <c r="AA25" s="449">
        <v>25065</v>
      </c>
      <c r="AB25" s="449">
        <v>18103</v>
      </c>
      <c r="AC25" s="449">
        <v>6580</v>
      </c>
      <c r="AD25" s="449">
        <v>23635</v>
      </c>
      <c r="AE25" s="449">
        <v>14478</v>
      </c>
      <c r="AF25" s="447">
        <f t="shared" si="0"/>
        <v>3381116</v>
      </c>
      <c r="AG25" s="14">
        <v>1</v>
      </c>
      <c r="AH25" s="14">
        <v>19</v>
      </c>
    </row>
    <row r="26" spans="1:34" s="168" customFormat="1" ht="15.95" customHeight="1">
      <c r="A26" s="13">
        <v>1</v>
      </c>
      <c r="B26" s="13">
        <v>20</v>
      </c>
      <c r="C26" s="1520" t="s">
        <v>301</v>
      </c>
      <c r="D26" s="350" t="s">
        <v>409</v>
      </c>
      <c r="E26" s="1628" t="s">
        <v>316</v>
      </c>
      <c r="F26" s="1629"/>
      <c r="G26" s="447">
        <v>364698</v>
      </c>
      <c r="H26" s="447">
        <v>163578</v>
      </c>
      <c r="I26" s="447">
        <v>37475</v>
      </c>
      <c r="J26" s="447">
        <v>76317</v>
      </c>
      <c r="K26" s="447">
        <v>33413</v>
      </c>
      <c r="L26" s="447">
        <v>100922</v>
      </c>
      <c r="M26" s="447">
        <v>54551</v>
      </c>
      <c r="N26" s="458">
        <v>33453</v>
      </c>
      <c r="O26" s="458">
        <v>118971</v>
      </c>
      <c r="P26" s="447">
        <v>38341</v>
      </c>
      <c r="Q26" s="447">
        <v>15995</v>
      </c>
      <c r="R26" s="447">
        <v>19393</v>
      </c>
      <c r="S26" s="447">
        <v>1737</v>
      </c>
      <c r="T26" s="447">
        <v>465</v>
      </c>
      <c r="U26" s="447">
        <v>63547</v>
      </c>
      <c r="V26" s="447">
        <v>56158</v>
      </c>
      <c r="W26" s="447">
        <v>15257</v>
      </c>
      <c r="X26" s="447">
        <v>1173</v>
      </c>
      <c r="Y26" s="449">
        <v>9221</v>
      </c>
      <c r="Z26" s="449">
        <v>4229</v>
      </c>
      <c r="AA26" s="449">
        <v>22384</v>
      </c>
      <c r="AB26" s="449">
        <v>7360</v>
      </c>
      <c r="AC26" s="449">
        <v>3468</v>
      </c>
      <c r="AD26" s="449">
        <v>9109</v>
      </c>
      <c r="AE26" s="449">
        <v>3638</v>
      </c>
      <c r="AF26" s="447">
        <f t="shared" si="0"/>
        <v>1254853</v>
      </c>
      <c r="AG26" s="14">
        <v>1</v>
      </c>
      <c r="AH26" s="14">
        <v>20</v>
      </c>
    </row>
    <row r="27" spans="1:34" s="168" customFormat="1" ht="15.95" customHeight="1">
      <c r="A27" s="13">
        <v>1</v>
      </c>
      <c r="B27" s="13">
        <v>21</v>
      </c>
      <c r="C27" s="1521"/>
      <c r="D27" s="350" t="s">
        <v>519</v>
      </c>
      <c r="E27" s="1628" t="s">
        <v>758</v>
      </c>
      <c r="F27" s="1629"/>
      <c r="G27" s="447">
        <v>592143</v>
      </c>
      <c r="H27" s="447">
        <v>40444</v>
      </c>
      <c r="I27" s="447">
        <v>25571</v>
      </c>
      <c r="J27" s="447">
        <v>33167</v>
      </c>
      <c r="K27" s="447">
        <v>19796</v>
      </c>
      <c r="L27" s="447">
        <v>12299</v>
      </c>
      <c r="M27" s="447">
        <v>167</v>
      </c>
      <c r="N27" s="458">
        <v>10192</v>
      </c>
      <c r="O27" s="458">
        <v>21942</v>
      </c>
      <c r="P27" s="447">
        <v>20530</v>
      </c>
      <c r="Q27" s="447">
        <v>1714</v>
      </c>
      <c r="R27" s="447">
        <v>3512</v>
      </c>
      <c r="S27" s="447">
        <v>21493</v>
      </c>
      <c r="T27" s="447">
        <v>10066</v>
      </c>
      <c r="U27" s="447">
        <v>18693</v>
      </c>
      <c r="V27" s="447">
        <v>10884</v>
      </c>
      <c r="W27" s="447">
        <v>13591</v>
      </c>
      <c r="X27" s="447">
        <v>1208</v>
      </c>
      <c r="Y27" s="449">
        <v>2614</v>
      </c>
      <c r="Z27" s="449">
        <v>6214</v>
      </c>
      <c r="AA27" s="449">
        <v>0</v>
      </c>
      <c r="AB27" s="449">
        <v>8066</v>
      </c>
      <c r="AC27" s="449">
        <v>2216</v>
      </c>
      <c r="AD27" s="449">
        <v>6600</v>
      </c>
      <c r="AE27" s="449">
        <v>1638</v>
      </c>
      <c r="AF27" s="447">
        <f t="shared" si="0"/>
        <v>884760</v>
      </c>
      <c r="AG27" s="14">
        <v>1</v>
      </c>
      <c r="AH27" s="14">
        <v>21</v>
      </c>
    </row>
    <row r="28" spans="1:34" s="168" customFormat="1" ht="15.95" customHeight="1">
      <c r="A28" s="13">
        <v>1</v>
      </c>
      <c r="B28" s="13">
        <v>22</v>
      </c>
      <c r="C28" s="1521"/>
      <c r="D28" s="350" t="s">
        <v>521</v>
      </c>
      <c r="E28" s="1628" t="s">
        <v>760</v>
      </c>
      <c r="F28" s="1629"/>
      <c r="G28" s="447">
        <v>397415</v>
      </c>
      <c r="H28" s="447">
        <v>83488</v>
      </c>
      <c r="I28" s="447">
        <v>0</v>
      </c>
      <c r="J28" s="447">
        <v>30601</v>
      </c>
      <c r="K28" s="447">
        <v>14444</v>
      </c>
      <c r="L28" s="447">
        <v>60219</v>
      </c>
      <c r="M28" s="447">
        <v>13462</v>
      </c>
      <c r="N28" s="458">
        <v>0</v>
      </c>
      <c r="O28" s="458">
        <v>45923</v>
      </c>
      <c r="P28" s="447">
        <v>0</v>
      </c>
      <c r="Q28" s="447">
        <v>0</v>
      </c>
      <c r="R28" s="447">
        <v>0</v>
      </c>
      <c r="S28" s="447">
        <v>0</v>
      </c>
      <c r="T28" s="447">
        <v>0</v>
      </c>
      <c r="U28" s="447">
        <v>11458</v>
      </c>
      <c r="V28" s="447">
        <v>0</v>
      </c>
      <c r="W28" s="447">
        <v>0</v>
      </c>
      <c r="X28" s="447">
        <v>0</v>
      </c>
      <c r="Y28" s="449">
        <v>6659</v>
      </c>
      <c r="Z28" s="449">
        <v>0</v>
      </c>
      <c r="AA28" s="449">
        <v>0</v>
      </c>
      <c r="AB28" s="449">
        <v>0</v>
      </c>
      <c r="AC28" s="449">
        <v>0</v>
      </c>
      <c r="AD28" s="449">
        <v>0</v>
      </c>
      <c r="AE28" s="449">
        <v>9202</v>
      </c>
      <c r="AF28" s="447">
        <f t="shared" si="0"/>
        <v>672871</v>
      </c>
      <c r="AG28" s="14">
        <v>1</v>
      </c>
      <c r="AH28" s="14">
        <v>22</v>
      </c>
    </row>
    <row r="29" spans="1:34" s="168" customFormat="1" ht="15.95" customHeight="1">
      <c r="A29" s="13">
        <v>1</v>
      </c>
      <c r="B29" s="13">
        <v>23</v>
      </c>
      <c r="C29" s="1521"/>
      <c r="D29" s="350" t="s">
        <v>362</v>
      </c>
      <c r="E29" s="1628" t="s">
        <v>761</v>
      </c>
      <c r="F29" s="1629"/>
      <c r="G29" s="447">
        <v>25637</v>
      </c>
      <c r="H29" s="447">
        <v>210</v>
      </c>
      <c r="I29" s="447">
        <v>135458</v>
      </c>
      <c r="J29" s="447">
        <v>458</v>
      </c>
      <c r="K29" s="447">
        <v>0</v>
      </c>
      <c r="L29" s="447">
        <v>16736</v>
      </c>
      <c r="M29" s="447">
        <v>8183</v>
      </c>
      <c r="N29" s="458">
        <v>46830</v>
      </c>
      <c r="O29" s="458">
        <v>38673</v>
      </c>
      <c r="P29" s="447">
        <v>22625</v>
      </c>
      <c r="Q29" s="447">
        <v>65073</v>
      </c>
      <c r="R29" s="447">
        <v>47747</v>
      </c>
      <c r="S29" s="447">
        <v>64605</v>
      </c>
      <c r="T29" s="447">
        <v>21276</v>
      </c>
      <c r="U29" s="447">
        <v>18740</v>
      </c>
      <c r="V29" s="447">
        <v>31161</v>
      </c>
      <c r="W29" s="447">
        <v>3240</v>
      </c>
      <c r="X29" s="447">
        <v>0</v>
      </c>
      <c r="Y29" s="449">
        <v>0</v>
      </c>
      <c r="Z29" s="449">
        <v>7800</v>
      </c>
      <c r="AA29" s="449">
        <v>2681</v>
      </c>
      <c r="AB29" s="449">
        <v>2677</v>
      </c>
      <c r="AC29" s="449">
        <v>896</v>
      </c>
      <c r="AD29" s="449">
        <v>7926</v>
      </c>
      <c r="AE29" s="449">
        <v>0</v>
      </c>
      <c r="AF29" s="447">
        <f t="shared" si="0"/>
        <v>568632</v>
      </c>
      <c r="AG29" s="14">
        <v>1</v>
      </c>
      <c r="AH29" s="14">
        <v>23</v>
      </c>
    </row>
    <row r="30" spans="1:34" s="168" customFormat="1" ht="15.95" customHeight="1">
      <c r="A30" s="13">
        <v>1</v>
      </c>
      <c r="B30" s="13">
        <v>24</v>
      </c>
      <c r="C30" s="1522"/>
      <c r="D30" s="350" t="s">
        <v>477</v>
      </c>
      <c r="E30" s="1630" t="s">
        <v>582</v>
      </c>
      <c r="F30" s="1631"/>
      <c r="G30" s="447">
        <v>0</v>
      </c>
      <c r="H30" s="447">
        <v>0</v>
      </c>
      <c r="I30" s="447">
        <v>0</v>
      </c>
      <c r="J30" s="447">
        <v>0</v>
      </c>
      <c r="K30" s="447">
        <v>0</v>
      </c>
      <c r="L30" s="447">
        <v>0</v>
      </c>
      <c r="M30" s="447">
        <v>0</v>
      </c>
      <c r="N30" s="458">
        <v>0</v>
      </c>
      <c r="O30" s="458">
        <v>0</v>
      </c>
      <c r="P30" s="447">
        <v>0</v>
      </c>
      <c r="Q30" s="447">
        <v>0</v>
      </c>
      <c r="R30" s="447">
        <v>0</v>
      </c>
      <c r="S30" s="447">
        <v>0</v>
      </c>
      <c r="T30" s="447">
        <v>0</v>
      </c>
      <c r="U30" s="447">
        <v>0</v>
      </c>
      <c r="V30" s="447">
        <v>0</v>
      </c>
      <c r="W30" s="447">
        <v>0</v>
      </c>
      <c r="X30" s="447">
        <v>0</v>
      </c>
      <c r="Y30" s="449">
        <v>0</v>
      </c>
      <c r="Z30" s="449">
        <v>0</v>
      </c>
      <c r="AA30" s="449">
        <v>0</v>
      </c>
      <c r="AB30" s="449">
        <v>0</v>
      </c>
      <c r="AC30" s="449">
        <v>0</v>
      </c>
      <c r="AD30" s="449">
        <v>0</v>
      </c>
      <c r="AE30" s="449">
        <v>0</v>
      </c>
      <c r="AF30" s="447">
        <f t="shared" si="0"/>
        <v>0</v>
      </c>
      <c r="AG30" s="14">
        <v>1</v>
      </c>
      <c r="AH30" s="14">
        <v>24</v>
      </c>
    </row>
    <row r="31" spans="1:34" s="168" customFormat="1" ht="15.95" customHeight="1">
      <c r="A31" s="13">
        <v>1</v>
      </c>
      <c r="B31" s="13">
        <v>25</v>
      </c>
      <c r="C31" s="310" t="s">
        <v>545</v>
      </c>
      <c r="D31" s="1542" t="s">
        <v>264</v>
      </c>
      <c r="E31" s="1542"/>
      <c r="F31" s="1580"/>
      <c r="G31" s="447">
        <v>92647</v>
      </c>
      <c r="H31" s="447">
        <v>4031</v>
      </c>
      <c r="I31" s="447">
        <v>3809</v>
      </c>
      <c r="J31" s="447">
        <v>282</v>
      </c>
      <c r="K31" s="447">
        <v>9316</v>
      </c>
      <c r="L31" s="447">
        <v>2772</v>
      </c>
      <c r="M31" s="447">
        <v>1354</v>
      </c>
      <c r="N31" s="458">
        <v>1066</v>
      </c>
      <c r="O31" s="458">
        <v>9680</v>
      </c>
      <c r="P31" s="447">
        <v>0</v>
      </c>
      <c r="Q31" s="447">
        <v>4079</v>
      </c>
      <c r="R31" s="447">
        <v>779</v>
      </c>
      <c r="S31" s="447">
        <v>2310</v>
      </c>
      <c r="T31" s="447">
        <v>0</v>
      </c>
      <c r="U31" s="447">
        <v>0</v>
      </c>
      <c r="V31" s="447">
        <v>390</v>
      </c>
      <c r="W31" s="447">
        <v>7078</v>
      </c>
      <c r="X31" s="447">
        <v>6</v>
      </c>
      <c r="Y31" s="449">
        <v>0</v>
      </c>
      <c r="Z31" s="449">
        <v>0</v>
      </c>
      <c r="AA31" s="449">
        <v>0</v>
      </c>
      <c r="AB31" s="449">
        <v>880</v>
      </c>
      <c r="AC31" s="449">
        <v>1387</v>
      </c>
      <c r="AD31" s="449">
        <v>2209</v>
      </c>
      <c r="AE31" s="449">
        <v>1591</v>
      </c>
      <c r="AF31" s="447">
        <f t="shared" si="0"/>
        <v>145666</v>
      </c>
      <c r="AG31" s="14">
        <v>1</v>
      </c>
      <c r="AH31" s="14">
        <v>25</v>
      </c>
    </row>
    <row r="32" spans="1:34" s="168" customFormat="1" ht="15.95" customHeight="1">
      <c r="A32" s="13">
        <v>1</v>
      </c>
      <c r="B32" s="13">
        <v>26</v>
      </c>
      <c r="C32" s="409" t="s">
        <v>265</v>
      </c>
      <c r="D32" s="1564" t="s">
        <v>464</v>
      </c>
      <c r="E32" s="1576"/>
      <c r="F32" s="1632"/>
      <c r="G32" s="447">
        <v>0</v>
      </c>
      <c r="H32" s="447">
        <v>0</v>
      </c>
      <c r="I32" s="447">
        <v>0</v>
      </c>
      <c r="J32" s="447">
        <v>0</v>
      </c>
      <c r="K32" s="447">
        <v>0</v>
      </c>
      <c r="L32" s="447">
        <v>0</v>
      </c>
      <c r="M32" s="447">
        <v>0</v>
      </c>
      <c r="N32" s="458">
        <v>0</v>
      </c>
      <c r="O32" s="458">
        <v>0</v>
      </c>
      <c r="P32" s="447">
        <v>0</v>
      </c>
      <c r="Q32" s="447">
        <v>0</v>
      </c>
      <c r="R32" s="447">
        <v>0</v>
      </c>
      <c r="S32" s="447">
        <v>0</v>
      </c>
      <c r="T32" s="447">
        <v>0</v>
      </c>
      <c r="U32" s="447">
        <v>0</v>
      </c>
      <c r="V32" s="447">
        <v>0</v>
      </c>
      <c r="W32" s="447">
        <v>0</v>
      </c>
      <c r="X32" s="447">
        <v>0</v>
      </c>
      <c r="Y32" s="449">
        <v>0</v>
      </c>
      <c r="Z32" s="449">
        <v>0</v>
      </c>
      <c r="AA32" s="449">
        <v>0</v>
      </c>
      <c r="AB32" s="449">
        <v>0</v>
      </c>
      <c r="AC32" s="449">
        <v>0</v>
      </c>
      <c r="AD32" s="449">
        <v>0</v>
      </c>
      <c r="AE32" s="449">
        <v>0</v>
      </c>
      <c r="AF32" s="447">
        <f t="shared" si="0"/>
        <v>0</v>
      </c>
      <c r="AG32" s="14">
        <v>1</v>
      </c>
      <c r="AH32" s="14">
        <v>26</v>
      </c>
    </row>
    <row r="33" spans="1:34" s="168" customFormat="1" ht="15.95" customHeight="1">
      <c r="A33" s="13">
        <v>1</v>
      </c>
      <c r="B33" s="13">
        <v>27</v>
      </c>
      <c r="C33" s="182"/>
      <c r="D33" s="418" t="s">
        <v>180</v>
      </c>
      <c r="E33" s="355"/>
      <c r="F33" s="362" t="s">
        <v>1165</v>
      </c>
      <c r="G33" s="447">
        <v>0</v>
      </c>
      <c r="H33" s="447">
        <v>0</v>
      </c>
      <c r="I33" s="447">
        <v>0</v>
      </c>
      <c r="J33" s="447">
        <v>0</v>
      </c>
      <c r="K33" s="447">
        <v>0</v>
      </c>
      <c r="L33" s="447">
        <v>0</v>
      </c>
      <c r="M33" s="447">
        <v>0</v>
      </c>
      <c r="N33" s="458">
        <v>0</v>
      </c>
      <c r="O33" s="458">
        <v>0</v>
      </c>
      <c r="P33" s="447">
        <v>0</v>
      </c>
      <c r="Q33" s="447">
        <v>0</v>
      </c>
      <c r="R33" s="447">
        <v>0</v>
      </c>
      <c r="S33" s="447">
        <v>0</v>
      </c>
      <c r="T33" s="447">
        <v>0</v>
      </c>
      <c r="U33" s="447">
        <v>0</v>
      </c>
      <c r="V33" s="447">
        <v>0</v>
      </c>
      <c r="W33" s="447">
        <v>0</v>
      </c>
      <c r="X33" s="447">
        <v>0</v>
      </c>
      <c r="Y33" s="449">
        <v>0</v>
      </c>
      <c r="Z33" s="449">
        <v>0</v>
      </c>
      <c r="AA33" s="449">
        <v>0</v>
      </c>
      <c r="AB33" s="449">
        <v>0</v>
      </c>
      <c r="AC33" s="449">
        <v>0</v>
      </c>
      <c r="AD33" s="449">
        <v>0</v>
      </c>
      <c r="AE33" s="449">
        <v>0</v>
      </c>
      <c r="AF33" s="447">
        <f t="shared" si="0"/>
        <v>0</v>
      </c>
      <c r="AG33" s="14">
        <v>1</v>
      </c>
      <c r="AH33" s="14">
        <v>27</v>
      </c>
    </row>
    <row r="34" spans="1:34" s="168" customFormat="1" ht="15.95" customHeight="1">
      <c r="A34" s="13">
        <v>1</v>
      </c>
      <c r="B34" s="13">
        <v>28</v>
      </c>
      <c r="C34" s="310" t="s">
        <v>288</v>
      </c>
      <c r="D34" s="1565" t="s">
        <v>454</v>
      </c>
      <c r="E34" s="1622"/>
      <c r="F34" s="1623"/>
      <c r="G34" s="447">
        <v>143061</v>
      </c>
      <c r="H34" s="447">
        <v>25349</v>
      </c>
      <c r="I34" s="447">
        <v>58524</v>
      </c>
      <c r="J34" s="447">
        <v>90003</v>
      </c>
      <c r="K34" s="447">
        <v>25051</v>
      </c>
      <c r="L34" s="447">
        <v>51395</v>
      </c>
      <c r="M34" s="447">
        <v>26183</v>
      </c>
      <c r="N34" s="458">
        <v>22390</v>
      </c>
      <c r="O34" s="458">
        <v>108072</v>
      </c>
      <c r="P34" s="447">
        <v>10061</v>
      </c>
      <c r="Q34" s="447">
        <v>47758</v>
      </c>
      <c r="R34" s="447">
        <v>31329</v>
      </c>
      <c r="S34" s="447">
        <v>42148</v>
      </c>
      <c r="T34" s="447">
        <v>21509</v>
      </c>
      <c r="U34" s="447">
        <v>29706</v>
      </c>
      <c r="V34" s="447">
        <v>36356</v>
      </c>
      <c r="W34" s="447">
        <v>7610</v>
      </c>
      <c r="X34" s="447">
        <v>8773</v>
      </c>
      <c r="Y34" s="449">
        <v>21931</v>
      </c>
      <c r="Z34" s="449">
        <v>7111</v>
      </c>
      <c r="AA34" s="449">
        <v>21399</v>
      </c>
      <c r="AB34" s="449">
        <v>17491</v>
      </c>
      <c r="AC34" s="449">
        <v>7515</v>
      </c>
      <c r="AD34" s="449">
        <v>12817</v>
      </c>
      <c r="AE34" s="449">
        <v>14678</v>
      </c>
      <c r="AF34" s="447">
        <f t="shared" si="0"/>
        <v>888220</v>
      </c>
      <c r="AG34" s="14">
        <v>1</v>
      </c>
      <c r="AH34" s="14">
        <v>28</v>
      </c>
    </row>
    <row r="35" spans="1:34" s="168" customFormat="1" ht="15.95" customHeight="1">
      <c r="A35" s="13">
        <v>1</v>
      </c>
      <c r="B35" s="13">
        <v>29</v>
      </c>
      <c r="C35" s="174" t="s">
        <v>267</v>
      </c>
      <c r="D35" s="1542" t="s">
        <v>548</v>
      </c>
      <c r="E35" s="1548"/>
      <c r="F35" s="1626"/>
      <c r="G35" s="447">
        <v>5875453</v>
      </c>
      <c r="H35" s="447">
        <v>979031</v>
      </c>
      <c r="I35" s="447">
        <v>1821105</v>
      </c>
      <c r="J35" s="447">
        <v>1296772</v>
      </c>
      <c r="K35" s="447">
        <v>587159</v>
      </c>
      <c r="L35" s="447">
        <v>1126352</v>
      </c>
      <c r="M35" s="447">
        <v>498124</v>
      </c>
      <c r="N35" s="458">
        <v>562307</v>
      </c>
      <c r="O35" s="458">
        <v>2176942</v>
      </c>
      <c r="P35" s="447">
        <v>502326</v>
      </c>
      <c r="Q35" s="447">
        <v>696756</v>
      </c>
      <c r="R35" s="447">
        <v>1054325</v>
      </c>
      <c r="S35" s="447">
        <v>779931</v>
      </c>
      <c r="T35" s="447">
        <v>187956</v>
      </c>
      <c r="U35" s="447">
        <v>567560</v>
      </c>
      <c r="V35" s="447">
        <v>579907</v>
      </c>
      <c r="W35" s="447">
        <v>242786</v>
      </c>
      <c r="X35" s="447">
        <v>77673</v>
      </c>
      <c r="Y35" s="449">
        <v>267111</v>
      </c>
      <c r="Z35" s="449">
        <v>252676</v>
      </c>
      <c r="AA35" s="449">
        <v>223615</v>
      </c>
      <c r="AB35" s="449">
        <v>135376</v>
      </c>
      <c r="AC35" s="449">
        <v>108401</v>
      </c>
      <c r="AD35" s="449">
        <v>374417</v>
      </c>
      <c r="AE35" s="449">
        <v>185861</v>
      </c>
      <c r="AF35" s="447">
        <f t="shared" si="0"/>
        <v>21159922</v>
      </c>
      <c r="AG35" s="14">
        <v>1</v>
      </c>
      <c r="AH35" s="14">
        <v>29</v>
      </c>
    </row>
    <row r="36" spans="1:34" s="168" customFormat="1" ht="15.95" customHeight="1">
      <c r="A36" s="13">
        <v>1</v>
      </c>
      <c r="B36" s="13">
        <v>30</v>
      </c>
      <c r="C36" s="185" t="s">
        <v>269</v>
      </c>
      <c r="D36" s="1581" t="s">
        <v>787</v>
      </c>
      <c r="E36" s="1556"/>
      <c r="F36" s="1627"/>
      <c r="G36" s="447">
        <v>1536</v>
      </c>
      <c r="H36" s="447">
        <v>97</v>
      </c>
      <c r="I36" s="447">
        <v>441</v>
      </c>
      <c r="J36" s="447">
        <v>402</v>
      </c>
      <c r="K36" s="447">
        <v>154</v>
      </c>
      <c r="L36" s="447">
        <v>120</v>
      </c>
      <c r="M36" s="447">
        <v>48</v>
      </c>
      <c r="N36" s="458">
        <v>84</v>
      </c>
      <c r="O36" s="458">
        <v>444</v>
      </c>
      <c r="P36" s="447">
        <v>84</v>
      </c>
      <c r="Q36" s="447">
        <v>237</v>
      </c>
      <c r="R36" s="447">
        <v>96</v>
      </c>
      <c r="S36" s="447">
        <v>168</v>
      </c>
      <c r="T36" s="447">
        <v>36</v>
      </c>
      <c r="U36" s="447">
        <v>108</v>
      </c>
      <c r="V36" s="447">
        <v>96</v>
      </c>
      <c r="W36" s="447">
        <v>12</v>
      </c>
      <c r="X36" s="447">
        <v>12</v>
      </c>
      <c r="Y36" s="449">
        <v>36</v>
      </c>
      <c r="Z36" s="449">
        <v>36</v>
      </c>
      <c r="AA36" s="449">
        <v>25</v>
      </c>
      <c r="AB36" s="449">
        <v>84</v>
      </c>
      <c r="AC36" s="449">
        <v>48</v>
      </c>
      <c r="AD36" s="449">
        <v>48</v>
      </c>
      <c r="AE36" s="449">
        <v>96</v>
      </c>
      <c r="AF36" s="447">
        <f t="shared" si="0"/>
        <v>4548</v>
      </c>
      <c r="AG36" s="14">
        <v>1</v>
      </c>
      <c r="AH36" s="14">
        <v>30</v>
      </c>
    </row>
    <row r="37" spans="1:34" s="168" customFormat="1" ht="15.95" customHeight="1">
      <c r="A37" s="13">
        <v>1</v>
      </c>
      <c r="B37" s="13">
        <v>31</v>
      </c>
      <c r="C37" s="175"/>
      <c r="D37" s="1544" t="s">
        <v>788</v>
      </c>
      <c r="E37" s="1548"/>
      <c r="F37" s="1626"/>
      <c r="G37" s="447">
        <v>128</v>
      </c>
      <c r="H37" s="447">
        <v>9</v>
      </c>
      <c r="I37" s="447">
        <v>37</v>
      </c>
      <c r="J37" s="447">
        <v>33</v>
      </c>
      <c r="K37" s="447">
        <v>13</v>
      </c>
      <c r="L37" s="447">
        <v>10</v>
      </c>
      <c r="M37" s="447">
        <v>4</v>
      </c>
      <c r="N37" s="458">
        <v>7</v>
      </c>
      <c r="O37" s="458">
        <v>37</v>
      </c>
      <c r="P37" s="447">
        <v>7</v>
      </c>
      <c r="Q37" s="447">
        <v>20</v>
      </c>
      <c r="R37" s="447">
        <v>8</v>
      </c>
      <c r="S37" s="447">
        <v>14</v>
      </c>
      <c r="T37" s="447">
        <v>3</v>
      </c>
      <c r="U37" s="447">
        <v>9</v>
      </c>
      <c r="V37" s="447">
        <v>8</v>
      </c>
      <c r="W37" s="447">
        <v>1</v>
      </c>
      <c r="X37" s="447">
        <v>1</v>
      </c>
      <c r="Y37" s="449">
        <v>3</v>
      </c>
      <c r="Z37" s="449">
        <v>3</v>
      </c>
      <c r="AA37" s="449">
        <v>2</v>
      </c>
      <c r="AB37" s="449">
        <v>7</v>
      </c>
      <c r="AC37" s="449">
        <v>4</v>
      </c>
      <c r="AD37" s="449">
        <v>4</v>
      </c>
      <c r="AE37" s="449">
        <v>8</v>
      </c>
      <c r="AF37" s="447">
        <f t="shared" si="0"/>
        <v>380</v>
      </c>
      <c r="AG37" s="14">
        <v>1</v>
      </c>
      <c r="AH37" s="14">
        <v>31</v>
      </c>
    </row>
    <row r="38" spans="1:34" s="168" customFormat="1" ht="15.95" customHeight="1">
      <c r="A38" s="13">
        <v>1</v>
      </c>
      <c r="B38" s="13">
        <v>32</v>
      </c>
      <c r="C38" s="185"/>
      <c r="D38" s="1544" t="s">
        <v>518</v>
      </c>
      <c r="E38" s="1548"/>
      <c r="F38" s="1626"/>
      <c r="G38" s="447">
        <v>453534</v>
      </c>
      <c r="H38" s="447">
        <v>31537</v>
      </c>
      <c r="I38" s="447">
        <v>117005</v>
      </c>
      <c r="J38" s="447">
        <v>105490</v>
      </c>
      <c r="K38" s="447">
        <v>46633</v>
      </c>
      <c r="L38" s="447">
        <v>37585</v>
      </c>
      <c r="M38" s="447">
        <v>17540</v>
      </c>
      <c r="N38" s="458">
        <v>30705</v>
      </c>
      <c r="O38" s="458">
        <v>136824</v>
      </c>
      <c r="P38" s="447">
        <v>21436</v>
      </c>
      <c r="Q38" s="447">
        <v>44176</v>
      </c>
      <c r="R38" s="447">
        <v>30835</v>
      </c>
      <c r="S38" s="447">
        <v>51074</v>
      </c>
      <c r="T38" s="447">
        <v>9382</v>
      </c>
      <c r="U38" s="447">
        <v>26125</v>
      </c>
      <c r="V38" s="447">
        <v>27611</v>
      </c>
      <c r="W38" s="447">
        <v>2657</v>
      </c>
      <c r="X38" s="447">
        <v>2273</v>
      </c>
      <c r="Y38" s="449">
        <v>10561</v>
      </c>
      <c r="Z38" s="449">
        <v>10440</v>
      </c>
      <c r="AA38" s="449">
        <v>6824</v>
      </c>
      <c r="AB38" s="449">
        <v>12267</v>
      </c>
      <c r="AC38" s="449">
        <v>13569</v>
      </c>
      <c r="AD38" s="449">
        <v>15182</v>
      </c>
      <c r="AE38" s="449">
        <v>26490</v>
      </c>
      <c r="AF38" s="447">
        <f t="shared" si="0"/>
        <v>1287755</v>
      </c>
      <c r="AG38" s="14">
        <v>1</v>
      </c>
      <c r="AH38" s="14">
        <v>32</v>
      </c>
    </row>
    <row r="39" spans="1:34" s="168" customFormat="1" ht="15.95" customHeight="1">
      <c r="A39" s="13">
        <v>1</v>
      </c>
      <c r="B39" s="13">
        <v>33</v>
      </c>
      <c r="C39" s="176" t="s">
        <v>415</v>
      </c>
      <c r="D39" s="1651" t="s">
        <v>301</v>
      </c>
      <c r="E39" s="1652"/>
      <c r="F39" s="339" t="s">
        <v>307</v>
      </c>
      <c r="G39" s="447">
        <v>441087</v>
      </c>
      <c r="H39" s="447">
        <v>30459</v>
      </c>
      <c r="I39" s="447">
        <v>113354</v>
      </c>
      <c r="J39" s="447">
        <v>103240</v>
      </c>
      <c r="K39" s="447">
        <v>44374</v>
      </c>
      <c r="L39" s="447">
        <v>35749</v>
      </c>
      <c r="M39" s="447">
        <v>16202</v>
      </c>
      <c r="N39" s="458">
        <v>29724</v>
      </c>
      <c r="O39" s="458">
        <v>130313</v>
      </c>
      <c r="P39" s="447">
        <v>21171</v>
      </c>
      <c r="Q39" s="447">
        <v>43116</v>
      </c>
      <c r="R39" s="447">
        <v>30037</v>
      </c>
      <c r="S39" s="447">
        <v>49446</v>
      </c>
      <c r="T39" s="447">
        <v>9152</v>
      </c>
      <c r="U39" s="447">
        <v>25350</v>
      </c>
      <c r="V39" s="447">
        <v>27071</v>
      </c>
      <c r="W39" s="447">
        <v>2537</v>
      </c>
      <c r="X39" s="447">
        <v>2273</v>
      </c>
      <c r="Y39" s="449">
        <v>9943</v>
      </c>
      <c r="Z39" s="449">
        <v>10182</v>
      </c>
      <c r="AA39" s="449">
        <v>6824</v>
      </c>
      <c r="AB39" s="449">
        <v>12189</v>
      </c>
      <c r="AC39" s="449">
        <v>12795</v>
      </c>
      <c r="AD39" s="449">
        <v>15026</v>
      </c>
      <c r="AE39" s="449">
        <v>24978</v>
      </c>
      <c r="AF39" s="447">
        <f t="shared" si="0"/>
        <v>1246592</v>
      </c>
      <c r="AG39" s="14">
        <v>1</v>
      </c>
      <c r="AH39" s="14">
        <v>33</v>
      </c>
    </row>
    <row r="40" spans="1:34" s="168" customFormat="1" ht="15.95" customHeight="1">
      <c r="A40" s="13">
        <v>1</v>
      </c>
      <c r="B40" s="13">
        <v>34</v>
      </c>
      <c r="C40" s="176" t="s">
        <v>526</v>
      </c>
      <c r="D40" s="1653"/>
      <c r="E40" s="1654"/>
      <c r="F40" s="339" t="s">
        <v>549</v>
      </c>
      <c r="G40" s="447">
        <v>12447</v>
      </c>
      <c r="H40" s="447">
        <v>1078</v>
      </c>
      <c r="I40" s="447">
        <v>3651</v>
      </c>
      <c r="J40" s="447">
        <v>2250</v>
      </c>
      <c r="K40" s="447">
        <v>2259</v>
      </c>
      <c r="L40" s="447">
        <v>1836</v>
      </c>
      <c r="M40" s="447">
        <v>1338</v>
      </c>
      <c r="N40" s="458">
        <v>981</v>
      </c>
      <c r="O40" s="458">
        <v>6511</v>
      </c>
      <c r="P40" s="447">
        <v>265</v>
      </c>
      <c r="Q40" s="447">
        <v>1060</v>
      </c>
      <c r="R40" s="447">
        <v>798</v>
      </c>
      <c r="S40" s="447">
        <v>1628</v>
      </c>
      <c r="T40" s="447">
        <v>230</v>
      </c>
      <c r="U40" s="447">
        <v>775</v>
      </c>
      <c r="V40" s="447">
        <v>540</v>
      </c>
      <c r="W40" s="447">
        <v>120</v>
      </c>
      <c r="X40" s="447">
        <v>0</v>
      </c>
      <c r="Y40" s="449">
        <v>618</v>
      </c>
      <c r="Z40" s="449">
        <v>258</v>
      </c>
      <c r="AA40" s="449">
        <v>0</v>
      </c>
      <c r="AB40" s="449">
        <v>78</v>
      </c>
      <c r="AC40" s="449">
        <v>774</v>
      </c>
      <c r="AD40" s="449">
        <v>156</v>
      </c>
      <c r="AE40" s="449">
        <v>1512</v>
      </c>
      <c r="AF40" s="447">
        <f t="shared" si="0"/>
        <v>41163</v>
      </c>
      <c r="AG40" s="14">
        <v>1</v>
      </c>
      <c r="AH40" s="14">
        <v>34</v>
      </c>
    </row>
    <row r="41" spans="1:34" s="168" customFormat="1" ht="15.95" customHeight="1">
      <c r="A41" s="13">
        <v>1</v>
      </c>
      <c r="B41" s="13">
        <v>35</v>
      </c>
      <c r="C41" s="176" t="s">
        <v>482</v>
      </c>
      <c r="D41" s="1655"/>
      <c r="E41" s="1656"/>
      <c r="F41" s="339" t="s">
        <v>983</v>
      </c>
      <c r="G41" s="447">
        <v>0</v>
      </c>
      <c r="H41" s="447">
        <v>0</v>
      </c>
      <c r="I41" s="447">
        <v>0</v>
      </c>
      <c r="J41" s="447">
        <v>0</v>
      </c>
      <c r="K41" s="447">
        <v>0</v>
      </c>
      <c r="L41" s="447">
        <v>0</v>
      </c>
      <c r="M41" s="447">
        <v>0</v>
      </c>
      <c r="N41" s="458">
        <v>0</v>
      </c>
      <c r="O41" s="458">
        <v>0</v>
      </c>
      <c r="P41" s="447">
        <v>0</v>
      </c>
      <c r="Q41" s="447">
        <v>0</v>
      </c>
      <c r="R41" s="447">
        <v>0</v>
      </c>
      <c r="S41" s="447">
        <v>0</v>
      </c>
      <c r="T41" s="447">
        <v>0</v>
      </c>
      <c r="U41" s="447">
        <v>0</v>
      </c>
      <c r="V41" s="447">
        <v>0</v>
      </c>
      <c r="W41" s="447">
        <v>0</v>
      </c>
      <c r="X41" s="447">
        <v>0</v>
      </c>
      <c r="Y41" s="449">
        <v>0</v>
      </c>
      <c r="Z41" s="449">
        <v>0</v>
      </c>
      <c r="AA41" s="449">
        <v>0</v>
      </c>
      <c r="AB41" s="449">
        <v>0</v>
      </c>
      <c r="AC41" s="449">
        <v>0</v>
      </c>
      <c r="AD41" s="449">
        <v>0</v>
      </c>
      <c r="AE41" s="449">
        <v>0</v>
      </c>
      <c r="AF41" s="447">
        <f t="shared" si="0"/>
        <v>0</v>
      </c>
      <c r="AG41" s="14">
        <v>1</v>
      </c>
      <c r="AH41" s="14">
        <v>35</v>
      </c>
    </row>
    <row r="42" spans="1:34" s="168" customFormat="1" ht="15.95" customHeight="1">
      <c r="A42" s="13">
        <v>1</v>
      </c>
      <c r="B42" s="13">
        <v>36</v>
      </c>
      <c r="C42" s="176" t="s">
        <v>478</v>
      </c>
      <c r="D42" s="1544" t="s">
        <v>513</v>
      </c>
      <c r="E42" s="1548"/>
      <c r="F42" s="1626"/>
      <c r="G42" s="447">
        <v>203954</v>
      </c>
      <c r="H42" s="447">
        <v>15997</v>
      </c>
      <c r="I42" s="447">
        <v>53707</v>
      </c>
      <c r="J42" s="447">
        <v>50417</v>
      </c>
      <c r="K42" s="447">
        <v>23037</v>
      </c>
      <c r="L42" s="447">
        <v>13520</v>
      </c>
      <c r="M42" s="447">
        <v>6660</v>
      </c>
      <c r="N42" s="458">
        <v>14520</v>
      </c>
      <c r="O42" s="458">
        <v>67974</v>
      </c>
      <c r="P42" s="447">
        <v>9852</v>
      </c>
      <c r="Q42" s="447">
        <v>25412</v>
      </c>
      <c r="R42" s="447">
        <v>16074</v>
      </c>
      <c r="S42" s="447">
        <v>22041</v>
      </c>
      <c r="T42" s="447">
        <v>4107</v>
      </c>
      <c r="U42" s="447">
        <v>16299</v>
      </c>
      <c r="V42" s="447">
        <v>14431</v>
      </c>
      <c r="W42" s="447">
        <v>954</v>
      </c>
      <c r="X42" s="447">
        <v>974</v>
      </c>
      <c r="Y42" s="449">
        <v>5036</v>
      </c>
      <c r="Z42" s="449">
        <v>4260</v>
      </c>
      <c r="AA42" s="449">
        <v>2348</v>
      </c>
      <c r="AB42" s="449">
        <v>4106</v>
      </c>
      <c r="AC42" s="449">
        <v>5176</v>
      </c>
      <c r="AD42" s="449">
        <v>4988</v>
      </c>
      <c r="AE42" s="449">
        <v>7172</v>
      </c>
      <c r="AF42" s="447">
        <f t="shared" si="0"/>
        <v>593016</v>
      </c>
      <c r="AG42" s="14">
        <v>1</v>
      </c>
      <c r="AH42" s="14">
        <v>36</v>
      </c>
    </row>
    <row r="43" spans="1:34" s="168" customFormat="1" ht="15.95" customHeight="1">
      <c r="A43" s="13">
        <v>1</v>
      </c>
      <c r="B43" s="13">
        <v>37</v>
      </c>
      <c r="C43" s="176" t="s">
        <v>123</v>
      </c>
      <c r="D43" s="1651" t="s">
        <v>301</v>
      </c>
      <c r="E43" s="1652"/>
      <c r="F43" s="339" t="s">
        <v>611</v>
      </c>
      <c r="G43" s="447">
        <v>13417</v>
      </c>
      <c r="H43" s="447">
        <v>1361</v>
      </c>
      <c r="I43" s="447">
        <v>9123</v>
      </c>
      <c r="J43" s="447">
        <v>7850</v>
      </c>
      <c r="K43" s="447">
        <v>2279</v>
      </c>
      <c r="L43" s="447">
        <v>2215</v>
      </c>
      <c r="M43" s="447">
        <v>1092</v>
      </c>
      <c r="N43" s="458">
        <v>884</v>
      </c>
      <c r="O43" s="458">
        <v>9946</v>
      </c>
      <c r="P43" s="447">
        <v>2254</v>
      </c>
      <c r="Q43" s="447">
        <v>1797</v>
      </c>
      <c r="R43" s="447">
        <v>3904</v>
      </c>
      <c r="S43" s="447">
        <v>2036</v>
      </c>
      <c r="T43" s="447">
        <v>157</v>
      </c>
      <c r="U43" s="447">
        <v>1101</v>
      </c>
      <c r="V43" s="447">
        <v>1875</v>
      </c>
      <c r="W43" s="447">
        <v>56</v>
      </c>
      <c r="X43" s="447">
        <v>89</v>
      </c>
      <c r="Y43" s="449">
        <v>486</v>
      </c>
      <c r="Z43" s="449">
        <v>1072</v>
      </c>
      <c r="AA43" s="449">
        <v>105</v>
      </c>
      <c r="AB43" s="449">
        <v>180</v>
      </c>
      <c r="AC43" s="449">
        <v>594</v>
      </c>
      <c r="AD43" s="449">
        <v>1007</v>
      </c>
      <c r="AE43" s="449">
        <v>387</v>
      </c>
      <c r="AF43" s="447">
        <f t="shared" si="0"/>
        <v>65267</v>
      </c>
      <c r="AG43" s="14">
        <v>1</v>
      </c>
      <c r="AH43" s="14">
        <v>37</v>
      </c>
    </row>
    <row r="44" spans="1:34" s="168" customFormat="1" ht="15.95" customHeight="1">
      <c r="A44" s="13">
        <v>1</v>
      </c>
      <c r="B44" s="13">
        <v>38</v>
      </c>
      <c r="C44" s="176" t="s">
        <v>614</v>
      </c>
      <c r="D44" s="1653"/>
      <c r="E44" s="1654"/>
      <c r="F44" s="339" t="s">
        <v>225</v>
      </c>
      <c r="G44" s="447">
        <v>494</v>
      </c>
      <c r="H44" s="447">
        <v>408</v>
      </c>
      <c r="I44" s="447">
        <v>0</v>
      </c>
      <c r="J44" s="447">
        <v>420</v>
      </c>
      <c r="K44" s="447">
        <v>312</v>
      </c>
      <c r="L44" s="447">
        <v>0</v>
      </c>
      <c r="M44" s="447">
        <v>0</v>
      </c>
      <c r="N44" s="458">
        <v>35</v>
      </c>
      <c r="O44" s="458">
        <v>0</v>
      </c>
      <c r="P44" s="447">
        <v>0</v>
      </c>
      <c r="Q44" s="447">
        <v>0</v>
      </c>
      <c r="R44" s="447">
        <v>0</v>
      </c>
      <c r="S44" s="447">
        <v>0</v>
      </c>
      <c r="T44" s="447">
        <v>0</v>
      </c>
      <c r="U44" s="447">
        <v>144</v>
      </c>
      <c r="V44" s="447">
        <v>0</v>
      </c>
      <c r="W44" s="447">
        <v>0</v>
      </c>
      <c r="X44" s="447">
        <v>0</v>
      </c>
      <c r="Y44" s="449">
        <v>0</v>
      </c>
      <c r="Z44" s="449">
        <v>72</v>
      </c>
      <c r="AA44" s="449">
        <v>0</v>
      </c>
      <c r="AB44" s="449">
        <v>0</v>
      </c>
      <c r="AC44" s="449">
        <v>0</v>
      </c>
      <c r="AD44" s="449">
        <v>0</v>
      </c>
      <c r="AE44" s="449">
        <v>54</v>
      </c>
      <c r="AF44" s="447">
        <f t="shared" si="0"/>
        <v>1939</v>
      </c>
      <c r="AG44" s="14">
        <v>1</v>
      </c>
      <c r="AH44" s="14">
        <v>38</v>
      </c>
    </row>
    <row r="45" spans="1:34" s="168" customFormat="1" ht="15.95" customHeight="1">
      <c r="A45" s="13">
        <v>1</v>
      </c>
      <c r="B45" s="13">
        <v>39</v>
      </c>
      <c r="C45" s="176" t="s">
        <v>618</v>
      </c>
      <c r="D45" s="1653"/>
      <c r="E45" s="1654"/>
      <c r="F45" s="339" t="s">
        <v>620</v>
      </c>
      <c r="G45" s="447">
        <v>158379</v>
      </c>
      <c r="H45" s="447">
        <v>12184</v>
      </c>
      <c r="I45" s="447">
        <v>37287</v>
      </c>
      <c r="J45" s="447">
        <v>36095</v>
      </c>
      <c r="K45" s="447">
        <v>17065</v>
      </c>
      <c r="L45" s="447">
        <v>9779</v>
      </c>
      <c r="M45" s="447">
        <v>4804</v>
      </c>
      <c r="N45" s="458">
        <v>11506</v>
      </c>
      <c r="O45" s="458">
        <v>48932</v>
      </c>
      <c r="P45" s="447">
        <v>6241</v>
      </c>
      <c r="Q45" s="447">
        <v>19937</v>
      </c>
      <c r="R45" s="447">
        <v>10884</v>
      </c>
      <c r="S45" s="447">
        <v>16814</v>
      </c>
      <c r="T45" s="447">
        <v>3312</v>
      </c>
      <c r="U45" s="447">
        <v>10121</v>
      </c>
      <c r="V45" s="447">
        <v>10227</v>
      </c>
      <c r="W45" s="447">
        <v>605</v>
      </c>
      <c r="X45" s="447">
        <v>797</v>
      </c>
      <c r="Y45" s="449">
        <v>3903</v>
      </c>
      <c r="Z45" s="449">
        <v>2385</v>
      </c>
      <c r="AA45" s="449">
        <v>1681</v>
      </c>
      <c r="AB45" s="449">
        <v>3400</v>
      </c>
      <c r="AC45" s="449">
        <v>4295</v>
      </c>
      <c r="AD45" s="449">
        <v>3513</v>
      </c>
      <c r="AE45" s="449">
        <v>5632</v>
      </c>
      <c r="AF45" s="447">
        <f t="shared" si="0"/>
        <v>439778</v>
      </c>
      <c r="AG45" s="14">
        <v>1</v>
      </c>
      <c r="AH45" s="14">
        <v>39</v>
      </c>
    </row>
    <row r="46" spans="1:34" s="168" customFormat="1" ht="15.95" customHeight="1">
      <c r="A46" s="13">
        <v>1</v>
      </c>
      <c r="B46" s="13">
        <v>40</v>
      </c>
      <c r="C46" s="175"/>
      <c r="D46" s="1655"/>
      <c r="E46" s="1656"/>
      <c r="F46" s="339" t="s">
        <v>454</v>
      </c>
      <c r="G46" s="447">
        <v>31664</v>
      </c>
      <c r="H46" s="447">
        <v>2044</v>
      </c>
      <c r="I46" s="447">
        <v>7297</v>
      </c>
      <c r="J46" s="447">
        <v>6052</v>
      </c>
      <c r="K46" s="447">
        <v>3381</v>
      </c>
      <c r="L46" s="447">
        <v>1526</v>
      </c>
      <c r="M46" s="447">
        <v>764</v>
      </c>
      <c r="N46" s="458">
        <v>2095</v>
      </c>
      <c r="O46" s="458">
        <v>9096</v>
      </c>
      <c r="P46" s="447">
        <v>1357</v>
      </c>
      <c r="Q46" s="447">
        <v>3678</v>
      </c>
      <c r="R46" s="447">
        <v>1286</v>
      </c>
      <c r="S46" s="447">
        <v>3191</v>
      </c>
      <c r="T46" s="447">
        <v>638</v>
      </c>
      <c r="U46" s="447">
        <v>4933</v>
      </c>
      <c r="V46" s="447">
        <v>2329</v>
      </c>
      <c r="W46" s="447">
        <v>293</v>
      </c>
      <c r="X46" s="447">
        <v>88</v>
      </c>
      <c r="Y46" s="449">
        <v>647</v>
      </c>
      <c r="Z46" s="449">
        <v>731</v>
      </c>
      <c r="AA46" s="449">
        <v>562</v>
      </c>
      <c r="AB46" s="449">
        <v>526</v>
      </c>
      <c r="AC46" s="449">
        <v>287</v>
      </c>
      <c r="AD46" s="449">
        <v>468</v>
      </c>
      <c r="AE46" s="449">
        <v>1099</v>
      </c>
      <c r="AF46" s="447">
        <f t="shared" si="0"/>
        <v>86032</v>
      </c>
      <c r="AG46" s="14">
        <v>1</v>
      </c>
      <c r="AH46" s="14">
        <v>40</v>
      </c>
    </row>
    <row r="47" spans="1:34" s="168" customFormat="1" ht="13.5" customHeight="1">
      <c r="A47" s="13">
        <v>1</v>
      </c>
      <c r="B47" s="13">
        <v>41</v>
      </c>
      <c r="C47" s="410"/>
      <c r="D47" s="1633" t="s">
        <v>1372</v>
      </c>
      <c r="E47" s="1634"/>
      <c r="F47" s="1635"/>
      <c r="G47" s="447">
        <v>0</v>
      </c>
      <c r="H47" s="447">
        <v>0</v>
      </c>
      <c r="I47" s="447">
        <v>0</v>
      </c>
      <c r="J47" s="447">
        <v>0</v>
      </c>
      <c r="K47" s="447">
        <v>0</v>
      </c>
      <c r="L47" s="447">
        <v>0</v>
      </c>
      <c r="M47" s="447">
        <v>0</v>
      </c>
      <c r="N47" s="447">
        <v>0</v>
      </c>
      <c r="O47" s="447">
        <v>0</v>
      </c>
      <c r="P47" s="447">
        <v>0</v>
      </c>
      <c r="Q47" s="447">
        <v>17112</v>
      </c>
      <c r="R47" s="447">
        <v>0</v>
      </c>
      <c r="S47" s="447">
        <v>0</v>
      </c>
      <c r="T47" s="447">
        <v>0</v>
      </c>
      <c r="U47" s="447">
        <v>923</v>
      </c>
      <c r="V47" s="447">
        <v>0</v>
      </c>
      <c r="W47" s="447">
        <v>0</v>
      </c>
      <c r="X47" s="447">
        <v>0</v>
      </c>
      <c r="Y47" s="447">
        <v>0</v>
      </c>
      <c r="Z47" s="449">
        <v>0</v>
      </c>
      <c r="AA47" s="449">
        <v>6</v>
      </c>
      <c r="AB47" s="449">
        <v>0</v>
      </c>
      <c r="AC47" s="449">
        <v>0</v>
      </c>
      <c r="AD47" s="449">
        <v>0</v>
      </c>
      <c r="AE47" s="449">
        <v>0</v>
      </c>
      <c r="AF47" s="447">
        <f t="shared" si="0"/>
        <v>18041</v>
      </c>
      <c r="AG47" s="13">
        <v>1</v>
      </c>
      <c r="AH47" s="14">
        <v>41</v>
      </c>
    </row>
    <row r="48" spans="1:34" s="168" customFormat="1" ht="15.95" customHeight="1">
      <c r="A48" s="13">
        <v>1</v>
      </c>
      <c r="B48" s="13">
        <v>42</v>
      </c>
      <c r="C48" s="175"/>
      <c r="D48" s="1583" t="s">
        <v>52</v>
      </c>
      <c r="E48" s="1552"/>
      <c r="F48" s="1636"/>
      <c r="G48" s="447">
        <v>657488</v>
      </c>
      <c r="H48" s="447">
        <v>47534</v>
      </c>
      <c r="I48" s="447">
        <v>170712</v>
      </c>
      <c r="J48" s="447">
        <v>155907</v>
      </c>
      <c r="K48" s="447">
        <v>69670</v>
      </c>
      <c r="L48" s="447">
        <v>51105</v>
      </c>
      <c r="M48" s="447">
        <v>24200</v>
      </c>
      <c r="N48" s="458">
        <v>45225</v>
      </c>
      <c r="O48" s="458">
        <v>204798</v>
      </c>
      <c r="P48" s="447">
        <v>31288</v>
      </c>
      <c r="Q48" s="447">
        <v>86700</v>
      </c>
      <c r="R48" s="447">
        <v>46909</v>
      </c>
      <c r="S48" s="447">
        <v>73115</v>
      </c>
      <c r="T48" s="447">
        <v>13489</v>
      </c>
      <c r="U48" s="447">
        <v>43347</v>
      </c>
      <c r="V48" s="447">
        <v>42042</v>
      </c>
      <c r="W48" s="447">
        <v>3611</v>
      </c>
      <c r="X48" s="447">
        <v>3247</v>
      </c>
      <c r="Y48" s="449">
        <v>15597</v>
      </c>
      <c r="Z48" s="449">
        <v>14700</v>
      </c>
      <c r="AA48" s="449">
        <v>9178</v>
      </c>
      <c r="AB48" s="449">
        <v>16373</v>
      </c>
      <c r="AC48" s="449">
        <v>18745</v>
      </c>
      <c r="AD48" s="449">
        <v>20170</v>
      </c>
      <c r="AE48" s="449">
        <v>33662</v>
      </c>
      <c r="AF48" s="447">
        <f t="shared" si="0"/>
        <v>1898812</v>
      </c>
      <c r="AG48" s="14">
        <v>1</v>
      </c>
      <c r="AH48" s="14">
        <v>42</v>
      </c>
    </row>
    <row r="49" spans="1:34" s="168" customFormat="1" ht="15.95" customHeight="1">
      <c r="A49" s="13">
        <v>1</v>
      </c>
      <c r="B49" s="13">
        <v>43</v>
      </c>
      <c r="C49" s="175"/>
      <c r="D49" s="1544" t="s">
        <v>789</v>
      </c>
      <c r="E49" s="1548"/>
      <c r="F49" s="1626"/>
      <c r="G49" s="447">
        <v>6164</v>
      </c>
      <c r="H49" s="447">
        <v>338</v>
      </c>
      <c r="I49" s="447">
        <v>1783</v>
      </c>
      <c r="J49" s="447">
        <v>1651</v>
      </c>
      <c r="K49" s="447">
        <v>503</v>
      </c>
      <c r="L49" s="447">
        <v>473</v>
      </c>
      <c r="M49" s="447">
        <v>182</v>
      </c>
      <c r="N49" s="458">
        <v>314</v>
      </c>
      <c r="O49" s="458">
        <v>1598</v>
      </c>
      <c r="P49" s="447">
        <v>331</v>
      </c>
      <c r="Q49" s="447">
        <v>923</v>
      </c>
      <c r="R49" s="447">
        <v>358</v>
      </c>
      <c r="S49" s="447">
        <v>646</v>
      </c>
      <c r="T49" s="447">
        <v>102</v>
      </c>
      <c r="U49" s="447">
        <v>305</v>
      </c>
      <c r="V49" s="447">
        <v>361</v>
      </c>
      <c r="W49" s="447">
        <v>27</v>
      </c>
      <c r="X49" s="447">
        <v>25</v>
      </c>
      <c r="Y49" s="449">
        <v>108</v>
      </c>
      <c r="Z49" s="449">
        <v>147</v>
      </c>
      <c r="AA49" s="449">
        <v>79</v>
      </c>
      <c r="AB49" s="449">
        <v>396</v>
      </c>
      <c r="AC49" s="449">
        <v>177</v>
      </c>
      <c r="AD49" s="449">
        <v>214</v>
      </c>
      <c r="AE49" s="449">
        <v>247</v>
      </c>
      <c r="AF49" s="447">
        <f t="shared" si="0"/>
        <v>17452</v>
      </c>
      <c r="AG49" s="14">
        <v>1</v>
      </c>
      <c r="AH49" s="14">
        <v>43</v>
      </c>
    </row>
    <row r="50" spans="1:34" s="168" customFormat="1" ht="15.95" customHeight="1">
      <c r="A50" s="13">
        <v>1</v>
      </c>
      <c r="B50" s="13">
        <v>44</v>
      </c>
      <c r="C50" s="175"/>
      <c r="D50" s="1575" t="s">
        <v>790</v>
      </c>
      <c r="E50" s="1576"/>
      <c r="F50" s="1632"/>
      <c r="G50" s="447">
        <v>2098</v>
      </c>
      <c r="H50" s="447">
        <v>168</v>
      </c>
      <c r="I50" s="447">
        <v>596</v>
      </c>
      <c r="J50" s="447">
        <v>704</v>
      </c>
      <c r="K50" s="447">
        <v>249</v>
      </c>
      <c r="L50" s="447">
        <v>184</v>
      </c>
      <c r="M50" s="447">
        <v>103</v>
      </c>
      <c r="N50" s="458">
        <v>153</v>
      </c>
      <c r="O50" s="458">
        <v>644</v>
      </c>
      <c r="P50" s="447">
        <v>191</v>
      </c>
      <c r="Q50" s="447">
        <v>313</v>
      </c>
      <c r="R50" s="447">
        <v>162</v>
      </c>
      <c r="S50" s="447">
        <v>338</v>
      </c>
      <c r="T50" s="447">
        <v>37</v>
      </c>
      <c r="U50" s="447">
        <v>137</v>
      </c>
      <c r="V50" s="447">
        <v>105</v>
      </c>
      <c r="W50" s="447">
        <v>5</v>
      </c>
      <c r="X50" s="447">
        <v>7</v>
      </c>
      <c r="Y50" s="449">
        <v>46</v>
      </c>
      <c r="Z50" s="449">
        <v>54</v>
      </c>
      <c r="AA50" s="449">
        <v>21</v>
      </c>
      <c r="AB50" s="449">
        <v>71</v>
      </c>
      <c r="AC50" s="449">
        <v>77</v>
      </c>
      <c r="AD50" s="449">
        <v>129</v>
      </c>
      <c r="AE50" s="449">
        <v>85</v>
      </c>
      <c r="AF50" s="447">
        <f t="shared" si="0"/>
        <v>6677</v>
      </c>
      <c r="AG50" s="14">
        <v>1</v>
      </c>
      <c r="AH50" s="14">
        <v>44</v>
      </c>
    </row>
    <row r="51" spans="1:34" s="168" customFormat="1" ht="15.95" customHeight="1">
      <c r="A51" s="13">
        <v>1</v>
      </c>
      <c r="B51" s="13">
        <v>45</v>
      </c>
      <c r="C51" s="411" t="s">
        <v>271</v>
      </c>
      <c r="D51" s="1544" t="s">
        <v>560</v>
      </c>
      <c r="E51" s="1548"/>
      <c r="F51" s="1626"/>
      <c r="G51" s="447">
        <v>79707</v>
      </c>
      <c r="H51" s="447">
        <v>0</v>
      </c>
      <c r="I51" s="447">
        <v>0</v>
      </c>
      <c r="J51" s="447">
        <v>0</v>
      </c>
      <c r="K51" s="447">
        <v>0</v>
      </c>
      <c r="L51" s="447">
        <v>0</v>
      </c>
      <c r="M51" s="447">
        <v>0</v>
      </c>
      <c r="N51" s="458">
        <v>0</v>
      </c>
      <c r="O51" s="458">
        <v>0</v>
      </c>
      <c r="P51" s="447">
        <v>0</v>
      </c>
      <c r="Q51" s="447">
        <v>0</v>
      </c>
      <c r="R51" s="447">
        <v>0</v>
      </c>
      <c r="S51" s="447">
        <v>0</v>
      </c>
      <c r="T51" s="447">
        <v>0</v>
      </c>
      <c r="U51" s="447">
        <v>0</v>
      </c>
      <c r="V51" s="447">
        <v>0</v>
      </c>
      <c r="W51" s="447">
        <v>0</v>
      </c>
      <c r="X51" s="447">
        <v>0</v>
      </c>
      <c r="Y51" s="449">
        <v>0</v>
      </c>
      <c r="Z51" s="449">
        <v>0</v>
      </c>
      <c r="AA51" s="449">
        <v>0</v>
      </c>
      <c r="AB51" s="449">
        <v>0</v>
      </c>
      <c r="AC51" s="449">
        <v>0</v>
      </c>
      <c r="AD51" s="449">
        <v>0</v>
      </c>
      <c r="AE51" s="449">
        <v>0</v>
      </c>
      <c r="AF51" s="447">
        <f t="shared" si="0"/>
        <v>79707</v>
      </c>
      <c r="AG51" s="14">
        <v>1</v>
      </c>
      <c r="AH51" s="14">
        <v>45</v>
      </c>
    </row>
    <row r="52" spans="1:34" s="168" customFormat="1" ht="15.95" customHeight="1">
      <c r="A52" s="13">
        <v>1</v>
      </c>
      <c r="B52" s="13">
        <v>46</v>
      </c>
      <c r="C52" s="1657" t="s">
        <v>26</v>
      </c>
      <c r="D52" s="1651" t="s">
        <v>301</v>
      </c>
      <c r="E52" s="1652"/>
      <c r="F52" s="339" t="s">
        <v>623</v>
      </c>
      <c r="G52" s="447">
        <v>0</v>
      </c>
      <c r="H52" s="447">
        <v>0</v>
      </c>
      <c r="I52" s="447">
        <v>0</v>
      </c>
      <c r="J52" s="447">
        <v>0</v>
      </c>
      <c r="K52" s="447">
        <v>0</v>
      </c>
      <c r="L52" s="447">
        <v>0</v>
      </c>
      <c r="M52" s="447">
        <v>0</v>
      </c>
      <c r="N52" s="458">
        <v>0</v>
      </c>
      <c r="O52" s="458">
        <v>0</v>
      </c>
      <c r="P52" s="447">
        <v>0</v>
      </c>
      <c r="Q52" s="447">
        <v>0</v>
      </c>
      <c r="R52" s="447">
        <v>0</v>
      </c>
      <c r="S52" s="447">
        <v>0</v>
      </c>
      <c r="T52" s="447">
        <v>0</v>
      </c>
      <c r="U52" s="447">
        <v>0</v>
      </c>
      <c r="V52" s="447">
        <v>0</v>
      </c>
      <c r="W52" s="447">
        <v>0</v>
      </c>
      <c r="X52" s="447">
        <v>0</v>
      </c>
      <c r="Y52" s="449">
        <v>0</v>
      </c>
      <c r="Z52" s="449">
        <v>0</v>
      </c>
      <c r="AA52" s="449">
        <v>0</v>
      </c>
      <c r="AB52" s="449">
        <v>0</v>
      </c>
      <c r="AC52" s="449">
        <v>0</v>
      </c>
      <c r="AD52" s="449">
        <v>0</v>
      </c>
      <c r="AE52" s="449">
        <v>0</v>
      </c>
      <c r="AF52" s="447">
        <f t="shared" si="0"/>
        <v>0</v>
      </c>
      <c r="AG52" s="14">
        <v>1</v>
      </c>
      <c r="AH52" s="14">
        <v>46</v>
      </c>
    </row>
    <row r="53" spans="1:34" s="168" customFormat="1" ht="15.95" customHeight="1">
      <c r="A53" s="13">
        <v>1</v>
      </c>
      <c r="B53" s="13">
        <v>47</v>
      </c>
      <c r="C53" s="1658"/>
      <c r="D53" s="1653"/>
      <c r="E53" s="1654"/>
      <c r="F53" s="339" t="s">
        <v>158</v>
      </c>
      <c r="G53" s="447">
        <v>0</v>
      </c>
      <c r="H53" s="447">
        <v>0</v>
      </c>
      <c r="I53" s="447">
        <v>0</v>
      </c>
      <c r="J53" s="447">
        <v>0</v>
      </c>
      <c r="K53" s="447">
        <v>0</v>
      </c>
      <c r="L53" s="447">
        <v>0</v>
      </c>
      <c r="M53" s="447">
        <v>0</v>
      </c>
      <c r="N53" s="458">
        <v>0</v>
      </c>
      <c r="O53" s="458">
        <v>0</v>
      </c>
      <c r="P53" s="447">
        <v>0</v>
      </c>
      <c r="Q53" s="447">
        <v>0</v>
      </c>
      <c r="R53" s="447">
        <v>0</v>
      </c>
      <c r="S53" s="447">
        <v>0</v>
      </c>
      <c r="T53" s="447">
        <v>0</v>
      </c>
      <c r="U53" s="447">
        <v>0</v>
      </c>
      <c r="V53" s="447">
        <v>0</v>
      </c>
      <c r="W53" s="447">
        <v>0</v>
      </c>
      <c r="X53" s="447">
        <v>0</v>
      </c>
      <c r="Y53" s="449">
        <v>0</v>
      </c>
      <c r="Z53" s="449">
        <v>0</v>
      </c>
      <c r="AA53" s="449">
        <v>0</v>
      </c>
      <c r="AB53" s="449">
        <v>0</v>
      </c>
      <c r="AC53" s="449">
        <v>0</v>
      </c>
      <c r="AD53" s="449">
        <v>0</v>
      </c>
      <c r="AE53" s="449">
        <v>0</v>
      </c>
      <c r="AF53" s="447">
        <f t="shared" si="0"/>
        <v>0</v>
      </c>
      <c r="AG53" s="14">
        <v>1</v>
      </c>
      <c r="AH53" s="14">
        <v>47</v>
      </c>
    </row>
    <row r="54" spans="1:34" s="168" customFormat="1" ht="15.95" customHeight="1">
      <c r="A54" s="13">
        <v>1</v>
      </c>
      <c r="B54" s="13">
        <v>48</v>
      </c>
      <c r="C54" s="1658"/>
      <c r="D54" s="1655"/>
      <c r="E54" s="1656"/>
      <c r="F54" s="430" t="s">
        <v>541</v>
      </c>
      <c r="G54" s="447">
        <v>79707</v>
      </c>
      <c r="H54" s="447">
        <v>0</v>
      </c>
      <c r="I54" s="447">
        <v>0</v>
      </c>
      <c r="J54" s="447">
        <v>0</v>
      </c>
      <c r="K54" s="447">
        <v>0</v>
      </c>
      <c r="L54" s="447">
        <v>0</v>
      </c>
      <c r="M54" s="447">
        <v>0</v>
      </c>
      <c r="N54" s="458">
        <v>0</v>
      </c>
      <c r="O54" s="458">
        <v>0</v>
      </c>
      <c r="P54" s="447">
        <v>0</v>
      </c>
      <c r="Q54" s="447">
        <v>0</v>
      </c>
      <c r="R54" s="447">
        <v>0</v>
      </c>
      <c r="S54" s="447">
        <v>0</v>
      </c>
      <c r="T54" s="447">
        <v>0</v>
      </c>
      <c r="U54" s="447">
        <v>0</v>
      </c>
      <c r="V54" s="447">
        <v>0</v>
      </c>
      <c r="W54" s="447">
        <v>0</v>
      </c>
      <c r="X54" s="447">
        <v>0</v>
      </c>
      <c r="Y54" s="449">
        <v>0</v>
      </c>
      <c r="Z54" s="449">
        <v>0</v>
      </c>
      <c r="AA54" s="449">
        <v>0</v>
      </c>
      <c r="AB54" s="449">
        <v>0</v>
      </c>
      <c r="AC54" s="449">
        <v>0</v>
      </c>
      <c r="AD54" s="449">
        <v>0</v>
      </c>
      <c r="AE54" s="449">
        <v>0</v>
      </c>
      <c r="AF54" s="447">
        <f t="shared" si="0"/>
        <v>79707</v>
      </c>
      <c r="AG54" s="14">
        <v>1</v>
      </c>
      <c r="AH54" s="14">
        <v>48</v>
      </c>
    </row>
    <row r="55" spans="1:34" s="168" customFormat="1" ht="15.95" customHeight="1">
      <c r="A55" s="13">
        <v>1</v>
      </c>
      <c r="B55" s="13">
        <v>49</v>
      </c>
      <c r="C55" s="1658"/>
      <c r="D55" s="1544" t="s">
        <v>1364</v>
      </c>
      <c r="E55" s="1548"/>
      <c r="F55" s="1626"/>
      <c r="G55" s="447">
        <v>4</v>
      </c>
      <c r="H55" s="447">
        <v>0</v>
      </c>
      <c r="I55" s="447">
        <v>0</v>
      </c>
      <c r="J55" s="447">
        <v>0</v>
      </c>
      <c r="K55" s="447">
        <v>0</v>
      </c>
      <c r="L55" s="447">
        <v>0</v>
      </c>
      <c r="M55" s="447">
        <v>0</v>
      </c>
      <c r="N55" s="458">
        <v>0</v>
      </c>
      <c r="O55" s="458">
        <v>0</v>
      </c>
      <c r="P55" s="447">
        <v>0</v>
      </c>
      <c r="Q55" s="447">
        <v>0</v>
      </c>
      <c r="R55" s="447">
        <v>0</v>
      </c>
      <c r="S55" s="447">
        <v>0</v>
      </c>
      <c r="T55" s="447">
        <v>0</v>
      </c>
      <c r="U55" s="447">
        <v>0</v>
      </c>
      <c r="V55" s="447">
        <v>0</v>
      </c>
      <c r="W55" s="447">
        <v>0</v>
      </c>
      <c r="X55" s="447">
        <v>0</v>
      </c>
      <c r="Y55" s="449">
        <v>0</v>
      </c>
      <c r="Z55" s="449">
        <v>0</v>
      </c>
      <c r="AA55" s="449">
        <v>0</v>
      </c>
      <c r="AB55" s="449">
        <v>0</v>
      </c>
      <c r="AC55" s="449">
        <v>0</v>
      </c>
      <c r="AD55" s="449">
        <v>0</v>
      </c>
      <c r="AE55" s="449">
        <v>0</v>
      </c>
      <c r="AF55" s="447">
        <f t="shared" si="0"/>
        <v>4</v>
      </c>
      <c r="AG55" s="14">
        <v>1</v>
      </c>
      <c r="AH55" s="14">
        <v>49</v>
      </c>
    </row>
    <row r="56" spans="1:34" s="168" customFormat="1" ht="15" customHeight="1">
      <c r="A56" s="13">
        <v>1</v>
      </c>
      <c r="B56" s="13">
        <v>50</v>
      </c>
      <c r="C56" s="1658"/>
      <c r="D56" s="1544" t="s">
        <v>1104</v>
      </c>
      <c r="E56" s="1548"/>
      <c r="F56" s="1626"/>
      <c r="G56" s="448">
        <v>190836</v>
      </c>
      <c r="H56" s="448">
        <v>0</v>
      </c>
      <c r="I56" s="447">
        <v>0</v>
      </c>
      <c r="J56" s="447">
        <v>0</v>
      </c>
      <c r="K56" s="447">
        <v>0</v>
      </c>
      <c r="L56" s="447">
        <v>0</v>
      </c>
      <c r="M56" s="447">
        <v>0</v>
      </c>
      <c r="N56" s="447">
        <v>0</v>
      </c>
      <c r="O56" s="458">
        <v>0</v>
      </c>
      <c r="P56" s="447">
        <v>0</v>
      </c>
      <c r="Q56" s="447">
        <v>0</v>
      </c>
      <c r="R56" s="447">
        <v>0</v>
      </c>
      <c r="S56" s="447">
        <v>0</v>
      </c>
      <c r="T56" s="447">
        <v>0</v>
      </c>
      <c r="U56" s="447">
        <v>0</v>
      </c>
      <c r="V56" s="447">
        <v>0</v>
      </c>
      <c r="W56" s="447">
        <v>0</v>
      </c>
      <c r="X56" s="447">
        <v>0</v>
      </c>
      <c r="Y56" s="449">
        <v>0</v>
      </c>
      <c r="Z56" s="449">
        <v>0</v>
      </c>
      <c r="AA56" s="449">
        <v>0</v>
      </c>
      <c r="AB56" s="449">
        <v>0</v>
      </c>
      <c r="AC56" s="449">
        <v>0</v>
      </c>
      <c r="AD56" s="449">
        <v>0</v>
      </c>
      <c r="AE56" s="449">
        <v>0</v>
      </c>
      <c r="AF56" s="447">
        <f t="shared" si="0"/>
        <v>190836</v>
      </c>
      <c r="AG56" s="14">
        <v>1</v>
      </c>
      <c r="AH56" s="14">
        <v>50</v>
      </c>
    </row>
    <row r="57" spans="1:34" s="168" customFormat="1" ht="15.95" customHeight="1">
      <c r="A57" s="13">
        <v>1</v>
      </c>
      <c r="B57" s="13">
        <v>51</v>
      </c>
      <c r="C57" s="1659"/>
      <c r="D57" s="1583" t="s">
        <v>792</v>
      </c>
      <c r="E57" s="1624"/>
      <c r="F57" s="1625"/>
      <c r="G57" s="447">
        <v>161</v>
      </c>
      <c r="H57" s="447">
        <v>0</v>
      </c>
      <c r="I57" s="447">
        <v>0</v>
      </c>
      <c r="J57" s="447">
        <v>0</v>
      </c>
      <c r="K57" s="447">
        <v>0</v>
      </c>
      <c r="L57" s="447">
        <v>0</v>
      </c>
      <c r="M57" s="447">
        <v>0</v>
      </c>
      <c r="N57" s="458">
        <v>0</v>
      </c>
      <c r="O57" s="458">
        <v>0</v>
      </c>
      <c r="P57" s="447">
        <v>0</v>
      </c>
      <c r="Q57" s="447">
        <v>0</v>
      </c>
      <c r="R57" s="447">
        <v>0</v>
      </c>
      <c r="S57" s="447">
        <v>0</v>
      </c>
      <c r="T57" s="447">
        <v>0</v>
      </c>
      <c r="U57" s="447">
        <v>0</v>
      </c>
      <c r="V57" s="447">
        <v>0</v>
      </c>
      <c r="W57" s="447">
        <v>0</v>
      </c>
      <c r="X57" s="447">
        <v>0</v>
      </c>
      <c r="Y57" s="449">
        <v>0</v>
      </c>
      <c r="Z57" s="449">
        <v>0</v>
      </c>
      <c r="AA57" s="449">
        <v>0</v>
      </c>
      <c r="AB57" s="449">
        <v>0</v>
      </c>
      <c r="AC57" s="449">
        <v>0</v>
      </c>
      <c r="AD57" s="449">
        <v>0</v>
      </c>
      <c r="AE57" s="449">
        <v>0</v>
      </c>
      <c r="AF57" s="447">
        <f t="shared" si="0"/>
        <v>161</v>
      </c>
      <c r="AG57" s="14">
        <v>1</v>
      </c>
      <c r="AH57" s="14">
        <v>51</v>
      </c>
    </row>
    <row r="58" spans="1:34" s="168" customFormat="1" ht="15.95" customHeight="1">
      <c r="A58" s="13">
        <v>1</v>
      </c>
      <c r="B58" s="13">
        <v>52</v>
      </c>
      <c r="C58" s="310" t="s">
        <v>273</v>
      </c>
      <c r="D58" s="1565" t="s">
        <v>662</v>
      </c>
      <c r="E58" s="1622"/>
      <c r="F58" s="1623"/>
      <c r="G58" s="447">
        <v>2510</v>
      </c>
      <c r="H58" s="447">
        <v>0</v>
      </c>
      <c r="I58" s="447">
        <v>659</v>
      </c>
      <c r="J58" s="447">
        <v>109</v>
      </c>
      <c r="K58" s="447">
        <v>0</v>
      </c>
      <c r="L58" s="447">
        <v>0</v>
      </c>
      <c r="M58" s="447">
        <v>0</v>
      </c>
      <c r="N58" s="458">
        <v>17</v>
      </c>
      <c r="O58" s="458">
        <v>0</v>
      </c>
      <c r="P58" s="447">
        <v>0</v>
      </c>
      <c r="Q58" s="447">
        <v>539</v>
      </c>
      <c r="R58" s="447">
        <v>0</v>
      </c>
      <c r="S58" s="447">
        <v>0</v>
      </c>
      <c r="T58" s="447">
        <v>0</v>
      </c>
      <c r="U58" s="447">
        <v>0</v>
      </c>
      <c r="V58" s="447">
        <v>0</v>
      </c>
      <c r="W58" s="447">
        <v>0</v>
      </c>
      <c r="X58" s="447">
        <v>0</v>
      </c>
      <c r="Y58" s="449">
        <v>0</v>
      </c>
      <c r="Z58" s="449">
        <v>0</v>
      </c>
      <c r="AA58" s="449">
        <v>0</v>
      </c>
      <c r="AB58" s="449">
        <v>0</v>
      </c>
      <c r="AC58" s="449">
        <v>0</v>
      </c>
      <c r="AD58" s="449">
        <v>0</v>
      </c>
      <c r="AE58" s="449">
        <v>0</v>
      </c>
      <c r="AF58" s="447">
        <f t="shared" si="0"/>
        <v>3834</v>
      </c>
      <c r="AG58" s="14">
        <v>1</v>
      </c>
      <c r="AH58" s="14">
        <v>52</v>
      </c>
    </row>
    <row r="59" spans="1:34" s="168" customFormat="1" ht="15.95" customHeight="1">
      <c r="A59" s="13">
        <v>1</v>
      </c>
      <c r="B59" s="13">
        <v>53</v>
      </c>
      <c r="C59" s="1660" t="s">
        <v>559</v>
      </c>
      <c r="D59" s="1661"/>
      <c r="E59" s="1662"/>
      <c r="F59" s="431" t="s">
        <v>892</v>
      </c>
      <c r="G59" s="447">
        <v>428</v>
      </c>
      <c r="H59" s="447">
        <v>490</v>
      </c>
      <c r="I59" s="447">
        <v>387</v>
      </c>
      <c r="J59" s="447">
        <v>388</v>
      </c>
      <c r="K59" s="447">
        <v>452</v>
      </c>
      <c r="L59" s="447">
        <v>426</v>
      </c>
      <c r="M59" s="447">
        <v>504</v>
      </c>
      <c r="N59" s="458">
        <v>538</v>
      </c>
      <c r="O59" s="458">
        <v>461</v>
      </c>
      <c r="P59" s="447">
        <v>372</v>
      </c>
      <c r="Q59" s="447">
        <v>366</v>
      </c>
      <c r="R59" s="447">
        <v>489</v>
      </c>
      <c r="S59" s="447">
        <v>435</v>
      </c>
      <c r="T59" s="447">
        <v>375</v>
      </c>
      <c r="U59" s="447">
        <v>401</v>
      </c>
      <c r="V59" s="447">
        <v>438</v>
      </c>
      <c r="W59" s="447">
        <v>301</v>
      </c>
      <c r="X59" s="447">
        <v>271</v>
      </c>
      <c r="Y59" s="449">
        <v>433</v>
      </c>
      <c r="Z59" s="449">
        <v>408</v>
      </c>
      <c r="AA59" s="449">
        <v>367</v>
      </c>
      <c r="AB59" s="449">
        <v>195</v>
      </c>
      <c r="AC59" s="449">
        <v>391</v>
      </c>
      <c r="AD59" s="449">
        <v>420</v>
      </c>
      <c r="AE59" s="449">
        <v>351</v>
      </c>
      <c r="AF59" s="447">
        <f t="shared" si="0"/>
        <v>10087</v>
      </c>
      <c r="AG59" s="14">
        <v>1</v>
      </c>
      <c r="AH59" s="14">
        <v>53</v>
      </c>
    </row>
    <row r="60" spans="1:34" s="168" customFormat="1" ht="15.95" customHeight="1">
      <c r="A60" s="13">
        <v>1</v>
      </c>
      <c r="B60" s="13">
        <v>54</v>
      </c>
      <c r="C60" s="1663"/>
      <c r="D60" s="1664"/>
      <c r="E60" s="1665"/>
      <c r="F60" s="431" t="s">
        <v>887</v>
      </c>
      <c r="G60" s="447">
        <v>48</v>
      </c>
      <c r="H60" s="447">
        <v>0</v>
      </c>
      <c r="I60" s="447">
        <v>0</v>
      </c>
      <c r="J60" s="447">
        <v>0</v>
      </c>
      <c r="K60" s="447">
        <v>0</v>
      </c>
      <c r="L60" s="447">
        <v>0</v>
      </c>
      <c r="M60" s="447">
        <v>0</v>
      </c>
      <c r="N60" s="458">
        <v>0</v>
      </c>
      <c r="O60" s="458">
        <v>0</v>
      </c>
      <c r="P60" s="447">
        <v>0</v>
      </c>
      <c r="Q60" s="447">
        <v>0</v>
      </c>
      <c r="R60" s="447">
        <v>0</v>
      </c>
      <c r="S60" s="447">
        <v>0</v>
      </c>
      <c r="T60" s="447">
        <v>0</v>
      </c>
      <c r="U60" s="447">
        <v>0</v>
      </c>
      <c r="V60" s="447">
        <v>0</v>
      </c>
      <c r="W60" s="447">
        <v>0</v>
      </c>
      <c r="X60" s="447">
        <v>0</v>
      </c>
      <c r="Y60" s="449">
        <v>0</v>
      </c>
      <c r="Z60" s="449">
        <v>0</v>
      </c>
      <c r="AA60" s="449">
        <v>0</v>
      </c>
      <c r="AB60" s="449">
        <v>0</v>
      </c>
      <c r="AC60" s="449">
        <v>0</v>
      </c>
      <c r="AD60" s="449">
        <v>0</v>
      </c>
      <c r="AE60" s="449">
        <v>0</v>
      </c>
      <c r="AF60" s="447">
        <f t="shared" si="0"/>
        <v>48</v>
      </c>
      <c r="AG60" s="14">
        <v>1</v>
      </c>
      <c r="AH60" s="14">
        <v>54</v>
      </c>
    </row>
    <row r="61" spans="1:34" s="168" customFormat="1" ht="15.95" customHeight="1">
      <c r="A61" s="13">
        <v>1</v>
      </c>
      <c r="B61" s="13">
        <v>55</v>
      </c>
      <c r="C61" s="310" t="s">
        <v>278</v>
      </c>
      <c r="D61" s="1565" t="s">
        <v>463</v>
      </c>
      <c r="E61" s="1622"/>
      <c r="F61" s="1623"/>
      <c r="G61" s="447">
        <v>104502</v>
      </c>
      <c r="H61" s="447">
        <v>0</v>
      </c>
      <c r="I61" s="447">
        <v>10375</v>
      </c>
      <c r="J61" s="447">
        <v>0</v>
      </c>
      <c r="K61" s="447">
        <v>17</v>
      </c>
      <c r="L61" s="447">
        <v>0</v>
      </c>
      <c r="M61" s="447">
        <v>0</v>
      </c>
      <c r="N61" s="458">
        <v>1178</v>
      </c>
      <c r="O61" s="458">
        <v>0</v>
      </c>
      <c r="P61" s="447">
        <v>1430</v>
      </c>
      <c r="Q61" s="447">
        <v>0</v>
      </c>
      <c r="R61" s="447">
        <v>0</v>
      </c>
      <c r="S61" s="447">
        <v>0</v>
      </c>
      <c r="T61" s="447">
        <v>0</v>
      </c>
      <c r="U61" s="447">
        <v>0</v>
      </c>
      <c r="V61" s="447">
        <v>0</v>
      </c>
      <c r="W61" s="447">
        <v>0</v>
      </c>
      <c r="X61" s="447">
        <v>0</v>
      </c>
      <c r="Y61" s="449">
        <v>0</v>
      </c>
      <c r="Z61" s="449">
        <v>0</v>
      </c>
      <c r="AA61" s="449">
        <v>0</v>
      </c>
      <c r="AB61" s="449">
        <v>0</v>
      </c>
      <c r="AC61" s="449">
        <v>3</v>
      </c>
      <c r="AD61" s="449">
        <v>0</v>
      </c>
      <c r="AE61" s="449">
        <v>1482</v>
      </c>
      <c r="AF61" s="447">
        <f t="shared" si="0"/>
        <v>118987</v>
      </c>
      <c r="AG61" s="14">
        <v>1</v>
      </c>
      <c r="AH61" s="14">
        <v>55</v>
      </c>
    </row>
    <row r="62" spans="1:34" s="168" customFormat="1" ht="15.95" customHeight="1">
      <c r="A62" s="13">
        <v>1</v>
      </c>
      <c r="B62" s="13">
        <v>56</v>
      </c>
      <c r="C62" s="174" t="s">
        <v>279</v>
      </c>
      <c r="D62" s="1542" t="s">
        <v>589</v>
      </c>
      <c r="E62" s="1548"/>
      <c r="F62" s="1626"/>
      <c r="G62" s="447">
        <v>0</v>
      </c>
      <c r="H62" s="447">
        <v>0</v>
      </c>
      <c r="I62" s="447">
        <v>0</v>
      </c>
      <c r="J62" s="447">
        <v>0</v>
      </c>
      <c r="K62" s="447">
        <v>0</v>
      </c>
      <c r="L62" s="447">
        <v>0</v>
      </c>
      <c r="M62" s="447">
        <v>0</v>
      </c>
      <c r="N62" s="458">
        <v>0</v>
      </c>
      <c r="O62" s="458">
        <v>0</v>
      </c>
      <c r="P62" s="447">
        <v>0</v>
      </c>
      <c r="Q62" s="447">
        <v>0</v>
      </c>
      <c r="R62" s="447">
        <v>0</v>
      </c>
      <c r="S62" s="447">
        <v>0</v>
      </c>
      <c r="T62" s="447">
        <v>0</v>
      </c>
      <c r="U62" s="447">
        <v>0</v>
      </c>
      <c r="V62" s="447">
        <v>0</v>
      </c>
      <c r="W62" s="447">
        <v>0</v>
      </c>
      <c r="X62" s="447">
        <v>0</v>
      </c>
      <c r="Y62" s="449">
        <v>0</v>
      </c>
      <c r="Z62" s="449">
        <v>0</v>
      </c>
      <c r="AA62" s="449">
        <v>0</v>
      </c>
      <c r="AB62" s="449">
        <v>0</v>
      </c>
      <c r="AC62" s="449">
        <v>0</v>
      </c>
      <c r="AD62" s="449">
        <v>0</v>
      </c>
      <c r="AE62" s="449">
        <v>0</v>
      </c>
      <c r="AF62" s="447">
        <f t="shared" si="0"/>
        <v>0</v>
      </c>
      <c r="AG62" s="14">
        <v>1</v>
      </c>
      <c r="AH62" s="14">
        <v>56</v>
      </c>
    </row>
    <row r="63" spans="1:34" s="168" customFormat="1" ht="15.95" customHeight="1">
      <c r="A63" s="13">
        <v>1</v>
      </c>
      <c r="B63" s="13">
        <v>57</v>
      </c>
      <c r="C63" s="310" t="s">
        <v>282</v>
      </c>
      <c r="D63" s="1565" t="s">
        <v>626</v>
      </c>
      <c r="E63" s="1622"/>
      <c r="F63" s="1623"/>
      <c r="G63" s="447">
        <v>0</v>
      </c>
      <c r="H63" s="447">
        <v>0</v>
      </c>
      <c r="I63" s="447">
        <v>0</v>
      </c>
      <c r="J63" s="447">
        <v>0</v>
      </c>
      <c r="K63" s="447">
        <v>0</v>
      </c>
      <c r="L63" s="447">
        <v>0</v>
      </c>
      <c r="M63" s="447">
        <v>0</v>
      </c>
      <c r="N63" s="458">
        <v>0</v>
      </c>
      <c r="O63" s="458">
        <v>125</v>
      </c>
      <c r="P63" s="447">
        <v>0</v>
      </c>
      <c r="Q63" s="447">
        <v>0</v>
      </c>
      <c r="R63" s="447">
        <v>0</v>
      </c>
      <c r="S63" s="447">
        <v>0</v>
      </c>
      <c r="T63" s="447">
        <v>0</v>
      </c>
      <c r="U63" s="447">
        <v>0</v>
      </c>
      <c r="V63" s="447">
        <v>0</v>
      </c>
      <c r="W63" s="447">
        <v>0</v>
      </c>
      <c r="X63" s="447">
        <v>0</v>
      </c>
      <c r="Y63" s="449">
        <v>0</v>
      </c>
      <c r="Z63" s="449">
        <v>0</v>
      </c>
      <c r="AA63" s="449">
        <v>1</v>
      </c>
      <c r="AB63" s="449">
        <v>0</v>
      </c>
      <c r="AC63" s="449">
        <v>0</v>
      </c>
      <c r="AD63" s="449">
        <v>0</v>
      </c>
      <c r="AE63" s="449">
        <v>0</v>
      </c>
      <c r="AF63" s="447">
        <f t="shared" si="0"/>
        <v>126</v>
      </c>
      <c r="AG63" s="14">
        <v>1</v>
      </c>
      <c r="AH63" s="14">
        <v>57</v>
      </c>
    </row>
    <row r="64" spans="1:34" s="168" customFormat="1" ht="15.95" customHeight="1">
      <c r="A64" s="13">
        <v>1</v>
      </c>
      <c r="B64" s="13">
        <v>58</v>
      </c>
      <c r="C64" s="174" t="s">
        <v>284</v>
      </c>
      <c r="D64" s="1542" t="s">
        <v>628</v>
      </c>
      <c r="E64" s="1548"/>
      <c r="F64" s="1626"/>
      <c r="G64" s="447">
        <v>5979955</v>
      </c>
      <c r="H64" s="447">
        <v>979031</v>
      </c>
      <c r="I64" s="447">
        <v>1831480</v>
      </c>
      <c r="J64" s="447">
        <v>1296772</v>
      </c>
      <c r="K64" s="447">
        <v>587176</v>
      </c>
      <c r="L64" s="447">
        <v>1126352</v>
      </c>
      <c r="M64" s="447">
        <v>498124</v>
      </c>
      <c r="N64" s="458">
        <v>563485</v>
      </c>
      <c r="O64" s="458">
        <v>2177067</v>
      </c>
      <c r="P64" s="447">
        <v>503756</v>
      </c>
      <c r="Q64" s="447">
        <v>696756</v>
      </c>
      <c r="R64" s="447">
        <v>1054325</v>
      </c>
      <c r="S64" s="447">
        <v>779931</v>
      </c>
      <c r="T64" s="447">
        <v>187956</v>
      </c>
      <c r="U64" s="447">
        <v>567560</v>
      </c>
      <c r="V64" s="447">
        <v>579907</v>
      </c>
      <c r="W64" s="447">
        <v>242786</v>
      </c>
      <c r="X64" s="447">
        <v>77673</v>
      </c>
      <c r="Y64" s="449">
        <v>267111</v>
      </c>
      <c r="Z64" s="449">
        <v>252676</v>
      </c>
      <c r="AA64" s="449">
        <v>223616</v>
      </c>
      <c r="AB64" s="449">
        <v>135376</v>
      </c>
      <c r="AC64" s="449">
        <v>108404</v>
      </c>
      <c r="AD64" s="449">
        <v>374417</v>
      </c>
      <c r="AE64" s="449">
        <v>187343</v>
      </c>
      <c r="AF64" s="447">
        <f t="shared" si="0"/>
        <v>21279035</v>
      </c>
      <c r="AG64" s="14">
        <v>1</v>
      </c>
      <c r="AH64" s="14">
        <v>58</v>
      </c>
    </row>
    <row r="65" spans="1:34" s="330" customFormat="1" ht="15.95" customHeight="1">
      <c r="A65" s="14">
        <v>1</v>
      </c>
      <c r="B65" s="14">
        <v>60</v>
      </c>
      <c r="C65" s="1637" t="s">
        <v>1332</v>
      </c>
      <c r="D65" s="1638"/>
      <c r="E65" s="1639"/>
      <c r="F65" s="432" t="s">
        <v>459</v>
      </c>
      <c r="G65" s="447">
        <v>14405</v>
      </c>
      <c r="H65" s="447">
        <v>5216</v>
      </c>
      <c r="I65" s="447">
        <v>33098</v>
      </c>
      <c r="J65" s="447">
        <v>19747</v>
      </c>
      <c r="K65" s="447">
        <v>5426</v>
      </c>
      <c r="L65" s="447">
        <v>36752</v>
      </c>
      <c r="M65" s="447">
        <v>24221</v>
      </c>
      <c r="N65" s="458">
        <v>4252</v>
      </c>
      <c r="O65" s="458">
        <v>43756</v>
      </c>
      <c r="P65" s="447">
        <v>7327</v>
      </c>
      <c r="Q65" s="447">
        <v>2004</v>
      </c>
      <c r="R65" s="447">
        <v>65170</v>
      </c>
      <c r="S65" s="447">
        <v>17830</v>
      </c>
      <c r="T65" s="447">
        <v>2022</v>
      </c>
      <c r="U65" s="447">
        <v>4212</v>
      </c>
      <c r="V65" s="447">
        <v>12138</v>
      </c>
      <c r="W65" s="447">
        <v>3380</v>
      </c>
      <c r="X65" s="447">
        <v>4289</v>
      </c>
      <c r="Y65" s="449">
        <v>6906</v>
      </c>
      <c r="Z65" s="449">
        <v>8758</v>
      </c>
      <c r="AA65" s="449">
        <v>4542</v>
      </c>
      <c r="AB65" s="449">
        <v>0</v>
      </c>
      <c r="AC65" s="449">
        <v>0</v>
      </c>
      <c r="AD65" s="449">
        <v>16930</v>
      </c>
      <c r="AE65" s="449">
        <v>29</v>
      </c>
      <c r="AF65" s="447">
        <f t="shared" si="0"/>
        <v>342410</v>
      </c>
      <c r="AG65" s="14">
        <v>1</v>
      </c>
      <c r="AH65" s="14">
        <v>60</v>
      </c>
    </row>
    <row r="66" spans="1:34" s="330" customFormat="1" ht="15.95" customHeight="1">
      <c r="A66" s="14">
        <v>1</v>
      </c>
      <c r="B66" s="14">
        <v>61</v>
      </c>
      <c r="C66" s="1640" t="s">
        <v>25</v>
      </c>
      <c r="D66" s="1641"/>
      <c r="E66" s="1642"/>
      <c r="F66" s="432" t="s">
        <v>896</v>
      </c>
      <c r="G66" s="447">
        <v>14405</v>
      </c>
      <c r="H66" s="447">
        <v>5354</v>
      </c>
      <c r="I66" s="447">
        <v>33098</v>
      </c>
      <c r="J66" s="447">
        <v>19747</v>
      </c>
      <c r="K66" s="447">
        <v>5426</v>
      </c>
      <c r="L66" s="447">
        <v>38661</v>
      </c>
      <c r="M66" s="447">
        <v>24231</v>
      </c>
      <c r="N66" s="458">
        <v>2201</v>
      </c>
      <c r="O66" s="458">
        <v>43756</v>
      </c>
      <c r="P66" s="447">
        <v>7800</v>
      </c>
      <c r="Q66" s="447">
        <v>2004</v>
      </c>
      <c r="R66" s="447">
        <v>28500</v>
      </c>
      <c r="S66" s="447">
        <v>18224</v>
      </c>
      <c r="T66" s="447">
        <v>2040</v>
      </c>
      <c r="U66" s="447">
        <v>5114</v>
      </c>
      <c r="V66" s="447">
        <v>12138</v>
      </c>
      <c r="W66" s="447">
        <v>3380</v>
      </c>
      <c r="X66" s="447">
        <v>8065</v>
      </c>
      <c r="Y66" s="449">
        <v>7118</v>
      </c>
      <c r="Z66" s="449">
        <v>15441</v>
      </c>
      <c r="AA66" s="449">
        <v>4613</v>
      </c>
      <c r="AB66" s="449">
        <v>0</v>
      </c>
      <c r="AC66" s="449">
        <v>0</v>
      </c>
      <c r="AD66" s="449">
        <v>16930</v>
      </c>
      <c r="AE66" s="449">
        <v>59</v>
      </c>
      <c r="AF66" s="447">
        <f t="shared" si="0"/>
        <v>318305</v>
      </c>
      <c r="AG66" s="14">
        <v>1</v>
      </c>
      <c r="AH66" s="14">
        <v>61</v>
      </c>
    </row>
    <row r="67" spans="1:34" s="330" customFormat="1" ht="15.95" customHeight="1">
      <c r="A67" s="14">
        <v>1</v>
      </c>
      <c r="B67" s="14">
        <v>64</v>
      </c>
      <c r="C67" s="1643" t="s">
        <v>1217</v>
      </c>
      <c r="D67" s="1644"/>
      <c r="E67" s="1644"/>
      <c r="F67" s="433" t="s">
        <v>62</v>
      </c>
      <c r="G67" s="447">
        <v>291958</v>
      </c>
      <c r="H67" s="447">
        <v>92891</v>
      </c>
      <c r="I67" s="447">
        <v>179736</v>
      </c>
      <c r="J67" s="447">
        <v>88109</v>
      </c>
      <c r="K67" s="447">
        <v>36607</v>
      </c>
      <c r="L67" s="447">
        <v>105087</v>
      </c>
      <c r="M67" s="447">
        <v>48245</v>
      </c>
      <c r="N67" s="458">
        <v>43912</v>
      </c>
      <c r="O67" s="458">
        <v>221205</v>
      </c>
      <c r="P67" s="447">
        <v>45674</v>
      </c>
      <c r="Q67" s="447">
        <v>0</v>
      </c>
      <c r="R67" s="447">
        <v>127356</v>
      </c>
      <c r="S67" s="447">
        <v>36552</v>
      </c>
      <c r="T67" s="447">
        <v>4006</v>
      </c>
      <c r="U67" s="447">
        <v>28859</v>
      </c>
      <c r="V67" s="447">
        <v>43514</v>
      </c>
      <c r="W67" s="447">
        <v>38892</v>
      </c>
      <c r="X67" s="447">
        <v>8065</v>
      </c>
      <c r="Y67" s="449">
        <v>0</v>
      </c>
      <c r="Z67" s="449">
        <v>17037</v>
      </c>
      <c r="AA67" s="449">
        <v>0</v>
      </c>
      <c r="AB67" s="449">
        <v>0</v>
      </c>
      <c r="AC67" s="449">
        <v>5902</v>
      </c>
      <c r="AD67" s="449">
        <v>34432</v>
      </c>
      <c r="AE67" s="449">
        <v>5760</v>
      </c>
      <c r="AF67" s="447">
        <f t="shared" si="0"/>
        <v>1503799</v>
      </c>
      <c r="AG67" s="14">
        <v>1</v>
      </c>
      <c r="AH67" s="14">
        <v>64</v>
      </c>
    </row>
    <row r="68" spans="1:34" s="330" customFormat="1" ht="15.95" customHeight="1">
      <c r="A68" s="14">
        <v>1</v>
      </c>
      <c r="B68" s="14">
        <v>65</v>
      </c>
      <c r="C68" s="1675" t="s">
        <v>891</v>
      </c>
      <c r="D68" s="1676"/>
      <c r="E68" s="423" t="s">
        <v>994</v>
      </c>
      <c r="F68" s="434" t="s">
        <v>1062</v>
      </c>
      <c r="G68" s="447">
        <v>0</v>
      </c>
      <c r="H68" s="447">
        <v>0</v>
      </c>
      <c r="I68" s="447">
        <v>0</v>
      </c>
      <c r="J68" s="447">
        <v>0</v>
      </c>
      <c r="K68" s="447">
        <v>0</v>
      </c>
      <c r="L68" s="447">
        <v>48245</v>
      </c>
      <c r="M68" s="447">
        <v>48245</v>
      </c>
      <c r="N68" s="458">
        <v>0</v>
      </c>
      <c r="O68" s="458">
        <v>0</v>
      </c>
      <c r="P68" s="447">
        <v>0</v>
      </c>
      <c r="Q68" s="447">
        <v>0</v>
      </c>
      <c r="R68" s="447">
        <v>127356</v>
      </c>
      <c r="S68" s="447">
        <v>4005</v>
      </c>
      <c r="T68" s="447">
        <v>4006</v>
      </c>
      <c r="U68" s="447">
        <v>0</v>
      </c>
      <c r="V68" s="447">
        <v>0</v>
      </c>
      <c r="W68" s="447">
        <v>0</v>
      </c>
      <c r="X68" s="447">
        <v>8065</v>
      </c>
      <c r="Y68" s="447">
        <v>0</v>
      </c>
      <c r="Z68" s="447">
        <v>17037</v>
      </c>
      <c r="AA68" s="447">
        <v>0</v>
      </c>
      <c r="AB68" s="447">
        <v>0</v>
      </c>
      <c r="AC68" s="447">
        <v>0</v>
      </c>
      <c r="AD68" s="447">
        <v>0</v>
      </c>
      <c r="AE68" s="447">
        <v>0</v>
      </c>
      <c r="AF68" s="447">
        <f t="shared" si="0"/>
        <v>256959</v>
      </c>
      <c r="AG68" s="14">
        <v>1</v>
      </c>
      <c r="AH68" s="14">
        <v>65</v>
      </c>
    </row>
    <row r="69" spans="1:34" s="330" customFormat="1" ht="15.95" customHeight="1">
      <c r="A69" s="14">
        <v>1</v>
      </c>
      <c r="B69" s="14">
        <v>66</v>
      </c>
      <c r="C69" s="1677"/>
      <c r="D69" s="1678"/>
      <c r="E69" s="424" t="s">
        <v>765</v>
      </c>
      <c r="F69" s="435" t="s">
        <v>309</v>
      </c>
      <c r="G69" s="447">
        <v>0</v>
      </c>
      <c r="H69" s="447">
        <v>0</v>
      </c>
      <c r="I69" s="447">
        <v>0</v>
      </c>
      <c r="J69" s="447">
        <v>0</v>
      </c>
      <c r="K69" s="447">
        <v>0</v>
      </c>
      <c r="L69" s="447">
        <v>284298</v>
      </c>
      <c r="M69" s="447">
        <v>284298</v>
      </c>
      <c r="N69" s="458">
        <v>0</v>
      </c>
      <c r="O69" s="458">
        <v>0</v>
      </c>
      <c r="P69" s="447">
        <v>0</v>
      </c>
      <c r="Q69" s="447">
        <v>0</v>
      </c>
      <c r="R69" s="447">
        <v>666811</v>
      </c>
      <c r="S69" s="447">
        <v>85517</v>
      </c>
      <c r="T69" s="447">
        <v>85517</v>
      </c>
      <c r="U69" s="447">
        <v>0</v>
      </c>
      <c r="V69" s="447">
        <v>0</v>
      </c>
      <c r="W69" s="447">
        <v>0</v>
      </c>
      <c r="X69" s="447">
        <v>39890</v>
      </c>
      <c r="Y69" s="447">
        <v>0</v>
      </c>
      <c r="Z69" s="447">
        <v>160719</v>
      </c>
      <c r="AA69" s="447">
        <v>0</v>
      </c>
      <c r="AB69" s="447">
        <v>0</v>
      </c>
      <c r="AC69" s="447">
        <v>0</v>
      </c>
      <c r="AD69" s="447">
        <v>0</v>
      </c>
      <c r="AE69" s="447">
        <v>0</v>
      </c>
      <c r="AF69" s="447">
        <f t="shared" si="0"/>
        <v>1607050</v>
      </c>
      <c r="AG69" s="14">
        <v>1</v>
      </c>
      <c r="AH69" s="14">
        <v>66</v>
      </c>
    </row>
    <row r="70" spans="1:34" s="330" customFormat="1" ht="15.95" customHeight="1">
      <c r="A70" s="14">
        <v>1</v>
      </c>
      <c r="B70" s="14">
        <v>67</v>
      </c>
      <c r="C70" s="1677"/>
      <c r="D70" s="1678"/>
      <c r="E70" s="424" t="s">
        <v>265</v>
      </c>
      <c r="F70" s="435" t="s">
        <v>365</v>
      </c>
      <c r="G70" s="447">
        <v>0</v>
      </c>
      <c r="H70" s="447">
        <v>0</v>
      </c>
      <c r="I70" s="447">
        <v>0</v>
      </c>
      <c r="J70" s="447">
        <v>0</v>
      </c>
      <c r="K70" s="447">
        <v>0</v>
      </c>
      <c r="L70" s="447">
        <v>0</v>
      </c>
      <c r="M70" s="447">
        <v>0</v>
      </c>
      <c r="N70" s="458">
        <v>0</v>
      </c>
      <c r="O70" s="458">
        <v>0</v>
      </c>
      <c r="P70" s="447">
        <v>0</v>
      </c>
      <c r="Q70" s="447">
        <v>0</v>
      </c>
      <c r="R70" s="447">
        <v>0</v>
      </c>
      <c r="S70" s="447">
        <v>0</v>
      </c>
      <c r="T70" s="447">
        <v>0</v>
      </c>
      <c r="U70" s="447">
        <v>0</v>
      </c>
      <c r="V70" s="447">
        <v>0</v>
      </c>
      <c r="W70" s="447">
        <v>0</v>
      </c>
      <c r="X70" s="447">
        <v>0</v>
      </c>
      <c r="Y70" s="447">
        <v>0</v>
      </c>
      <c r="Z70" s="447">
        <v>0</v>
      </c>
      <c r="AA70" s="447">
        <v>0</v>
      </c>
      <c r="AB70" s="447">
        <v>0</v>
      </c>
      <c r="AC70" s="447">
        <v>0</v>
      </c>
      <c r="AD70" s="447">
        <v>0</v>
      </c>
      <c r="AE70" s="447">
        <v>0</v>
      </c>
      <c r="AF70" s="447">
        <f t="shared" si="0"/>
        <v>0</v>
      </c>
      <c r="AG70" s="14">
        <v>1</v>
      </c>
      <c r="AH70" s="14">
        <v>67</v>
      </c>
    </row>
    <row r="71" spans="1:34" s="330" customFormat="1" ht="15.95" customHeight="1">
      <c r="A71" s="14">
        <v>1</v>
      </c>
      <c r="B71" s="14">
        <v>68</v>
      </c>
      <c r="C71" s="1677"/>
      <c r="D71" s="1678"/>
      <c r="E71" s="425" t="s">
        <v>267</v>
      </c>
      <c r="F71" s="436" t="s">
        <v>988</v>
      </c>
      <c r="G71" s="447">
        <v>0</v>
      </c>
      <c r="H71" s="447">
        <v>0</v>
      </c>
      <c r="I71" s="447">
        <v>0</v>
      </c>
      <c r="J71" s="447">
        <v>0</v>
      </c>
      <c r="K71" s="447">
        <v>0</v>
      </c>
      <c r="L71" s="447">
        <v>498124</v>
      </c>
      <c r="M71" s="447">
        <v>498124</v>
      </c>
      <c r="N71" s="458">
        <v>0</v>
      </c>
      <c r="O71" s="458">
        <v>0</v>
      </c>
      <c r="P71" s="447">
        <v>0</v>
      </c>
      <c r="Q71" s="447">
        <v>0</v>
      </c>
      <c r="R71" s="447">
        <v>1054325</v>
      </c>
      <c r="S71" s="447">
        <v>187956</v>
      </c>
      <c r="T71" s="447">
        <v>187956</v>
      </c>
      <c r="U71" s="447">
        <v>0</v>
      </c>
      <c r="V71" s="447">
        <v>0</v>
      </c>
      <c r="W71" s="447">
        <v>0</v>
      </c>
      <c r="X71" s="447">
        <v>77673</v>
      </c>
      <c r="Y71" s="447">
        <v>0</v>
      </c>
      <c r="Z71" s="447">
        <v>252676</v>
      </c>
      <c r="AA71" s="447">
        <v>0</v>
      </c>
      <c r="AB71" s="447">
        <v>0</v>
      </c>
      <c r="AC71" s="447">
        <v>0</v>
      </c>
      <c r="AD71" s="447">
        <v>0</v>
      </c>
      <c r="AE71" s="447">
        <v>0</v>
      </c>
      <c r="AF71" s="447">
        <f t="shared" ref="AF71:AF85" si="1">SUM(G71:Y71)+SUM(Z71:AE71)</f>
        <v>2756834</v>
      </c>
      <c r="AG71" s="14">
        <v>1</v>
      </c>
      <c r="AH71" s="14">
        <v>68</v>
      </c>
    </row>
    <row r="72" spans="1:34" s="330" customFormat="1" ht="15.95" customHeight="1">
      <c r="A72" s="14">
        <v>1</v>
      </c>
      <c r="B72" s="14">
        <v>69</v>
      </c>
      <c r="C72" s="1677"/>
      <c r="D72" s="1678"/>
      <c r="E72" s="1666" t="s">
        <v>204</v>
      </c>
      <c r="F72" s="432" t="s">
        <v>240</v>
      </c>
      <c r="G72" s="447">
        <v>0</v>
      </c>
      <c r="H72" s="447">
        <v>0</v>
      </c>
      <c r="I72" s="447">
        <v>0</v>
      </c>
      <c r="J72" s="447">
        <v>0</v>
      </c>
      <c r="K72" s="447">
        <v>0</v>
      </c>
      <c r="L72" s="447">
        <v>0</v>
      </c>
      <c r="M72" s="447">
        <v>0</v>
      </c>
      <c r="N72" s="458">
        <v>0</v>
      </c>
      <c r="O72" s="458">
        <v>0</v>
      </c>
      <c r="P72" s="447">
        <v>0</v>
      </c>
      <c r="Q72" s="447">
        <v>0</v>
      </c>
      <c r="R72" s="447">
        <v>0</v>
      </c>
      <c r="S72" s="447">
        <v>4</v>
      </c>
      <c r="T72" s="447">
        <v>4</v>
      </c>
      <c r="U72" s="447">
        <v>0</v>
      </c>
      <c r="V72" s="447">
        <v>0</v>
      </c>
      <c r="W72" s="447">
        <v>0</v>
      </c>
      <c r="X72" s="447">
        <v>0</v>
      </c>
      <c r="Y72" s="447">
        <v>0</v>
      </c>
      <c r="Z72" s="447">
        <v>0</v>
      </c>
      <c r="AA72" s="447">
        <v>0</v>
      </c>
      <c r="AB72" s="447">
        <v>0</v>
      </c>
      <c r="AC72" s="447">
        <v>0</v>
      </c>
      <c r="AD72" s="447">
        <v>0</v>
      </c>
      <c r="AE72" s="447">
        <v>0</v>
      </c>
      <c r="AF72" s="447">
        <f t="shared" si="1"/>
        <v>8</v>
      </c>
      <c r="AG72" s="14">
        <v>1</v>
      </c>
      <c r="AH72" s="14">
        <v>69</v>
      </c>
    </row>
    <row r="73" spans="1:34" s="330" customFormat="1" ht="15.95" customHeight="1">
      <c r="A73" s="14">
        <v>1</v>
      </c>
      <c r="B73" s="14">
        <v>70</v>
      </c>
      <c r="C73" s="1677"/>
      <c r="D73" s="1678"/>
      <c r="E73" s="1667"/>
      <c r="F73" s="432" t="s">
        <v>238</v>
      </c>
      <c r="G73" s="447">
        <v>0</v>
      </c>
      <c r="H73" s="447">
        <v>0</v>
      </c>
      <c r="I73" s="447">
        <v>0</v>
      </c>
      <c r="J73" s="447">
        <v>0</v>
      </c>
      <c r="K73" s="447">
        <v>0</v>
      </c>
      <c r="L73" s="447">
        <v>478</v>
      </c>
      <c r="M73" s="447">
        <v>478</v>
      </c>
      <c r="N73" s="458">
        <v>0</v>
      </c>
      <c r="O73" s="458">
        <v>0</v>
      </c>
      <c r="P73" s="447">
        <v>0</v>
      </c>
      <c r="Q73" s="447">
        <v>0</v>
      </c>
      <c r="R73" s="447">
        <v>395</v>
      </c>
      <c r="S73" s="447">
        <v>13</v>
      </c>
      <c r="T73" s="447">
        <v>13</v>
      </c>
      <c r="U73" s="447">
        <v>0</v>
      </c>
      <c r="V73" s="447">
        <v>0</v>
      </c>
      <c r="W73" s="447">
        <v>0</v>
      </c>
      <c r="X73" s="447">
        <v>0</v>
      </c>
      <c r="Y73" s="447">
        <v>0</v>
      </c>
      <c r="Z73" s="447">
        <v>0</v>
      </c>
      <c r="AA73" s="447">
        <v>0</v>
      </c>
      <c r="AB73" s="447">
        <v>0</v>
      </c>
      <c r="AC73" s="447">
        <v>0</v>
      </c>
      <c r="AD73" s="447">
        <v>0</v>
      </c>
      <c r="AE73" s="447">
        <v>0</v>
      </c>
      <c r="AF73" s="447">
        <f t="shared" si="1"/>
        <v>1377</v>
      </c>
      <c r="AG73" s="14">
        <v>1</v>
      </c>
      <c r="AH73" s="14">
        <v>70</v>
      </c>
    </row>
    <row r="74" spans="1:34" s="330" customFormat="1" ht="15.95" customHeight="1">
      <c r="A74" s="14">
        <v>1</v>
      </c>
      <c r="B74" s="14">
        <v>71</v>
      </c>
      <c r="C74" s="1677"/>
      <c r="D74" s="1678"/>
      <c r="E74" s="1667"/>
      <c r="F74" s="432" t="s">
        <v>1133</v>
      </c>
      <c r="G74" s="447">
        <v>0</v>
      </c>
      <c r="H74" s="447">
        <v>0</v>
      </c>
      <c r="I74" s="447">
        <v>0</v>
      </c>
      <c r="J74" s="447">
        <v>0</v>
      </c>
      <c r="K74" s="447">
        <v>0</v>
      </c>
      <c r="L74" s="447">
        <v>0</v>
      </c>
      <c r="M74" s="447">
        <v>0</v>
      </c>
      <c r="N74" s="458">
        <v>0</v>
      </c>
      <c r="O74" s="458">
        <v>0</v>
      </c>
      <c r="P74" s="447">
        <v>0</v>
      </c>
      <c r="Q74" s="447">
        <v>0</v>
      </c>
      <c r="R74" s="447">
        <v>0</v>
      </c>
      <c r="S74" s="447">
        <v>0</v>
      </c>
      <c r="T74" s="447">
        <v>0</v>
      </c>
      <c r="U74" s="447">
        <v>0</v>
      </c>
      <c r="V74" s="447">
        <v>0</v>
      </c>
      <c r="W74" s="447">
        <v>0</v>
      </c>
      <c r="X74" s="447">
        <v>0</v>
      </c>
      <c r="Y74" s="447">
        <v>0</v>
      </c>
      <c r="Z74" s="447">
        <v>0</v>
      </c>
      <c r="AA74" s="447">
        <v>0</v>
      </c>
      <c r="AB74" s="447">
        <v>0</v>
      </c>
      <c r="AC74" s="447">
        <v>0</v>
      </c>
      <c r="AD74" s="447">
        <v>0</v>
      </c>
      <c r="AE74" s="447">
        <v>0</v>
      </c>
      <c r="AF74" s="447">
        <f t="shared" si="1"/>
        <v>0</v>
      </c>
      <c r="AG74" s="14">
        <v>1</v>
      </c>
      <c r="AH74" s="14">
        <v>71</v>
      </c>
    </row>
    <row r="75" spans="1:34" s="330" customFormat="1" ht="15.95" customHeight="1">
      <c r="A75" s="14">
        <v>1</v>
      </c>
      <c r="B75" s="14">
        <v>72</v>
      </c>
      <c r="C75" s="1677"/>
      <c r="D75" s="1678"/>
      <c r="E75" s="1667"/>
      <c r="F75" s="432" t="s">
        <v>1219</v>
      </c>
      <c r="G75" s="447">
        <v>0</v>
      </c>
      <c r="H75" s="447">
        <v>0</v>
      </c>
      <c r="I75" s="447">
        <v>0</v>
      </c>
      <c r="J75" s="447">
        <v>0</v>
      </c>
      <c r="K75" s="447">
        <v>0</v>
      </c>
      <c r="L75" s="447">
        <v>9</v>
      </c>
      <c r="M75" s="447">
        <v>9</v>
      </c>
      <c r="N75" s="458">
        <v>0</v>
      </c>
      <c r="O75" s="458">
        <v>0</v>
      </c>
      <c r="P75" s="447">
        <v>0</v>
      </c>
      <c r="Q75" s="447">
        <v>0</v>
      </c>
      <c r="R75" s="447">
        <v>0</v>
      </c>
      <c r="S75" s="447">
        <v>0</v>
      </c>
      <c r="T75" s="447">
        <v>0</v>
      </c>
      <c r="U75" s="447">
        <v>0</v>
      </c>
      <c r="V75" s="447">
        <v>0</v>
      </c>
      <c r="W75" s="447">
        <v>0</v>
      </c>
      <c r="X75" s="447">
        <v>0</v>
      </c>
      <c r="Y75" s="447">
        <v>0</v>
      </c>
      <c r="Z75" s="447">
        <v>0</v>
      </c>
      <c r="AA75" s="447">
        <v>0</v>
      </c>
      <c r="AB75" s="447">
        <v>0</v>
      </c>
      <c r="AC75" s="447">
        <v>0</v>
      </c>
      <c r="AD75" s="447">
        <v>0</v>
      </c>
      <c r="AE75" s="447">
        <v>0</v>
      </c>
      <c r="AF75" s="447">
        <f t="shared" si="1"/>
        <v>18</v>
      </c>
      <c r="AG75" s="14">
        <v>1</v>
      </c>
      <c r="AH75" s="14">
        <v>72</v>
      </c>
    </row>
    <row r="76" spans="1:34" s="330" customFormat="1" ht="15.95" customHeight="1">
      <c r="A76" s="14">
        <v>1</v>
      </c>
      <c r="B76" s="14">
        <v>73</v>
      </c>
      <c r="C76" s="1677"/>
      <c r="D76" s="1678"/>
      <c r="E76" s="1667"/>
      <c r="F76" s="437" t="s">
        <v>1146</v>
      </c>
      <c r="G76" s="447">
        <v>0</v>
      </c>
      <c r="H76" s="447">
        <v>0</v>
      </c>
      <c r="I76" s="447">
        <v>0</v>
      </c>
      <c r="J76" s="447">
        <v>0</v>
      </c>
      <c r="K76" s="447">
        <v>0</v>
      </c>
      <c r="L76" s="447">
        <v>0</v>
      </c>
      <c r="M76" s="447">
        <v>0</v>
      </c>
      <c r="N76" s="458">
        <v>0</v>
      </c>
      <c r="O76" s="458">
        <v>0</v>
      </c>
      <c r="P76" s="447">
        <v>0</v>
      </c>
      <c r="Q76" s="447">
        <v>0</v>
      </c>
      <c r="R76" s="447">
        <v>5</v>
      </c>
      <c r="S76" s="447">
        <v>0</v>
      </c>
      <c r="T76" s="447">
        <v>0</v>
      </c>
      <c r="U76" s="447">
        <v>0</v>
      </c>
      <c r="V76" s="447">
        <v>0</v>
      </c>
      <c r="W76" s="447">
        <v>0</v>
      </c>
      <c r="X76" s="447">
        <v>0</v>
      </c>
      <c r="Y76" s="447">
        <v>0</v>
      </c>
      <c r="Z76" s="447">
        <v>0</v>
      </c>
      <c r="AA76" s="447">
        <v>0</v>
      </c>
      <c r="AB76" s="447">
        <v>0</v>
      </c>
      <c r="AC76" s="447">
        <v>0</v>
      </c>
      <c r="AD76" s="447">
        <v>0</v>
      </c>
      <c r="AE76" s="447">
        <v>0</v>
      </c>
      <c r="AF76" s="447">
        <f t="shared" si="1"/>
        <v>5</v>
      </c>
      <c r="AG76" s="14">
        <v>1</v>
      </c>
      <c r="AH76" s="14">
        <v>73</v>
      </c>
    </row>
    <row r="77" spans="1:34" s="330" customFormat="1" ht="15.95" customHeight="1">
      <c r="A77" s="14">
        <v>1</v>
      </c>
      <c r="B77" s="14">
        <v>74</v>
      </c>
      <c r="C77" s="1677"/>
      <c r="D77" s="1678"/>
      <c r="E77" s="1668"/>
      <c r="F77" s="438" t="s">
        <v>1313</v>
      </c>
      <c r="G77" s="447">
        <v>0</v>
      </c>
      <c r="H77" s="447">
        <v>0</v>
      </c>
      <c r="I77" s="447">
        <v>0</v>
      </c>
      <c r="J77" s="447">
        <v>0</v>
      </c>
      <c r="K77" s="447">
        <v>0</v>
      </c>
      <c r="L77" s="447">
        <v>0</v>
      </c>
      <c r="M77" s="447">
        <v>0</v>
      </c>
      <c r="N77" s="458">
        <v>0</v>
      </c>
      <c r="O77" s="458">
        <v>0</v>
      </c>
      <c r="P77" s="447">
        <v>0</v>
      </c>
      <c r="Q77" s="447">
        <v>0</v>
      </c>
      <c r="R77" s="447">
        <v>0</v>
      </c>
      <c r="S77" s="447">
        <v>0</v>
      </c>
      <c r="T77" s="447">
        <v>0</v>
      </c>
      <c r="U77" s="447">
        <v>0</v>
      </c>
      <c r="V77" s="447">
        <v>0</v>
      </c>
      <c r="W77" s="447">
        <v>0</v>
      </c>
      <c r="X77" s="447">
        <v>0</v>
      </c>
      <c r="Y77" s="447">
        <v>0</v>
      </c>
      <c r="Z77" s="447">
        <v>0</v>
      </c>
      <c r="AA77" s="447">
        <v>0</v>
      </c>
      <c r="AB77" s="447">
        <v>0</v>
      </c>
      <c r="AC77" s="447">
        <v>0</v>
      </c>
      <c r="AD77" s="447">
        <v>0</v>
      </c>
      <c r="AE77" s="447">
        <v>0</v>
      </c>
      <c r="AF77" s="447">
        <f t="shared" si="1"/>
        <v>0</v>
      </c>
      <c r="AG77" s="14">
        <v>1</v>
      </c>
      <c r="AH77" s="14">
        <v>74</v>
      </c>
    </row>
    <row r="78" spans="1:34" s="330" customFormat="1" ht="15.95" customHeight="1">
      <c r="A78" s="14">
        <v>1</v>
      </c>
      <c r="B78" s="14">
        <v>75</v>
      </c>
      <c r="C78" s="1679"/>
      <c r="D78" s="1680"/>
      <c r="E78" s="1645" t="s">
        <v>1220</v>
      </c>
      <c r="F78" s="1646"/>
      <c r="G78" s="447">
        <v>0</v>
      </c>
      <c r="H78" s="447">
        <v>0</v>
      </c>
      <c r="I78" s="447">
        <v>0</v>
      </c>
      <c r="J78" s="447">
        <v>0</v>
      </c>
      <c r="K78" s="447">
        <v>0</v>
      </c>
      <c r="L78" s="447">
        <v>48245</v>
      </c>
      <c r="M78" s="447">
        <v>48245</v>
      </c>
      <c r="N78" s="458">
        <v>0</v>
      </c>
      <c r="O78" s="458">
        <v>0</v>
      </c>
      <c r="P78" s="447">
        <v>0</v>
      </c>
      <c r="Q78" s="447">
        <v>0</v>
      </c>
      <c r="R78" s="447">
        <v>127356</v>
      </c>
      <c r="S78" s="447">
        <v>4006</v>
      </c>
      <c r="T78" s="447">
        <v>4006</v>
      </c>
      <c r="U78" s="447">
        <v>0</v>
      </c>
      <c r="V78" s="447">
        <v>0</v>
      </c>
      <c r="W78" s="447">
        <v>0</v>
      </c>
      <c r="X78" s="447">
        <v>8065</v>
      </c>
      <c r="Y78" s="447">
        <v>0</v>
      </c>
      <c r="Z78" s="447">
        <v>17037</v>
      </c>
      <c r="AA78" s="447">
        <v>0</v>
      </c>
      <c r="AB78" s="447">
        <v>0</v>
      </c>
      <c r="AC78" s="447">
        <v>0</v>
      </c>
      <c r="AD78" s="447">
        <v>0</v>
      </c>
      <c r="AE78" s="447">
        <v>0</v>
      </c>
      <c r="AF78" s="447">
        <f t="shared" si="1"/>
        <v>256960</v>
      </c>
      <c r="AG78" s="14">
        <v>1</v>
      </c>
      <c r="AH78" s="14">
        <v>75</v>
      </c>
    </row>
    <row r="79" spans="1:34" s="330" customFormat="1" ht="15.95" customHeight="1">
      <c r="A79" s="14">
        <v>1</v>
      </c>
      <c r="B79" s="14">
        <v>76</v>
      </c>
      <c r="C79" s="1681" t="s">
        <v>777</v>
      </c>
      <c r="D79" s="1682"/>
      <c r="E79" s="1542" t="s">
        <v>1147</v>
      </c>
      <c r="F79" s="1548"/>
      <c r="G79" s="449">
        <v>291958</v>
      </c>
      <c r="H79" s="449">
        <v>92891</v>
      </c>
      <c r="I79" s="449">
        <v>179736</v>
      </c>
      <c r="J79" s="449">
        <v>88109</v>
      </c>
      <c r="K79" s="449">
        <v>36607</v>
      </c>
      <c r="L79" s="449">
        <v>56842</v>
      </c>
      <c r="M79" s="449">
        <v>0</v>
      </c>
      <c r="N79" s="449">
        <v>43912</v>
      </c>
      <c r="O79" s="449">
        <v>221205</v>
      </c>
      <c r="P79" s="449">
        <v>45674</v>
      </c>
      <c r="Q79" s="449">
        <v>26247</v>
      </c>
      <c r="R79" s="449">
        <v>0</v>
      </c>
      <c r="S79" s="449">
        <v>32547</v>
      </c>
      <c r="T79" s="449">
        <v>0</v>
      </c>
      <c r="U79" s="449">
        <v>28859</v>
      </c>
      <c r="V79" s="449">
        <v>43514</v>
      </c>
      <c r="W79" s="449">
        <v>38892</v>
      </c>
      <c r="X79" s="447">
        <v>0</v>
      </c>
      <c r="Y79" s="447">
        <v>14237</v>
      </c>
      <c r="Z79" s="447">
        <v>0</v>
      </c>
      <c r="AA79" s="447">
        <v>19376</v>
      </c>
      <c r="AB79" s="447">
        <v>5230</v>
      </c>
      <c r="AC79" s="447">
        <v>5902</v>
      </c>
      <c r="AD79" s="447">
        <v>34432</v>
      </c>
      <c r="AE79" s="447">
        <v>5760</v>
      </c>
      <c r="AF79" s="447">
        <f t="shared" si="1"/>
        <v>1311930</v>
      </c>
      <c r="AG79" s="14">
        <v>1</v>
      </c>
      <c r="AH79" s="14">
        <v>76</v>
      </c>
    </row>
    <row r="80" spans="1:34" s="330" customFormat="1" ht="15.95" customHeight="1">
      <c r="A80" s="14">
        <v>1</v>
      </c>
      <c r="B80" s="14">
        <v>77</v>
      </c>
      <c r="C80" s="1683"/>
      <c r="D80" s="1684"/>
      <c r="E80" s="1669" t="s">
        <v>180</v>
      </c>
      <c r="F80" s="439" t="s">
        <v>240</v>
      </c>
      <c r="G80" s="449">
        <v>0</v>
      </c>
      <c r="H80" s="449">
        <v>0</v>
      </c>
      <c r="I80" s="449">
        <v>0</v>
      </c>
      <c r="J80" s="449">
        <v>0</v>
      </c>
      <c r="K80" s="449">
        <v>0</v>
      </c>
      <c r="L80" s="449">
        <v>0</v>
      </c>
      <c r="M80" s="449">
        <v>0</v>
      </c>
      <c r="N80" s="449">
        <v>0</v>
      </c>
      <c r="O80" s="449">
        <v>0</v>
      </c>
      <c r="P80" s="449">
        <v>0</v>
      </c>
      <c r="Q80" s="449">
        <v>0</v>
      </c>
      <c r="R80" s="449">
        <v>0</v>
      </c>
      <c r="S80" s="449">
        <v>0</v>
      </c>
      <c r="T80" s="449">
        <v>0</v>
      </c>
      <c r="U80" s="449">
        <v>80</v>
      </c>
      <c r="V80" s="449">
        <v>0</v>
      </c>
      <c r="W80" s="449">
        <v>0</v>
      </c>
      <c r="X80" s="447">
        <v>0</v>
      </c>
      <c r="Y80" s="447">
        <v>0</v>
      </c>
      <c r="Z80" s="447">
        <v>0</v>
      </c>
      <c r="AA80" s="447">
        <v>0</v>
      </c>
      <c r="AB80" s="447">
        <v>0</v>
      </c>
      <c r="AC80" s="447">
        <v>0</v>
      </c>
      <c r="AD80" s="447">
        <v>0</v>
      </c>
      <c r="AE80" s="447">
        <v>0</v>
      </c>
      <c r="AF80" s="447">
        <f t="shared" si="1"/>
        <v>80</v>
      </c>
      <c r="AG80" s="14">
        <v>1</v>
      </c>
      <c r="AH80" s="14">
        <v>77</v>
      </c>
    </row>
    <row r="81" spans="1:34" s="330" customFormat="1" ht="15.95" customHeight="1">
      <c r="A81" s="14">
        <v>1</v>
      </c>
      <c r="B81" s="14">
        <v>78</v>
      </c>
      <c r="C81" s="1683"/>
      <c r="D81" s="1684"/>
      <c r="E81" s="1670"/>
      <c r="F81" s="439" t="s">
        <v>238</v>
      </c>
      <c r="G81" s="449">
        <v>0</v>
      </c>
      <c r="H81" s="449">
        <v>0</v>
      </c>
      <c r="I81" s="449">
        <v>0</v>
      </c>
      <c r="J81" s="449">
        <v>0</v>
      </c>
      <c r="K81" s="449">
        <v>0</v>
      </c>
      <c r="L81" s="449">
        <v>0</v>
      </c>
      <c r="M81" s="449">
        <v>0</v>
      </c>
      <c r="N81" s="449">
        <v>0</v>
      </c>
      <c r="O81" s="449">
        <v>1069</v>
      </c>
      <c r="P81" s="449">
        <v>0</v>
      </c>
      <c r="Q81" s="449">
        <v>0</v>
      </c>
      <c r="R81" s="449">
        <v>0</v>
      </c>
      <c r="S81" s="449">
        <v>536</v>
      </c>
      <c r="T81" s="449">
        <v>0</v>
      </c>
      <c r="U81" s="449">
        <v>0</v>
      </c>
      <c r="V81" s="449">
        <v>843</v>
      </c>
      <c r="W81" s="449">
        <v>0</v>
      </c>
      <c r="X81" s="447">
        <v>0</v>
      </c>
      <c r="Y81" s="447">
        <v>0</v>
      </c>
      <c r="Z81" s="447">
        <v>0</v>
      </c>
      <c r="AA81" s="447">
        <v>79</v>
      </c>
      <c r="AB81" s="447">
        <v>0</v>
      </c>
      <c r="AC81" s="447">
        <v>0</v>
      </c>
      <c r="AD81" s="447">
        <v>537</v>
      </c>
      <c r="AE81" s="447">
        <v>0</v>
      </c>
      <c r="AF81" s="447">
        <f t="shared" si="1"/>
        <v>3064</v>
      </c>
      <c r="AG81" s="14">
        <v>1</v>
      </c>
      <c r="AH81" s="14">
        <v>78</v>
      </c>
    </row>
    <row r="82" spans="1:34" s="330" customFormat="1" ht="15.95" customHeight="1">
      <c r="A82" s="14">
        <v>1</v>
      </c>
      <c r="B82" s="14">
        <v>79</v>
      </c>
      <c r="C82" s="1683"/>
      <c r="D82" s="1684"/>
      <c r="E82" s="1670"/>
      <c r="F82" s="439" t="s">
        <v>1133</v>
      </c>
      <c r="G82" s="449">
        <v>0</v>
      </c>
      <c r="H82" s="449">
        <v>0</v>
      </c>
      <c r="I82" s="449">
        <v>0</v>
      </c>
      <c r="J82" s="449">
        <v>0</v>
      </c>
      <c r="K82" s="449">
        <v>0</v>
      </c>
      <c r="L82" s="449">
        <v>0</v>
      </c>
      <c r="M82" s="449">
        <v>0</v>
      </c>
      <c r="N82" s="449">
        <v>0</v>
      </c>
      <c r="O82" s="449">
        <v>0</v>
      </c>
      <c r="P82" s="449">
        <v>0</v>
      </c>
      <c r="Q82" s="449">
        <v>0</v>
      </c>
      <c r="R82" s="449">
        <v>0</v>
      </c>
      <c r="S82" s="449">
        <v>0</v>
      </c>
      <c r="T82" s="449">
        <v>0</v>
      </c>
      <c r="U82" s="449">
        <v>0</v>
      </c>
      <c r="V82" s="449">
        <v>0</v>
      </c>
      <c r="W82" s="449">
        <v>0</v>
      </c>
      <c r="X82" s="447">
        <v>0</v>
      </c>
      <c r="Y82" s="447">
        <v>0</v>
      </c>
      <c r="Z82" s="447">
        <v>0</v>
      </c>
      <c r="AA82" s="447">
        <v>0</v>
      </c>
      <c r="AB82" s="447">
        <v>0</v>
      </c>
      <c r="AC82" s="447">
        <v>0</v>
      </c>
      <c r="AD82" s="447">
        <v>0</v>
      </c>
      <c r="AE82" s="447">
        <v>0</v>
      </c>
      <c r="AF82" s="447">
        <f t="shared" si="1"/>
        <v>0</v>
      </c>
      <c r="AG82" s="14">
        <v>1</v>
      </c>
      <c r="AH82" s="14">
        <v>79</v>
      </c>
    </row>
    <row r="83" spans="1:34" s="330" customFormat="1" ht="15.95" customHeight="1">
      <c r="A83" s="14">
        <v>1</v>
      </c>
      <c r="B83" s="14">
        <v>80</v>
      </c>
      <c r="C83" s="1683"/>
      <c r="D83" s="1684"/>
      <c r="E83" s="1670"/>
      <c r="F83" s="435" t="s">
        <v>1219</v>
      </c>
      <c r="G83" s="449">
        <v>0</v>
      </c>
      <c r="H83" s="449">
        <v>0</v>
      </c>
      <c r="I83" s="449">
        <v>0</v>
      </c>
      <c r="J83" s="449">
        <v>0</v>
      </c>
      <c r="K83" s="449">
        <v>0</v>
      </c>
      <c r="L83" s="449">
        <v>0</v>
      </c>
      <c r="M83" s="449">
        <v>0</v>
      </c>
      <c r="N83" s="449">
        <v>0</v>
      </c>
      <c r="O83" s="449">
        <v>0</v>
      </c>
      <c r="P83" s="449">
        <v>0</v>
      </c>
      <c r="Q83" s="449">
        <v>0</v>
      </c>
      <c r="R83" s="449">
        <v>0</v>
      </c>
      <c r="S83" s="449">
        <v>0</v>
      </c>
      <c r="T83" s="449">
        <v>0</v>
      </c>
      <c r="U83" s="449">
        <v>0</v>
      </c>
      <c r="V83" s="449">
        <v>0</v>
      </c>
      <c r="W83" s="449">
        <v>0</v>
      </c>
      <c r="X83" s="447">
        <v>0</v>
      </c>
      <c r="Y83" s="447">
        <v>0</v>
      </c>
      <c r="Z83" s="447">
        <v>0</v>
      </c>
      <c r="AA83" s="447">
        <v>0</v>
      </c>
      <c r="AB83" s="447">
        <v>0</v>
      </c>
      <c r="AC83" s="447">
        <v>0</v>
      </c>
      <c r="AD83" s="447">
        <v>0</v>
      </c>
      <c r="AE83" s="447">
        <v>0</v>
      </c>
      <c r="AF83" s="447">
        <f t="shared" si="1"/>
        <v>0</v>
      </c>
      <c r="AG83" s="14">
        <v>1</v>
      </c>
      <c r="AH83" s="14">
        <v>80</v>
      </c>
    </row>
    <row r="84" spans="1:34" s="330" customFormat="1" ht="15.95" customHeight="1">
      <c r="A84" s="14">
        <v>1</v>
      </c>
      <c r="B84" s="14">
        <v>81</v>
      </c>
      <c r="C84" s="1683"/>
      <c r="D84" s="1684"/>
      <c r="E84" s="1670"/>
      <c r="F84" s="439" t="s">
        <v>1146</v>
      </c>
      <c r="G84" s="449">
        <v>0</v>
      </c>
      <c r="H84" s="449">
        <v>0</v>
      </c>
      <c r="I84" s="449">
        <v>0</v>
      </c>
      <c r="J84" s="449">
        <v>0</v>
      </c>
      <c r="K84" s="449">
        <v>0</v>
      </c>
      <c r="L84" s="449">
        <v>0</v>
      </c>
      <c r="M84" s="449">
        <v>0</v>
      </c>
      <c r="N84" s="449">
        <v>0</v>
      </c>
      <c r="O84" s="449">
        <v>0</v>
      </c>
      <c r="P84" s="449">
        <v>0</v>
      </c>
      <c r="Q84" s="449">
        <v>0</v>
      </c>
      <c r="R84" s="449">
        <v>0</v>
      </c>
      <c r="S84" s="449">
        <v>0</v>
      </c>
      <c r="T84" s="449">
        <v>0</v>
      </c>
      <c r="U84" s="449">
        <v>0</v>
      </c>
      <c r="V84" s="449">
        <v>2</v>
      </c>
      <c r="W84" s="449">
        <v>0</v>
      </c>
      <c r="X84" s="447">
        <v>0</v>
      </c>
      <c r="Y84" s="447">
        <v>0</v>
      </c>
      <c r="Z84" s="447">
        <v>0</v>
      </c>
      <c r="AA84" s="447">
        <v>0</v>
      </c>
      <c r="AB84" s="447">
        <v>0</v>
      </c>
      <c r="AC84" s="447">
        <v>0</v>
      </c>
      <c r="AD84" s="447">
        <v>0</v>
      </c>
      <c r="AE84" s="447">
        <v>0</v>
      </c>
      <c r="AF84" s="447">
        <f t="shared" si="1"/>
        <v>2</v>
      </c>
      <c r="AG84" s="14">
        <v>1</v>
      </c>
      <c r="AH84" s="14">
        <v>81</v>
      </c>
    </row>
    <row r="85" spans="1:34" s="330" customFormat="1" ht="15.95" customHeight="1">
      <c r="A85" s="14">
        <v>1</v>
      </c>
      <c r="B85" s="14">
        <v>82</v>
      </c>
      <c r="C85" s="1685"/>
      <c r="D85" s="1686"/>
      <c r="E85" s="1671"/>
      <c r="F85" s="438" t="s">
        <v>1313</v>
      </c>
      <c r="G85" s="449">
        <v>0</v>
      </c>
      <c r="H85" s="449">
        <v>0</v>
      </c>
      <c r="I85" s="449">
        <v>0</v>
      </c>
      <c r="J85" s="449">
        <v>0</v>
      </c>
      <c r="K85" s="449">
        <v>0</v>
      </c>
      <c r="L85" s="449">
        <v>0</v>
      </c>
      <c r="M85" s="449">
        <v>0</v>
      </c>
      <c r="N85" s="449">
        <v>0</v>
      </c>
      <c r="O85" s="449">
        <v>0</v>
      </c>
      <c r="P85" s="449">
        <v>0</v>
      </c>
      <c r="Q85" s="449">
        <v>0</v>
      </c>
      <c r="R85" s="449">
        <v>0</v>
      </c>
      <c r="S85" s="449">
        <v>0</v>
      </c>
      <c r="T85" s="449">
        <v>0</v>
      </c>
      <c r="U85" s="449">
        <v>0</v>
      </c>
      <c r="V85" s="449">
        <v>0</v>
      </c>
      <c r="W85" s="449">
        <v>0</v>
      </c>
      <c r="X85" s="447">
        <v>0</v>
      </c>
      <c r="Y85" s="447">
        <v>0</v>
      </c>
      <c r="Z85" s="447">
        <v>0</v>
      </c>
      <c r="AA85" s="447">
        <v>0</v>
      </c>
      <c r="AB85" s="447">
        <v>0</v>
      </c>
      <c r="AC85" s="447">
        <v>0</v>
      </c>
      <c r="AD85" s="447">
        <v>0</v>
      </c>
      <c r="AE85" s="447">
        <v>0</v>
      </c>
      <c r="AF85" s="447">
        <f t="shared" si="1"/>
        <v>0</v>
      </c>
      <c r="AG85" s="14">
        <v>1</v>
      </c>
      <c r="AH85" s="14">
        <v>82</v>
      </c>
    </row>
    <row r="86" spans="1:34" s="330" customFormat="1" ht="15.95" customHeight="1">
      <c r="A86" s="295"/>
      <c r="B86" s="295"/>
      <c r="C86" s="412"/>
      <c r="D86" s="314"/>
      <c r="E86" s="352"/>
      <c r="F86" s="352"/>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14">
        <v>0</v>
      </c>
      <c r="AH86" s="14">
        <v>0</v>
      </c>
    </row>
    <row r="87" spans="1:34" s="168" customFormat="1" ht="15.95" customHeight="1">
      <c r="A87" s="407"/>
      <c r="B87" s="407">
        <v>101</v>
      </c>
      <c r="C87" s="195"/>
      <c r="D87" s="419" t="s">
        <v>634</v>
      </c>
      <c r="E87" s="426" t="s">
        <v>409</v>
      </c>
      <c r="F87" s="440" t="s">
        <v>518</v>
      </c>
      <c r="G87" s="451">
        <f>IF('01表'!G$32=0,0,ROUND(G7/'01表'!G$32,2))</f>
        <v>11.03</v>
      </c>
      <c r="H87" s="451">
        <f>IF('01表'!H$32=0,0,ROUND(H7/'01表'!H$32,2))</f>
        <v>4.3099999999999996</v>
      </c>
      <c r="I87" s="451">
        <f>IF('01表'!I$32=0,0,ROUND(I7/'01表'!I$32,2))</f>
        <v>15.7</v>
      </c>
      <c r="J87" s="451">
        <f>IF('01表'!J$32=0,0,ROUND(J7/'01表'!J$32,2))</f>
        <v>17.18</v>
      </c>
      <c r="K87" s="451">
        <f>IF('01表'!K$32=0,0,ROUND(K7/'01表'!K$32,2))</f>
        <v>13.71</v>
      </c>
      <c r="L87" s="451">
        <f>IF('01表'!L$32=0,0,ROUND(L7/'01表'!L$32,2))</f>
        <v>7.25</v>
      </c>
      <c r="M87" s="451"/>
      <c r="N87" s="451">
        <f>IF('01表'!N$32=0,0,ROUND(N7/'01表'!N$32,2))</f>
        <v>11.54</v>
      </c>
      <c r="O87" s="451">
        <f>IF('01表'!O$32=0,0,ROUND(O7/'01表'!O$32,2))</f>
        <v>12.5</v>
      </c>
      <c r="P87" s="451">
        <f>IF('01表'!P$32=0,0,ROUND(P7/'01表'!P$32,2))</f>
        <v>8.6199999999999992</v>
      </c>
      <c r="Q87" s="451">
        <f>IF('01表'!Q$32=0,0,ROUND(Q7/'01表'!Q$32,2))</f>
        <v>14.12</v>
      </c>
      <c r="R87" s="451">
        <f>IF('01表'!R$32=0,0,ROUND(R7/'01表'!R$32,2))</f>
        <v>13.97</v>
      </c>
      <c r="S87" s="451">
        <f>IF('01表'!S$32=0,0,ROUND(S7/'01表'!S$32,2))</f>
        <v>14.49</v>
      </c>
      <c r="T87" s="451"/>
      <c r="U87" s="451">
        <f>IF('01表'!U$32=0,0,ROUND(U7/'01表'!U$32,2))</f>
        <v>6.69</v>
      </c>
      <c r="V87" s="451">
        <f>IF('01表'!V$32=0,0,ROUND(V7/'01表'!V$32,2))</f>
        <v>15.7</v>
      </c>
      <c r="W87" s="451">
        <f>IF('01表'!W$32=0,0,ROUND(W7/'01表'!W$32,2))</f>
        <v>6.19</v>
      </c>
      <c r="X87" s="451">
        <f>IF('01表'!X$32=0,0,ROUND(X7/'01表'!X$32,2))</f>
        <v>7.59</v>
      </c>
      <c r="Y87" s="451">
        <f>IF('01表'!Y$32=0,0,ROUND(Y7/'01表'!Y$32,2))</f>
        <v>8.89</v>
      </c>
      <c r="Z87" s="451">
        <f>IF('01表'!Z$32=0,0,ROUND(Z7/'01表'!Z$32,2))</f>
        <v>14.66</v>
      </c>
      <c r="AA87" s="451">
        <f>IF('01表'!AA$32=0,0,ROUND(AA7/'01表'!AA$32,2))</f>
        <v>8.32</v>
      </c>
      <c r="AB87" s="451">
        <f>IF('01表'!AB$32=0,0,ROUND(AB7/'01表'!AB$32,2))</f>
        <v>24.08</v>
      </c>
      <c r="AC87" s="451">
        <f>IF('01表'!AC$32=0,0,ROUND(AC7/'01表'!AC$32,2))</f>
        <v>22.44</v>
      </c>
      <c r="AD87" s="451">
        <f>IF('01表'!AD$32=0,0,ROUND(AD7/'01表'!AD$32,2))</f>
        <v>13.94</v>
      </c>
      <c r="AE87" s="451">
        <f>IF('01表'!AE$32=0,0,ROUND(AE7/'01表'!AE$32,2))</f>
        <v>28.06</v>
      </c>
      <c r="AF87" s="451">
        <f>IF('01表'!AF$32=0,0,ROUND(AF7/'01表'!AF$32,2))</f>
        <v>12.04</v>
      </c>
      <c r="AG87" s="463">
        <v>0</v>
      </c>
      <c r="AH87" s="463">
        <v>101</v>
      </c>
    </row>
    <row r="88" spans="1:34" s="168" customFormat="1" ht="15.95" customHeight="1">
      <c r="A88" s="407"/>
      <c r="B88" s="407">
        <v>102</v>
      </c>
      <c r="C88" s="176"/>
      <c r="D88" s="176" t="s">
        <v>400</v>
      </c>
      <c r="E88" s="427" t="s">
        <v>519</v>
      </c>
      <c r="F88" s="441" t="s">
        <v>513</v>
      </c>
      <c r="G88" s="452">
        <f>IF('01表'!G$32=0,0,ROUND(G8/'01表'!G$32,2))</f>
        <v>5.18</v>
      </c>
      <c r="H88" s="452">
        <f>IF('01表'!H$32=0,0,ROUND(H8/'01表'!H$32,2))</f>
        <v>2.23</v>
      </c>
      <c r="I88" s="452">
        <f>IF('01表'!I$32=0,0,ROUND(I8/'01表'!I$32,2))</f>
        <v>7.14</v>
      </c>
      <c r="J88" s="452">
        <f>IF('01表'!J$32=0,0,ROUND(J8/'01表'!J$32,2))</f>
        <v>7.61</v>
      </c>
      <c r="K88" s="452">
        <f>IF('01表'!K$32=0,0,ROUND(K8/'01表'!K$32,2))</f>
        <v>6.79</v>
      </c>
      <c r="L88" s="452">
        <f>IF('01表'!L$32=0,0,ROUND(L8/'01表'!L$32,2))</f>
        <v>3.44</v>
      </c>
      <c r="M88" s="452"/>
      <c r="N88" s="452">
        <f>IF('01表'!N$32=0,0,ROUND(N8/'01表'!N$32,2))</f>
        <v>8.31</v>
      </c>
      <c r="O88" s="452">
        <f>IF('01表'!O$32=0,0,ROUND(O8/'01表'!O$32,2))</f>
        <v>5.97</v>
      </c>
      <c r="P88" s="452">
        <f>IF('01表'!P$32=0,0,ROUND(P8/'01表'!P$32,2))</f>
        <v>3.95</v>
      </c>
      <c r="Q88" s="452">
        <f>IF('01表'!Q$32=0,0,ROUND(Q8/'01表'!Q$32,2))</f>
        <v>7.62</v>
      </c>
      <c r="R88" s="452">
        <f>IF('01表'!R$32=0,0,ROUND(R8/'01表'!R$32,2))</f>
        <v>7.26</v>
      </c>
      <c r="S88" s="452">
        <f>IF('01表'!S$32=0,0,ROUND(S8/'01表'!S$32,2))</f>
        <v>6.25</v>
      </c>
      <c r="T88" s="452"/>
      <c r="U88" s="452">
        <f>IF('01表'!U$32=0,0,ROUND(U8/'01表'!U$32,2))</f>
        <v>3.17</v>
      </c>
      <c r="V88" s="452">
        <f>IF('01表'!V$32=0,0,ROUND(V8/'01表'!V$32,2))</f>
        <v>8</v>
      </c>
      <c r="W88" s="452">
        <f>IF('01表'!W$32=0,0,ROUND(W8/'01表'!W$32,2))</f>
        <v>2.2200000000000002</v>
      </c>
      <c r="X88" s="452">
        <f>IF('01表'!X$32=0,0,ROUND(X8/'01表'!X$32,2))</f>
        <v>3.15</v>
      </c>
      <c r="Y88" s="452">
        <f>IF('01表'!Y$32=0,0,ROUND(Y8/'01表'!Y$32,2))</f>
        <v>4.24</v>
      </c>
      <c r="Z88" s="452">
        <f>IF('01表'!Z$32=0,0,ROUND(Z8/'01表'!Z$32,2))</f>
        <v>7.66</v>
      </c>
      <c r="AA88" s="452">
        <f>IF('01表'!AA$32=0,0,ROUND(AA8/'01表'!AA$32,2))</f>
        <v>2.85</v>
      </c>
      <c r="AB88" s="452">
        <f>IF('01表'!AB$32=0,0,ROUND(AB8/'01表'!AB$32,2))</f>
        <v>8.41</v>
      </c>
      <c r="AC88" s="452">
        <f>IF('01表'!AC$32=0,0,ROUND(AC8/'01表'!AC$32,2))</f>
        <v>9.11</v>
      </c>
      <c r="AD88" s="452">
        <f>IF('01表'!AD$32=0,0,ROUND(AD8/'01表'!AD$32,2))</f>
        <v>4.58</v>
      </c>
      <c r="AE88" s="452">
        <f>IF('01表'!AE$32=0,0,ROUND(AE8/'01表'!AE$32,2))</f>
        <v>10.82</v>
      </c>
      <c r="AF88" s="452">
        <f>IF('01表'!AF$32=0,0,ROUND(AF8/'01表'!AF$32,2))</f>
        <v>5.68</v>
      </c>
      <c r="AG88" s="463">
        <v>0</v>
      </c>
      <c r="AH88" s="463">
        <v>102</v>
      </c>
    </row>
    <row r="89" spans="1:34" s="168" customFormat="1" ht="15.95" customHeight="1">
      <c r="A89" s="407"/>
      <c r="B89" s="407">
        <v>103</v>
      </c>
      <c r="C89" s="176" t="s">
        <v>631</v>
      </c>
      <c r="D89" s="176" t="s">
        <v>402</v>
      </c>
      <c r="E89" s="427" t="s">
        <v>521</v>
      </c>
      <c r="F89" s="441" t="s">
        <v>1424</v>
      </c>
      <c r="G89" s="452">
        <f>IF('01表'!G$32=0,0,ROUND(G9/'01表'!G$32,2))</f>
        <v>0</v>
      </c>
      <c r="H89" s="452">
        <f>IF('01表'!H$32=0,0,ROUND(H9/'01表'!H$32,2))</f>
        <v>0</v>
      </c>
      <c r="I89" s="452">
        <f>IF('01表'!I$32=0,0,ROUND(I9/'01表'!I$32,2))</f>
        <v>0</v>
      </c>
      <c r="J89" s="452">
        <f>IF('01表'!J$32=0,0,ROUND(J9/'01表'!J$32,2))</f>
        <v>0</v>
      </c>
      <c r="K89" s="452">
        <f>IF('01表'!K$32=0,0,ROUND(K9/'01表'!K$32,2))</f>
        <v>0</v>
      </c>
      <c r="L89" s="452">
        <f>IF('01表'!L$32=0,0,ROUND(L9/'01表'!L$32,2))</f>
        <v>0</v>
      </c>
      <c r="M89" s="452"/>
      <c r="N89" s="452">
        <f>IF('01表'!N$32=0,0,ROUND(N9/'01表'!N$32,2))</f>
        <v>0</v>
      </c>
      <c r="O89" s="452">
        <f>IF('01表'!O$32=0,0,ROUND(O9/'01表'!O$32,2))</f>
        <v>0</v>
      </c>
      <c r="P89" s="452">
        <f>IF('01表'!P$32=0,0,ROUND(P9/'01表'!P$32,2))</f>
        <v>0</v>
      </c>
      <c r="Q89" s="452">
        <f>IF('01表'!Q$32=0,0,ROUND(Q9/'01表'!Q$32,2))</f>
        <v>4.6900000000000004</v>
      </c>
      <c r="R89" s="452">
        <f>IF('01表'!R$32=0,0,ROUND(R9/'01表'!R$32,2))</f>
        <v>0</v>
      </c>
      <c r="S89" s="452">
        <f>IF('01表'!S$32=0,0,ROUND(S9/'01表'!S$32,2))</f>
        <v>0</v>
      </c>
      <c r="T89" s="452"/>
      <c r="U89" s="452">
        <f>IF('01表'!U$32=0,0,ROUND(U9/'01表'!U$32,2))</f>
        <v>0.28000000000000003</v>
      </c>
      <c r="V89" s="452">
        <f>IF('01表'!V$32=0,0,ROUND(V9/'01表'!V$32,2))</f>
        <v>0</v>
      </c>
      <c r="W89" s="452">
        <f>IF('01表'!W$32=0,0,ROUND(W9/'01表'!W$32,2))</f>
        <v>0</v>
      </c>
      <c r="X89" s="452">
        <f>IF('01表'!X$32=0,0,ROUND(X9/'01表'!X$32,2))</f>
        <v>0</v>
      </c>
      <c r="Y89" s="452">
        <f>IF('01表'!Y$32=0,0,ROUND(Y9/'01表'!Y$32,2))</f>
        <v>0</v>
      </c>
      <c r="Z89" s="452">
        <f>IF('01表'!Z$32=0,0,ROUND(Z9/'01表'!Z$32,2))</f>
        <v>0</v>
      </c>
      <c r="AA89" s="452">
        <f>IF('01表'!AA$32=0,0,ROUND(AA9/'01表'!AA$32,2))</f>
        <v>0.01</v>
      </c>
      <c r="AB89" s="452">
        <f>IF('01表'!AB$32=0,0,ROUND(AB9/'01表'!AB$32,2))</f>
        <v>0</v>
      </c>
      <c r="AC89" s="452">
        <f>IF('01表'!AC$32=0,0,ROUND(AC9/'01表'!AC$32,2))</f>
        <v>0</v>
      </c>
      <c r="AD89" s="452">
        <f>IF('01表'!AD$32=0,0,ROUND(AD9/'01表'!AD$32,2))</f>
        <v>0</v>
      </c>
      <c r="AE89" s="452">
        <f>IF('01表'!AE$32=0,0,ROUND(AE9/'01表'!AE$32,2))</f>
        <v>0</v>
      </c>
      <c r="AF89" s="452">
        <f>IF('01表'!AF$32=0,0,ROUND(AF9/'01表'!AF$32,2))</f>
        <v>0.2</v>
      </c>
      <c r="AG89" s="463">
        <v>0</v>
      </c>
      <c r="AH89" s="463">
        <v>103</v>
      </c>
    </row>
    <row r="90" spans="1:34" s="168" customFormat="1" ht="15.95" customHeight="1">
      <c r="A90" s="407"/>
      <c r="B90" s="407">
        <v>104</v>
      </c>
      <c r="C90" s="176" t="s">
        <v>294</v>
      </c>
      <c r="D90" s="176" t="s">
        <v>415</v>
      </c>
      <c r="E90" s="428" t="s">
        <v>362</v>
      </c>
      <c r="F90" s="441" t="s">
        <v>523</v>
      </c>
      <c r="G90" s="452">
        <f>IF('01表'!G$32=0,0,ROUND(G10/'01表'!G$32,2))</f>
        <v>0</v>
      </c>
      <c r="H90" s="452">
        <f>IF('01表'!H$32=0,0,ROUND(H10/'01表'!H$32,2))</f>
        <v>0</v>
      </c>
      <c r="I90" s="452">
        <f>IF('01表'!I$32=0,0,ROUND(I10/'01表'!I$32,2))</f>
        <v>0</v>
      </c>
      <c r="J90" s="452">
        <f>IF('01表'!J$32=0,0,ROUND(J10/'01表'!J$32,2))</f>
        <v>0</v>
      </c>
      <c r="K90" s="452">
        <f>IF('01表'!K$32=0,0,ROUND(K10/'01表'!K$32,2))</f>
        <v>0</v>
      </c>
      <c r="L90" s="452">
        <f>IF('01表'!L$32=0,0,ROUND(L10/'01表'!L$32,2))</f>
        <v>0</v>
      </c>
      <c r="M90" s="452"/>
      <c r="N90" s="452">
        <f>IF('01表'!N$32=0,0,ROUND(N10/'01表'!N$32,2))</f>
        <v>0</v>
      </c>
      <c r="O90" s="452">
        <f>IF('01表'!O$32=0,0,ROUND(O10/'01表'!O$32,2))</f>
        <v>0</v>
      </c>
      <c r="P90" s="452">
        <f>IF('01表'!P$32=0,0,ROUND(P10/'01表'!P$32,2))</f>
        <v>0</v>
      </c>
      <c r="Q90" s="452">
        <f>IF('01表'!Q$32=0,0,ROUND(Q10/'01表'!Q$32,2))</f>
        <v>0</v>
      </c>
      <c r="R90" s="452">
        <f>IF('01表'!R$32=0,0,ROUND(R10/'01表'!R$32,2))</f>
        <v>0</v>
      </c>
      <c r="S90" s="452">
        <f>IF('01表'!S$32=0,0,ROUND(S10/'01表'!S$32,2))</f>
        <v>0</v>
      </c>
      <c r="T90" s="452"/>
      <c r="U90" s="452">
        <f>IF('01表'!U$32=0,0,ROUND(U10/'01表'!U$32,2))</f>
        <v>0</v>
      </c>
      <c r="V90" s="452">
        <f>IF('01表'!V$32=0,0,ROUND(V10/'01表'!V$32,2))</f>
        <v>0</v>
      </c>
      <c r="W90" s="452">
        <f>IF('01表'!W$32=0,0,ROUND(W10/'01表'!W$32,2))</f>
        <v>0</v>
      </c>
      <c r="X90" s="452">
        <f>IF('01表'!X$32=0,0,ROUND(X10/'01表'!X$32,2))</f>
        <v>0</v>
      </c>
      <c r="Y90" s="452">
        <f>IF('01表'!Y$32=0,0,ROUND(Y10/'01表'!Y$32,2))</f>
        <v>0</v>
      </c>
      <c r="Z90" s="452">
        <f>IF('01表'!Z$32=0,0,ROUND(Z10/'01表'!Z$32,2))</f>
        <v>0</v>
      </c>
      <c r="AA90" s="452">
        <f>IF('01表'!AA$32=0,0,ROUND(AA10/'01表'!AA$32,2))</f>
        <v>0</v>
      </c>
      <c r="AB90" s="452">
        <f>IF('01表'!AB$32=0,0,ROUND(AB10/'01表'!AB$32,2))</f>
        <v>0</v>
      </c>
      <c r="AC90" s="452">
        <f>IF('01表'!AC$32=0,0,ROUND(AC10/'01表'!AC$32,2))</f>
        <v>0</v>
      </c>
      <c r="AD90" s="452">
        <f>IF('01表'!AD$32=0,0,ROUND(AD10/'01表'!AD$32,2))</f>
        <v>0</v>
      </c>
      <c r="AE90" s="452">
        <f>IF('01表'!AE$32=0,0,ROUND(AE10/'01表'!AE$32,2))</f>
        <v>0</v>
      </c>
      <c r="AF90" s="452">
        <f>IF('01表'!AF$32=0,0,ROUND(AF10/'01表'!AF$32,2))</f>
        <v>0</v>
      </c>
      <c r="AG90" s="463">
        <v>0</v>
      </c>
      <c r="AH90" s="463">
        <v>104</v>
      </c>
    </row>
    <row r="91" spans="1:34" s="168" customFormat="1" ht="15.95" customHeight="1">
      <c r="A91" s="407"/>
      <c r="B91" s="407">
        <v>105</v>
      </c>
      <c r="C91" s="176" t="s">
        <v>366</v>
      </c>
      <c r="D91" s="25" t="s">
        <v>526</v>
      </c>
      <c r="E91" s="429" t="s">
        <v>477</v>
      </c>
      <c r="F91" s="442" t="s">
        <v>529</v>
      </c>
      <c r="G91" s="453">
        <f>IF('01表'!G$32=0,0,ROUND(G11/'01表'!G$32,2))</f>
        <v>3.37</v>
      </c>
      <c r="H91" s="453">
        <f>IF('01表'!H$32=0,0,ROUND(H11/'01表'!H$32,2))</f>
        <v>1.48</v>
      </c>
      <c r="I91" s="453">
        <f>IF('01表'!I$32=0,0,ROUND(I11/'01表'!I$32,2))</f>
        <v>4.51</v>
      </c>
      <c r="J91" s="453">
        <f>IF('01表'!J$32=0,0,ROUND(J11/'01表'!J$32,2))</f>
        <v>5.01</v>
      </c>
      <c r="K91" s="453">
        <f>IF('01表'!K$32=0,0,ROUND(K11/'01表'!K$32,2))</f>
        <v>4.3</v>
      </c>
      <c r="L91" s="453">
        <f>IF('01表'!L$32=0,0,ROUND(L11/'01表'!L$32,2))</f>
        <v>2.2999999999999998</v>
      </c>
      <c r="M91" s="453"/>
      <c r="N91" s="453">
        <f>IF('01表'!N$32=0,0,ROUND(N11/'01表'!N$32,2))</f>
        <v>3.57</v>
      </c>
      <c r="O91" s="453">
        <f>IF('01表'!O$32=0,0,ROUND(O11/'01表'!O$32,2))</f>
        <v>3.86</v>
      </c>
      <c r="P91" s="453">
        <f>IF('01表'!P$32=0,0,ROUND(P11/'01表'!P$32,2))</f>
        <v>2.57</v>
      </c>
      <c r="Q91" s="453">
        <f>IF('01表'!Q$32=0,0,ROUND(Q11/'01表'!Q$32,2))</f>
        <v>5.46</v>
      </c>
      <c r="R91" s="453">
        <f>IF('01表'!R$32=0,0,ROUND(R11/'01表'!R$32,2))</f>
        <v>4.24</v>
      </c>
      <c r="S91" s="453">
        <f>IF('01表'!S$32=0,0,ROUND(S11/'01表'!S$32,2))</f>
        <v>4.2300000000000004</v>
      </c>
      <c r="T91" s="453"/>
      <c r="U91" s="453">
        <f>IF('01表'!U$32=0,0,ROUND(U11/'01表'!U$32,2))</f>
        <v>2.1</v>
      </c>
      <c r="V91" s="453">
        <f>IF('01表'!V$32=0,0,ROUND(V11/'01表'!V$32,2))</f>
        <v>5.13</v>
      </c>
      <c r="W91" s="453">
        <f>IF('01表'!W$32=0,0,ROUND(W11/'01表'!W$32,2))</f>
        <v>1.74</v>
      </c>
      <c r="X91" s="453">
        <f>IF('01表'!X$32=0,0,ROUND(X11/'01表'!X$32,2))</f>
        <v>2.27</v>
      </c>
      <c r="Y91" s="453">
        <f>IF('01表'!Y$32=0,0,ROUND(Y11/'01表'!Y$32,2))</f>
        <v>2.56</v>
      </c>
      <c r="Z91" s="453">
        <f>IF('01表'!Z$32=0,0,ROUND(Z11/'01表'!Z$32,2))</f>
        <v>6.01</v>
      </c>
      <c r="AA91" s="453">
        <f>IF('01表'!AA$32=0,0,ROUND(AA11/'01表'!AA$32,2))</f>
        <v>3.47</v>
      </c>
      <c r="AB91" s="453">
        <f>IF('01表'!AB$32=0,0,ROUND(AB11/'01表'!AB$32,2))</f>
        <v>4.07</v>
      </c>
      <c r="AC91" s="453">
        <f>IF('01表'!AC$32=0,0,ROUND(AC11/'01表'!AC$32,2))</f>
        <v>6.6</v>
      </c>
      <c r="AD91" s="453">
        <f>IF('01表'!AD$32=0,0,ROUND(AD11/'01表'!AD$32,2))</f>
        <v>3.84</v>
      </c>
      <c r="AE91" s="453">
        <f>IF('01表'!AE$32=0,0,ROUND(AE11/'01表'!AE$32,2))</f>
        <v>7.22</v>
      </c>
      <c r="AF91" s="453">
        <f>IF('01表'!AF$32=0,0,ROUND(AF11/'01表'!AF$32,2))</f>
        <v>3.68</v>
      </c>
      <c r="AG91" s="463">
        <v>0</v>
      </c>
      <c r="AH91" s="463">
        <v>105</v>
      </c>
    </row>
    <row r="92" spans="1:34" s="168" customFormat="1" ht="15.95" customHeight="1">
      <c r="A92" s="407"/>
      <c r="B92" s="407">
        <v>106</v>
      </c>
      <c r="C92" s="176" t="s">
        <v>385</v>
      </c>
      <c r="D92" s="26" t="s">
        <v>468</v>
      </c>
      <c r="E92" s="420" t="s">
        <v>530</v>
      </c>
      <c r="F92" s="216" t="s">
        <v>52</v>
      </c>
      <c r="G92" s="454">
        <f>IF('01表'!G$32=0,0,ROUND(G12/'01表'!G$32,2))</f>
        <v>19.579999999999998</v>
      </c>
      <c r="H92" s="454">
        <f>IF('01表'!H$32=0,0,ROUND(H12/'01表'!H$32,2))</f>
        <v>8.0299999999999994</v>
      </c>
      <c r="I92" s="454">
        <f>IF('01表'!I$32=0,0,ROUND(I12/'01表'!I$32,2))</f>
        <v>27.35</v>
      </c>
      <c r="J92" s="454">
        <f>IF('01表'!J$32=0,0,ROUND(J12/'01表'!J$32,2))</f>
        <v>29.81</v>
      </c>
      <c r="K92" s="454">
        <f>IF('01表'!K$32=0,0,ROUND(K12/'01表'!K$32,2))</f>
        <v>24.81</v>
      </c>
      <c r="L92" s="454">
        <f>IF('01表'!L$32=0,0,ROUND(L12/'01表'!L$32,2))</f>
        <v>12.99</v>
      </c>
      <c r="M92" s="454"/>
      <c r="N92" s="454">
        <f>IF('01表'!N$32=0,0,ROUND(N12/'01表'!N$32,2))</f>
        <v>23.42</v>
      </c>
      <c r="O92" s="454">
        <f>IF('01表'!O$32=0,0,ROUND(O12/'01表'!O$32,2))</f>
        <v>22.33</v>
      </c>
      <c r="P92" s="454">
        <f>IF('01表'!P$32=0,0,ROUND(P12/'01表'!P$32,2))</f>
        <v>15.13</v>
      </c>
      <c r="Q92" s="454">
        <f>IF('01表'!Q$32=0,0,ROUND(Q12/'01表'!Q$32,2))</f>
        <v>31.89</v>
      </c>
      <c r="R92" s="454">
        <f>IF('01表'!R$32=0,0,ROUND(R12/'01表'!R$32,2))</f>
        <v>25.47</v>
      </c>
      <c r="S92" s="454">
        <f>IF('01表'!S$32=0,0,ROUND(S12/'01表'!S$32,2))</f>
        <v>24.96</v>
      </c>
      <c r="T92" s="454"/>
      <c r="U92" s="454">
        <f>IF('01表'!U$32=0,0,ROUND(U12/'01表'!U$32,2))</f>
        <v>12.23</v>
      </c>
      <c r="V92" s="454">
        <f>IF('01表'!V$32=0,0,ROUND(V12/'01表'!V$32,2))</f>
        <v>28.83</v>
      </c>
      <c r="W92" s="454">
        <f>IF('01表'!W$32=0,0,ROUND(W12/'01表'!W$32,2))</f>
        <v>10.15</v>
      </c>
      <c r="X92" s="454">
        <f>IF('01表'!X$32=0,0,ROUND(X12/'01表'!X$32,2))</f>
        <v>13.01</v>
      </c>
      <c r="Y92" s="454">
        <f>IF('01表'!Y$32=0,0,ROUND(Y12/'01表'!Y$32,2))</f>
        <v>15.7</v>
      </c>
      <c r="Z92" s="454">
        <f>IF('01表'!Z$32=0,0,ROUND(Z12/'01表'!Z$32,2))</f>
        <v>28.33</v>
      </c>
      <c r="AA92" s="454">
        <f>IF('01表'!AA$32=0,0,ROUND(AA12/'01表'!AA$32,2))</f>
        <v>14.65</v>
      </c>
      <c r="AB92" s="454">
        <f>IF('01表'!AB$32=0,0,ROUND(AB12/'01表'!AB$32,2))</f>
        <v>36.56</v>
      </c>
      <c r="AC92" s="454">
        <f>IF('01表'!AC$32=0,0,ROUND(AC12/'01表'!AC$32,2))</f>
        <v>38.14</v>
      </c>
      <c r="AD92" s="454">
        <f>IF('01表'!AD$32=0,0,ROUND(AD12/'01表'!AD$32,2))</f>
        <v>22.36</v>
      </c>
      <c r="AE92" s="454">
        <f>IF('01表'!AE$32=0,0,ROUND(AE12/'01表'!AE$32,2))</f>
        <v>46.1</v>
      </c>
      <c r="AF92" s="454">
        <f>IF('01表'!AF$32=0,0,ROUND(AF12/'01表'!AF$32,2))</f>
        <v>21.6</v>
      </c>
      <c r="AG92" s="463">
        <v>0</v>
      </c>
      <c r="AH92" s="463">
        <v>106</v>
      </c>
    </row>
    <row r="93" spans="1:34" s="168" customFormat="1" ht="15.95" customHeight="1">
      <c r="A93" s="407"/>
      <c r="B93" s="407">
        <v>107</v>
      </c>
      <c r="C93" s="176">
        <v>1</v>
      </c>
      <c r="D93" s="21" t="s">
        <v>333</v>
      </c>
      <c r="E93" s="1493" t="s">
        <v>467</v>
      </c>
      <c r="F93" s="1493"/>
      <c r="G93" s="454">
        <f>IF('01表'!G$32=0,0,ROUND(G13/'01表'!G$32,2))</f>
        <v>9.16</v>
      </c>
      <c r="H93" s="454">
        <f>IF('01表'!H$32=0,0,ROUND(H13/'01表'!H$32,2))</f>
        <v>21.52</v>
      </c>
      <c r="I93" s="454">
        <f>IF('01表'!I$32=0,0,ROUND(I13/'01表'!I$32,2))</f>
        <v>24.11</v>
      </c>
      <c r="J93" s="454">
        <f>IF('01表'!J$32=0,0,ROUND(J13/'01表'!J$32,2))</f>
        <v>15.8</v>
      </c>
      <c r="K93" s="454">
        <f>IF('01表'!K$32=0,0,ROUND(K13/'01表'!K$32,2))</f>
        <v>12.91</v>
      </c>
      <c r="L93" s="454">
        <f>IF('01表'!L$32=0,0,ROUND(L13/'01表'!L$32,2))</f>
        <v>28.19</v>
      </c>
      <c r="M93" s="454"/>
      <c r="N93" s="454">
        <f>IF('01表'!N$32=0,0,ROUND(N13/'01表'!N$32,2))</f>
        <v>19.47</v>
      </c>
      <c r="O93" s="454">
        <f>IF('01表'!O$32=0,0,ROUND(O13/'01表'!O$32,2))</f>
        <v>23.28</v>
      </c>
      <c r="P93" s="454">
        <f>IF('01表'!P$32=0,0,ROUND(P13/'01表'!P$32,2))</f>
        <v>18.36</v>
      </c>
      <c r="Q93" s="454">
        <f>IF('01表'!Q$32=0,0,ROUND(Q13/'01表'!Q$32,2))</f>
        <v>7.19</v>
      </c>
      <c r="R93" s="454">
        <f>IF('01表'!R$32=0,0,ROUND(R13/'01表'!R$32,2))</f>
        <v>57.72</v>
      </c>
      <c r="S93" s="454">
        <f>IF('01表'!S$32=0,0,ROUND(S13/'01表'!S$32,2))</f>
        <v>11.91</v>
      </c>
      <c r="T93" s="454"/>
      <c r="U93" s="454">
        <f>IF('01表'!U$32=0,0,ROUND(U13/'01表'!U$32,2))</f>
        <v>8.65</v>
      </c>
      <c r="V93" s="454">
        <f>IF('01表'!V$32=0,0,ROUND(V13/'01表'!V$32,2))</f>
        <v>24.74</v>
      </c>
      <c r="W93" s="454">
        <f>IF('01表'!W$32=0,0,ROUND(W13/'01表'!W$32,2))</f>
        <v>90.58</v>
      </c>
      <c r="X93" s="454">
        <f>IF('01表'!X$32=0,0,ROUND(X13/'01表'!X$32,2))</f>
        <v>26.92</v>
      </c>
      <c r="Y93" s="454">
        <f>IF('01表'!Y$32=0,0,ROUND(Y13/'01表'!Y$32,2))</f>
        <v>11.99</v>
      </c>
      <c r="Z93" s="454">
        <f>IF('01表'!Z$32=0,0,ROUND(Z13/'01表'!Z$32,2))</f>
        <v>23.93</v>
      </c>
      <c r="AA93" s="454">
        <f>IF('01表'!AA$32=0,0,ROUND(AA13/'01表'!AA$32,2))</f>
        <v>23.62</v>
      </c>
      <c r="AB93" s="454">
        <f>IF('01表'!AB$32=0,0,ROUND(AB13/'01表'!AB$32,2))</f>
        <v>10.27</v>
      </c>
      <c r="AC93" s="454">
        <f>IF('01表'!AC$32=0,0,ROUND(AC13/'01表'!AC$32,2))</f>
        <v>9.76</v>
      </c>
      <c r="AD93" s="454">
        <f>IF('01表'!AD$32=0,0,ROUND(AD13/'01表'!AD$32,2))</f>
        <v>31.62</v>
      </c>
      <c r="AE93" s="454">
        <f>IF('01表'!AE$32=0,0,ROUND(AE13/'01表'!AE$32,2))</f>
        <v>6.1</v>
      </c>
      <c r="AF93" s="454">
        <f>IF('01表'!AF$32=0,0,ROUND(AF13/'01表'!AF$32,2))</f>
        <v>16.98</v>
      </c>
      <c r="AG93" s="463">
        <v>0</v>
      </c>
      <c r="AH93" s="463">
        <v>107</v>
      </c>
    </row>
    <row r="94" spans="1:34" s="168" customFormat="1" ht="15.95" customHeight="1">
      <c r="A94" s="407"/>
      <c r="B94" s="407">
        <v>108</v>
      </c>
      <c r="C94" s="176" t="s">
        <v>1454</v>
      </c>
      <c r="D94" s="1672" t="s">
        <v>301</v>
      </c>
      <c r="E94" s="426" t="s">
        <v>409</v>
      </c>
      <c r="F94" s="443" t="s">
        <v>84</v>
      </c>
      <c r="G94" s="451">
        <f>IF('01表'!G$32=0,0,ROUND(G14/'01表'!G$32,2))</f>
        <v>9.1199999999999992</v>
      </c>
      <c r="H94" s="451">
        <f>IF('01表'!H$32=0,0,ROUND(H14/'01表'!H$32,2))</f>
        <v>21.52</v>
      </c>
      <c r="I94" s="451">
        <f>IF('01表'!I$32=0,0,ROUND(I14/'01表'!I$32,2))</f>
        <v>24.11</v>
      </c>
      <c r="J94" s="451">
        <f>IF('01表'!J$32=0,0,ROUND(J14/'01表'!J$32,2))</f>
        <v>15.8</v>
      </c>
      <c r="K94" s="451">
        <f>IF('01表'!K$32=0,0,ROUND(K14/'01表'!K$32,2))</f>
        <v>12.91</v>
      </c>
      <c r="L94" s="451">
        <f>IF('01表'!L$32=0,0,ROUND(L14/'01表'!L$32,2))</f>
        <v>28.19</v>
      </c>
      <c r="M94" s="451"/>
      <c r="N94" s="451">
        <f>IF('01表'!N$32=0,0,ROUND(N14/'01表'!N$32,2))</f>
        <v>19.47</v>
      </c>
      <c r="O94" s="451">
        <f>IF('01表'!O$32=0,0,ROUND(O14/'01表'!O$32,2))</f>
        <v>23.28</v>
      </c>
      <c r="P94" s="451">
        <f>IF('01表'!P$32=0,0,ROUND(P14/'01表'!P$32,2))</f>
        <v>18.36</v>
      </c>
      <c r="Q94" s="451">
        <f>IF('01表'!Q$32=0,0,ROUND(Q14/'01表'!Q$32,2))</f>
        <v>7.19</v>
      </c>
      <c r="R94" s="451">
        <f>IF('01表'!R$32=0,0,ROUND(R14/'01表'!R$32,2))</f>
        <v>57.72</v>
      </c>
      <c r="S94" s="451">
        <f>IF('01表'!S$32=0,0,ROUND(S14/'01表'!S$32,2))</f>
        <v>11.91</v>
      </c>
      <c r="T94" s="451"/>
      <c r="U94" s="451">
        <f>IF('01表'!U$32=0,0,ROUND(U14/'01表'!U$32,2))</f>
        <v>8.65</v>
      </c>
      <c r="V94" s="451">
        <f>IF('01表'!V$32=0,0,ROUND(V14/'01表'!V$32,2))</f>
        <v>24.74</v>
      </c>
      <c r="W94" s="451">
        <f>IF('01表'!W$32=0,0,ROUND(W14/'01表'!W$32,2))</f>
        <v>90.58</v>
      </c>
      <c r="X94" s="451">
        <f>IF('01表'!X$32=0,0,ROUND(X14/'01表'!X$32,2))</f>
        <v>26.92</v>
      </c>
      <c r="Y94" s="451">
        <f>IF('01表'!Y$32=0,0,ROUND(Y14/'01表'!Y$32,2))</f>
        <v>11.99</v>
      </c>
      <c r="Z94" s="451">
        <f>IF('01表'!Z$32=0,0,ROUND(Z14/'01表'!Z$32,2))</f>
        <v>23.93</v>
      </c>
      <c r="AA94" s="451">
        <f>IF('01表'!AA$32=0,0,ROUND(AA14/'01表'!AA$32,2))</f>
        <v>23.62</v>
      </c>
      <c r="AB94" s="451">
        <f>IF('01表'!AB$32=0,0,ROUND(AB14/'01表'!AB$32,2))</f>
        <v>10.27</v>
      </c>
      <c r="AC94" s="451">
        <f>IF('01表'!AC$32=0,0,ROUND(AC14/'01表'!AC$32,2))</f>
        <v>9.76</v>
      </c>
      <c r="AD94" s="451">
        <f>IF('01表'!AD$32=0,0,ROUND(AD14/'01表'!AD$32,2))</f>
        <v>31.62</v>
      </c>
      <c r="AE94" s="451">
        <f>IF('01表'!AE$32=0,0,ROUND(AE14/'01表'!AE$32,2))</f>
        <v>6.1</v>
      </c>
      <c r="AF94" s="451">
        <f>IF('01表'!AF$32=0,0,ROUND(AF14/'01表'!AF$32,2))</f>
        <v>16.97</v>
      </c>
      <c r="AG94" s="463">
        <v>0</v>
      </c>
      <c r="AH94" s="463">
        <v>108</v>
      </c>
    </row>
    <row r="95" spans="1:34" s="168" customFormat="1" ht="15.95" customHeight="1">
      <c r="A95" s="407"/>
      <c r="B95" s="407">
        <v>109</v>
      </c>
      <c r="C95" s="176" t="s">
        <v>636</v>
      </c>
      <c r="D95" s="1673"/>
      <c r="E95" s="427" t="s">
        <v>519</v>
      </c>
      <c r="F95" s="441" t="s">
        <v>90</v>
      </c>
      <c r="G95" s="452">
        <f>IF('01表'!G$32=0,0,ROUND(G15/'01表'!G$32,2))</f>
        <v>0</v>
      </c>
      <c r="H95" s="452">
        <f>IF('01表'!H$32=0,0,ROUND(H15/'01表'!H$32,2))</f>
        <v>0</v>
      </c>
      <c r="I95" s="452">
        <f>IF('01表'!I$32=0,0,ROUND(I15/'01表'!I$32,2))</f>
        <v>0</v>
      </c>
      <c r="J95" s="452">
        <f>IF('01表'!J$32=0,0,ROUND(J15/'01表'!J$32,2))</f>
        <v>0</v>
      </c>
      <c r="K95" s="452">
        <f>IF('01表'!K$32=0,0,ROUND(K15/'01表'!K$32,2))</f>
        <v>0</v>
      </c>
      <c r="L95" s="452">
        <f>IF('01表'!L$32=0,0,ROUND(L15/'01表'!L$32,2))</f>
        <v>0</v>
      </c>
      <c r="M95" s="452"/>
      <c r="N95" s="452">
        <f>IF('01表'!N$32=0,0,ROUND(N15/'01表'!N$32,2))</f>
        <v>0</v>
      </c>
      <c r="O95" s="452">
        <f>IF('01表'!O$32=0,0,ROUND(O15/'01表'!O$32,2))</f>
        <v>0</v>
      </c>
      <c r="P95" s="452">
        <f>IF('01表'!P$32=0,0,ROUND(P15/'01表'!P$32,2))</f>
        <v>0</v>
      </c>
      <c r="Q95" s="452">
        <f>IF('01表'!Q$32=0,0,ROUND(Q15/'01表'!Q$32,2))</f>
        <v>0</v>
      </c>
      <c r="R95" s="452">
        <f>IF('01表'!R$32=0,0,ROUND(R15/'01表'!R$32,2))</f>
        <v>0</v>
      </c>
      <c r="S95" s="452">
        <f>IF('01表'!S$32=0,0,ROUND(S15/'01表'!S$32,2))</f>
        <v>0</v>
      </c>
      <c r="T95" s="452"/>
      <c r="U95" s="452">
        <f>IF('01表'!U$32=0,0,ROUND(U15/'01表'!U$32,2))</f>
        <v>0</v>
      </c>
      <c r="V95" s="452">
        <f>IF('01表'!V$32=0,0,ROUND(V15/'01表'!V$32,2))</f>
        <v>0</v>
      </c>
      <c r="W95" s="452">
        <f>IF('01表'!W$32=0,0,ROUND(W15/'01表'!W$32,2))</f>
        <v>0</v>
      </c>
      <c r="X95" s="452">
        <f>IF('01表'!X$32=0,0,ROUND(X15/'01表'!X$32,2))</f>
        <v>0</v>
      </c>
      <c r="Y95" s="452">
        <f>IF('01表'!Y$32=0,0,ROUND(Y15/'01表'!Y$32,2))</f>
        <v>0</v>
      </c>
      <c r="Z95" s="452">
        <f>IF('01表'!Z$32=0,0,ROUND(Z15/'01表'!Z$32,2))</f>
        <v>0</v>
      </c>
      <c r="AA95" s="452">
        <f>IF('01表'!AA$32=0,0,ROUND(AA15/'01表'!AA$32,2))</f>
        <v>0</v>
      </c>
      <c r="AB95" s="452">
        <f>IF('01表'!AB$32=0,0,ROUND(AB15/'01表'!AB$32,2))</f>
        <v>0</v>
      </c>
      <c r="AC95" s="452">
        <f>IF('01表'!AC$32=0,0,ROUND(AC15/'01表'!AC$32,2))</f>
        <v>0</v>
      </c>
      <c r="AD95" s="452">
        <f>IF('01表'!AD$32=0,0,ROUND(AD15/'01表'!AD$32,2))</f>
        <v>0</v>
      </c>
      <c r="AE95" s="452">
        <f>IF('01表'!AE$32=0,0,ROUND(AE15/'01表'!AE$32,2))</f>
        <v>0</v>
      </c>
      <c r="AF95" s="452">
        <f>IF('01表'!AF$32=0,0,ROUND(AF15/'01表'!AF$32,2))</f>
        <v>0</v>
      </c>
      <c r="AG95" s="463">
        <v>0</v>
      </c>
      <c r="AH95" s="463">
        <v>109</v>
      </c>
    </row>
    <row r="96" spans="1:34" s="168" customFormat="1" ht="15.95" customHeight="1">
      <c r="A96" s="407"/>
      <c r="B96" s="407">
        <v>110</v>
      </c>
      <c r="C96" s="176" t="s">
        <v>261</v>
      </c>
      <c r="D96" s="1674"/>
      <c r="E96" s="429" t="s">
        <v>521</v>
      </c>
      <c r="F96" s="442" t="s">
        <v>91</v>
      </c>
      <c r="G96" s="453">
        <f>IF('01表'!G$32=0,0,ROUND(G16/'01表'!G$32,2))</f>
        <v>0.04</v>
      </c>
      <c r="H96" s="453">
        <f>IF('01表'!H$32=0,0,ROUND(H16/'01表'!H$32,2))</f>
        <v>0</v>
      </c>
      <c r="I96" s="453">
        <f>IF('01表'!I$32=0,0,ROUND(I16/'01表'!I$32,2))</f>
        <v>0</v>
      </c>
      <c r="J96" s="453">
        <f>IF('01表'!J$32=0,0,ROUND(J16/'01表'!J$32,2))</f>
        <v>0</v>
      </c>
      <c r="K96" s="453">
        <f>IF('01表'!K$32=0,0,ROUND(K16/'01表'!K$32,2))</f>
        <v>0</v>
      </c>
      <c r="L96" s="453">
        <f>IF('01表'!L$32=0,0,ROUND(L16/'01表'!L$32,2))</f>
        <v>0</v>
      </c>
      <c r="M96" s="453"/>
      <c r="N96" s="453">
        <f>IF('01表'!N$32=0,0,ROUND(N16/'01表'!N$32,2))</f>
        <v>0</v>
      </c>
      <c r="O96" s="453">
        <f>IF('01表'!O$32=0,0,ROUND(O16/'01表'!O$32,2))</f>
        <v>0</v>
      </c>
      <c r="P96" s="453">
        <f>IF('01表'!P$32=0,0,ROUND(P16/'01表'!P$32,2))</f>
        <v>0</v>
      </c>
      <c r="Q96" s="453">
        <f>IF('01表'!Q$32=0,0,ROUND(Q16/'01表'!Q$32,2))</f>
        <v>0</v>
      </c>
      <c r="R96" s="453">
        <f>IF('01表'!R$32=0,0,ROUND(R16/'01表'!R$32,2))</f>
        <v>0</v>
      </c>
      <c r="S96" s="453">
        <f>IF('01表'!S$32=0,0,ROUND(S16/'01表'!S$32,2))</f>
        <v>0</v>
      </c>
      <c r="T96" s="453"/>
      <c r="U96" s="453">
        <f>IF('01表'!U$32=0,0,ROUND(U16/'01表'!U$32,2))</f>
        <v>0</v>
      </c>
      <c r="V96" s="453">
        <f>IF('01表'!V$32=0,0,ROUND(V16/'01表'!V$32,2))</f>
        <v>0</v>
      </c>
      <c r="W96" s="453">
        <f>IF('01表'!W$32=0,0,ROUND(W16/'01表'!W$32,2))</f>
        <v>0</v>
      </c>
      <c r="X96" s="453">
        <f>IF('01表'!X$32=0,0,ROUND(X16/'01表'!X$32,2))</f>
        <v>0</v>
      </c>
      <c r="Y96" s="453">
        <f>IF('01表'!Y$32=0,0,ROUND(Y16/'01表'!Y$32,2))</f>
        <v>0</v>
      </c>
      <c r="Z96" s="453">
        <f>IF('01表'!Z$32=0,0,ROUND(Z16/'01表'!Z$32,2))</f>
        <v>0</v>
      </c>
      <c r="AA96" s="453">
        <f>IF('01表'!AA$32=0,0,ROUND(AA16/'01表'!AA$32,2))</f>
        <v>0</v>
      </c>
      <c r="AB96" s="453">
        <f>IF('01表'!AB$32=0,0,ROUND(AB16/'01表'!AB$32,2))</f>
        <v>0</v>
      </c>
      <c r="AC96" s="453">
        <f>IF('01表'!AC$32=0,0,ROUND(AC16/'01表'!AC$32,2))</f>
        <v>0</v>
      </c>
      <c r="AD96" s="453">
        <f>IF('01表'!AD$32=0,0,ROUND(AD16/'01表'!AD$32,2))</f>
        <v>0</v>
      </c>
      <c r="AE96" s="453">
        <f>IF('01表'!AE$32=0,0,ROUND(AE16/'01表'!AE$32,2))</f>
        <v>0</v>
      </c>
      <c r="AF96" s="453">
        <f>IF('01表'!AF$32=0,0,ROUND(AF16/'01表'!AF$32,2))</f>
        <v>0.01</v>
      </c>
      <c r="AG96" s="463">
        <v>0</v>
      </c>
      <c r="AH96" s="463">
        <v>110</v>
      </c>
    </row>
    <row r="97" spans="1:34" s="168" customFormat="1" ht="15.95" customHeight="1">
      <c r="A97" s="407"/>
      <c r="B97" s="407">
        <v>111</v>
      </c>
      <c r="C97" s="176" t="s">
        <v>104</v>
      </c>
      <c r="D97" s="420" t="s">
        <v>337</v>
      </c>
      <c r="E97" s="1493" t="s">
        <v>4</v>
      </c>
      <c r="F97" s="1493"/>
      <c r="G97" s="454">
        <f>IF('01表'!G$32=0,0,ROUND(G17/'01表'!G$32,2))</f>
        <v>79.5</v>
      </c>
      <c r="H97" s="454">
        <f>IF('01表'!H$32=0,0,ROUND(H17/'01表'!H$32,2))</f>
        <v>114.51</v>
      </c>
      <c r="I97" s="454">
        <f>IF('01表'!I$32=0,0,ROUND(I17/'01表'!I$32,2))</f>
        <v>127.2</v>
      </c>
      <c r="J97" s="454">
        <f>IF('01表'!J$32=0,0,ROUND(J17/'01表'!J$32,2))</f>
        <v>112.71</v>
      </c>
      <c r="K97" s="454">
        <f>IF('01表'!K$32=0,0,ROUND(K17/'01表'!K$32,2))</f>
        <v>100.15</v>
      </c>
      <c r="L97" s="454">
        <f>IF('01表'!L$32=0,0,ROUND(L17/'01表'!L$32,2))</f>
        <v>167.84</v>
      </c>
      <c r="M97" s="454"/>
      <c r="N97" s="454">
        <f>IF('01表'!N$32=0,0,ROUND(N17/'01表'!N$32,2))</f>
        <v>112.13</v>
      </c>
      <c r="O97" s="454">
        <f>IF('01表'!O$32=0,0,ROUND(O17/'01表'!O$32,2))</f>
        <v>122.29</v>
      </c>
      <c r="P97" s="454">
        <f>IF('01表'!P$32=0,0,ROUND(P17/'01表'!P$32,2))</f>
        <v>92</v>
      </c>
      <c r="Q97" s="454">
        <f>IF('01表'!Q$32=0,0,ROUND(Q17/'01表'!Q$32,2))</f>
        <v>99.46</v>
      </c>
      <c r="R97" s="454">
        <f>IF('01表'!R$32=0,0,ROUND(R17/'01表'!R$32,2))</f>
        <v>302.19</v>
      </c>
      <c r="S97" s="454">
        <f>IF('01表'!S$32=0,0,ROUND(S17/'01表'!S$32,2))</f>
        <v>141.37</v>
      </c>
      <c r="T97" s="454"/>
      <c r="U97" s="454">
        <f>IF('01表'!U$32=0,0,ROUND(U17/'01表'!U$32,2))</f>
        <v>88.33</v>
      </c>
      <c r="V97" s="454">
        <f>IF('01表'!V$32=0,0,ROUND(V17/'01表'!V$32,2))</f>
        <v>161.06</v>
      </c>
      <c r="W97" s="454">
        <f>IF('01表'!W$32=0,0,ROUND(W17/'01表'!W$32,2))</f>
        <v>327.49</v>
      </c>
      <c r="X97" s="454">
        <f>IF('01表'!X$32=0,0,ROUND(X17/'01表'!X$32,2))</f>
        <v>133.13999999999999</v>
      </c>
      <c r="Y97" s="454">
        <f>IF('01表'!Y$32=0,0,ROUND(Y17/'01表'!Y$32,2))</f>
        <v>119.48</v>
      </c>
      <c r="Z97" s="454">
        <f>IF('01表'!Z$32=0,0,ROUND(Z17/'01表'!Z$32,2))</f>
        <v>225.73</v>
      </c>
      <c r="AA97" s="454">
        <f>IF('01表'!AA$32=0,0,ROUND(AA17/'01表'!AA$32,2))</f>
        <v>139.79</v>
      </c>
      <c r="AB97" s="454">
        <f>IF('01表'!AB$32=0,0,ROUND(AB17/'01表'!AB$32,2))</f>
        <v>107.44</v>
      </c>
      <c r="AC97" s="454">
        <f>IF('01表'!AC$32=0,0,ROUND(AC17/'01表'!AC$32,2))</f>
        <v>92.78</v>
      </c>
      <c r="AD97" s="454">
        <f>IF('01表'!AD$32=0,0,ROUND(AD17/'01表'!AD$32,2))</f>
        <v>223.02</v>
      </c>
      <c r="AE97" s="454">
        <f>IF('01表'!AE$32=0,0,ROUND(AE17/'01表'!AE$32,2))</f>
        <v>76.63</v>
      </c>
      <c r="AF97" s="454">
        <f>IF('01表'!AF$32=0,0,ROUND(AF17/'01表'!AF$32,2))</f>
        <v>114.66</v>
      </c>
      <c r="AG97" s="463">
        <v>0</v>
      </c>
      <c r="AH97" s="463">
        <v>111</v>
      </c>
    </row>
    <row r="98" spans="1:34" s="168" customFormat="1" ht="15.95" customHeight="1">
      <c r="A98" s="407"/>
      <c r="B98" s="407">
        <v>112</v>
      </c>
      <c r="C98" s="176" t="s">
        <v>429</v>
      </c>
      <c r="D98" s="420" t="s">
        <v>353</v>
      </c>
      <c r="E98" s="1493" t="s">
        <v>535</v>
      </c>
      <c r="F98" s="1493"/>
      <c r="G98" s="454">
        <f>IF('01表'!G$32=0,0,ROUND(G18/'01表'!G$32,2))</f>
        <v>7.63</v>
      </c>
      <c r="H98" s="454">
        <f>IF('01表'!H$32=0,0,ROUND(H18/'01表'!H$32,2))</f>
        <v>0</v>
      </c>
      <c r="I98" s="454">
        <f>IF('01表'!I$32=0,0,ROUND(I18/'01表'!I$32,2))</f>
        <v>15.14</v>
      </c>
      <c r="J98" s="454">
        <f>IF('01表'!J$32=0,0,ROUND(J18/'01表'!J$32,2))</f>
        <v>16.03</v>
      </c>
      <c r="K98" s="454">
        <f>IF('01表'!K$32=0,0,ROUND(K18/'01表'!K$32,2))</f>
        <v>15.43</v>
      </c>
      <c r="L98" s="454">
        <f>IF('01表'!L$32=0,0,ROUND(L18/'01表'!L$32,2))</f>
        <v>13.99</v>
      </c>
      <c r="M98" s="454"/>
      <c r="N98" s="454">
        <f>IF('01表'!N$32=0,0,ROUND(N18/'01表'!N$32,2))</f>
        <v>12.7</v>
      </c>
      <c r="O98" s="454">
        <f>IF('01表'!O$32=0,0,ROUND(O18/'01表'!O$32,2))</f>
        <v>8.75</v>
      </c>
      <c r="P98" s="454">
        <f>IF('01表'!P$32=0,0,ROUND(P18/'01表'!P$32,2))</f>
        <v>17</v>
      </c>
      <c r="Q98" s="454">
        <f>IF('01表'!Q$32=0,0,ROUND(Q18/'01表'!Q$32,2))</f>
        <v>9.4600000000000009</v>
      </c>
      <c r="R98" s="454">
        <f>IF('01表'!R$32=0,0,ROUND(R18/'01表'!R$32,2))</f>
        <v>24.71</v>
      </c>
      <c r="S98" s="454">
        <f>IF('01表'!S$32=0,0,ROUND(S18/'01表'!S$32,2))</f>
        <v>20.63</v>
      </c>
      <c r="T98" s="454"/>
      <c r="U98" s="454">
        <f>IF('01表'!U$32=0,0,ROUND(U18/'01表'!U$32,2))</f>
        <v>11.12</v>
      </c>
      <c r="V98" s="454">
        <f>IF('01表'!V$32=0,0,ROUND(V18/'01表'!V$32,2))</f>
        <v>17.95</v>
      </c>
      <c r="W98" s="454">
        <f>IF('01表'!W$32=0,0,ROUND(W18/'01表'!W$32,2))</f>
        <v>0.12</v>
      </c>
      <c r="X98" s="454">
        <f>IF('01表'!X$32=0,0,ROUND(X18/'01表'!X$32,2))</f>
        <v>0.02</v>
      </c>
      <c r="Y98" s="454">
        <f>IF('01表'!Y$32=0,0,ROUND(Y18/'01表'!Y$32,2))</f>
        <v>26.41</v>
      </c>
      <c r="Z98" s="454">
        <f>IF('01表'!Z$32=0,0,ROUND(Z18/'01表'!Z$32,2))</f>
        <v>11.38</v>
      </c>
      <c r="AA98" s="454">
        <f>IF('01表'!AA$32=0,0,ROUND(AA18/'01表'!AA$32,2))</f>
        <v>15.98</v>
      </c>
      <c r="AB98" s="454">
        <f>IF('01表'!AB$32=0,0,ROUND(AB18/'01表'!AB$32,2))</f>
        <v>22.93</v>
      </c>
      <c r="AC98" s="454">
        <f>IF('01表'!AC$32=0,0,ROUND(AC18/'01表'!AC$32,2))</f>
        <v>0</v>
      </c>
      <c r="AD98" s="454">
        <f>IF('01表'!AD$32=0,0,ROUND(AD18/'01表'!AD$32,2))</f>
        <v>14.34</v>
      </c>
      <c r="AE98" s="454">
        <f>IF('01表'!AE$32=0,0,ROUND(AE18/'01表'!AE$32,2))</f>
        <v>17.12</v>
      </c>
      <c r="AF98" s="454">
        <f>IF('01表'!AF$32=0,0,ROUND(AF18/'01表'!AF$32,2))</f>
        <v>11.3</v>
      </c>
      <c r="AG98" s="463">
        <v>0</v>
      </c>
      <c r="AH98" s="463">
        <v>112</v>
      </c>
    </row>
    <row r="99" spans="1:34" s="168" customFormat="1" ht="15.95" customHeight="1">
      <c r="A99" s="407"/>
      <c r="B99" s="407">
        <v>113</v>
      </c>
      <c r="C99" s="176" t="s">
        <v>468</v>
      </c>
      <c r="D99" s="420" t="s">
        <v>476</v>
      </c>
      <c r="E99" s="1493" t="s">
        <v>536</v>
      </c>
      <c r="F99" s="1493"/>
      <c r="G99" s="454">
        <f>IF('01表'!G$32=0,0,ROUND(G19/'01表'!G$32,2))</f>
        <v>0.48</v>
      </c>
      <c r="H99" s="454">
        <f>IF('01表'!H$32=0,0,ROUND(H19/'01表'!H$32,2))</f>
        <v>0.05</v>
      </c>
      <c r="I99" s="454">
        <f>IF('01表'!I$32=0,0,ROUND(I19/'01表'!I$32,2))</f>
        <v>0.6</v>
      </c>
      <c r="J99" s="454">
        <f>IF('01表'!J$32=0,0,ROUND(J19/'01表'!J$32,2))</f>
        <v>0.41</v>
      </c>
      <c r="K99" s="454">
        <f>IF('01表'!K$32=0,0,ROUND(K19/'01表'!K$32,2))</f>
        <v>0.64</v>
      </c>
      <c r="L99" s="454">
        <f>IF('01表'!L$32=0,0,ROUND(L19/'01表'!L$32,2))</f>
        <v>1.1000000000000001</v>
      </c>
      <c r="M99" s="454"/>
      <c r="N99" s="454">
        <f>IF('01表'!N$32=0,0,ROUND(N19/'01表'!N$32,2))</f>
        <v>3.09</v>
      </c>
      <c r="O99" s="454">
        <f>IF('01表'!O$32=0,0,ROUND(O19/'01表'!O$32,2))</f>
        <v>1.21</v>
      </c>
      <c r="P99" s="454">
        <f>IF('01表'!P$32=0,0,ROUND(P19/'01表'!P$32,2))</f>
        <v>0.12</v>
      </c>
      <c r="Q99" s="454">
        <f>IF('01表'!Q$32=0,0,ROUND(Q19/'01表'!Q$32,2))</f>
        <v>0.27</v>
      </c>
      <c r="R99" s="454">
        <f>IF('01表'!R$32=0,0,ROUND(R19/'01表'!R$32,2))</f>
        <v>1.26</v>
      </c>
      <c r="S99" s="454">
        <f>IF('01表'!S$32=0,0,ROUND(S19/'01表'!S$32,2))</f>
        <v>0.01</v>
      </c>
      <c r="T99" s="454"/>
      <c r="U99" s="454">
        <f>IF('01表'!U$32=0,0,ROUND(U19/'01表'!U$32,2))</f>
        <v>0.61</v>
      </c>
      <c r="V99" s="454">
        <f>IF('01表'!V$32=0,0,ROUND(V19/'01表'!V$32,2))</f>
        <v>0.31</v>
      </c>
      <c r="W99" s="454">
        <f>IF('01表'!W$32=0,0,ROUND(W19/'01表'!W$32,2))</f>
        <v>10.49</v>
      </c>
      <c r="X99" s="454">
        <f>IF('01表'!X$32=0,0,ROUND(X19/'01表'!X$32,2))</f>
        <v>19.61</v>
      </c>
      <c r="Y99" s="454">
        <f>IF('01表'!Y$32=0,0,ROUND(Y19/'01表'!Y$32,2))</f>
        <v>0</v>
      </c>
      <c r="Z99" s="454">
        <f>IF('01表'!Z$32=0,0,ROUND(Z19/'01表'!Z$32,2))</f>
        <v>0</v>
      </c>
      <c r="AA99" s="454">
        <f>IF('01表'!AA$32=0,0,ROUND(AA19/'01表'!AA$32,2))</f>
        <v>0.54</v>
      </c>
      <c r="AB99" s="454">
        <f>IF('01表'!AB$32=0,0,ROUND(AB19/'01表'!AB$32,2))</f>
        <v>0.02</v>
      </c>
      <c r="AC99" s="454">
        <f>IF('01表'!AC$32=0,0,ROUND(AC19/'01表'!AC$32,2))</f>
        <v>3.24</v>
      </c>
      <c r="AD99" s="454">
        <f>IF('01表'!AD$32=0,0,ROUND(AD19/'01表'!AD$32,2))</f>
        <v>0</v>
      </c>
      <c r="AE99" s="454">
        <f>IF('01表'!AE$32=0,0,ROUND(AE19/'01表'!AE$32,2))</f>
        <v>0.16</v>
      </c>
      <c r="AF99" s="454">
        <f>IF('01表'!AF$32=0,0,ROUND(AF19/'01表'!AF$32,2))</f>
        <v>0.75</v>
      </c>
      <c r="AG99" s="463">
        <v>0</v>
      </c>
      <c r="AH99" s="463">
        <v>113</v>
      </c>
    </row>
    <row r="100" spans="1:34" s="168" customFormat="1" ht="15.95" customHeight="1">
      <c r="A100" s="407"/>
      <c r="B100" s="407">
        <v>114</v>
      </c>
      <c r="C100" s="176"/>
      <c r="D100" s="420" t="s">
        <v>384</v>
      </c>
      <c r="E100" s="1493" t="s">
        <v>291</v>
      </c>
      <c r="F100" s="1493"/>
      <c r="G100" s="454">
        <f>IF('01表'!G$32=0,0,ROUND(G20/'01表'!G$32,2))</f>
        <v>0.3</v>
      </c>
      <c r="H100" s="454">
        <f>IF('01表'!H$32=0,0,ROUND(H20/'01表'!H$32,2))</f>
        <v>0</v>
      </c>
      <c r="I100" s="454">
        <f>IF('01表'!I$32=0,0,ROUND(I20/'01表'!I$32,2))</f>
        <v>0.79</v>
      </c>
      <c r="J100" s="454">
        <f>IF('01表'!J$32=0,0,ROUND(J20/'01表'!J$32,2))</f>
        <v>1.39</v>
      </c>
      <c r="K100" s="454">
        <f>IF('01表'!K$32=0,0,ROUND(K20/'01表'!K$32,2))</f>
        <v>1.2</v>
      </c>
      <c r="L100" s="454">
        <f>IF('01表'!L$32=0,0,ROUND(L20/'01表'!L$32,2))</f>
        <v>2.1800000000000002</v>
      </c>
      <c r="M100" s="454"/>
      <c r="N100" s="454">
        <f>IF('01表'!N$32=0,0,ROUND(N20/'01表'!N$32,2))</f>
        <v>1.37</v>
      </c>
      <c r="O100" s="454">
        <f>IF('01表'!O$32=0,0,ROUND(O20/'01表'!O$32,2))</f>
        <v>1.57</v>
      </c>
      <c r="P100" s="454">
        <f>IF('01表'!P$32=0,0,ROUND(P20/'01表'!P$32,2))</f>
        <v>1.77</v>
      </c>
      <c r="Q100" s="454">
        <f>IF('01表'!Q$32=0,0,ROUND(Q20/'01表'!Q$32,2))</f>
        <v>0.32</v>
      </c>
      <c r="R100" s="454">
        <f>IF('01表'!R$32=0,0,ROUND(R20/'01表'!R$32,2))</f>
        <v>2.4300000000000002</v>
      </c>
      <c r="S100" s="454">
        <f>IF('01表'!S$32=0,0,ROUND(S20/'01表'!S$32,2))</f>
        <v>1.47</v>
      </c>
      <c r="T100" s="454"/>
      <c r="U100" s="454">
        <f>IF('01表'!U$32=0,0,ROUND(U20/'01表'!U$32,2))</f>
        <v>1.53</v>
      </c>
      <c r="V100" s="454">
        <f>IF('01表'!V$32=0,0,ROUND(V20/'01表'!V$32,2))</f>
        <v>2.75</v>
      </c>
      <c r="W100" s="454">
        <f>IF('01表'!W$32=0,0,ROUND(W20/'01表'!W$32,2))</f>
        <v>3.06</v>
      </c>
      <c r="X100" s="454">
        <f>IF('01表'!X$32=0,0,ROUND(X20/'01表'!X$32,2))</f>
        <v>0.33</v>
      </c>
      <c r="Y100" s="454">
        <f>IF('01表'!Y$32=0,0,ROUND(Y20/'01表'!Y$32,2))</f>
        <v>1.26</v>
      </c>
      <c r="Z100" s="454">
        <f>IF('01表'!Z$32=0,0,ROUND(Z20/'01表'!Z$32,2))</f>
        <v>1.2</v>
      </c>
      <c r="AA100" s="454">
        <f>IF('01表'!AA$32=0,0,ROUND(AA20/'01表'!AA$32,2))</f>
        <v>2.33</v>
      </c>
      <c r="AB100" s="454">
        <f>IF('01表'!AB$32=0,0,ROUND(AB20/'01表'!AB$32,2))</f>
        <v>1.1299999999999999</v>
      </c>
      <c r="AC100" s="454">
        <f>IF('01表'!AC$32=0,0,ROUND(AC20/'01表'!AC$32,2))</f>
        <v>0.69</v>
      </c>
      <c r="AD100" s="454">
        <f>IF('01表'!AD$32=0,0,ROUND(AD20/'01表'!AD$32,2))</f>
        <v>2.42</v>
      </c>
      <c r="AE100" s="454">
        <f>IF('01表'!AE$32=0,0,ROUND(AE20/'01表'!AE$32,2))</f>
        <v>0.78</v>
      </c>
      <c r="AF100" s="454">
        <f>IF('01表'!AF$32=0,0,ROUND(AF20/'01表'!AF$32,2))</f>
        <v>1.02</v>
      </c>
      <c r="AG100" s="463">
        <v>0</v>
      </c>
      <c r="AH100" s="463">
        <v>114</v>
      </c>
    </row>
    <row r="101" spans="1:34" s="168" customFormat="1" ht="15.95" customHeight="1">
      <c r="A101" s="407"/>
      <c r="B101" s="407">
        <v>115</v>
      </c>
      <c r="C101" s="413" t="s">
        <v>724</v>
      </c>
      <c r="D101" s="420" t="s">
        <v>285</v>
      </c>
      <c r="E101" s="1493" t="s">
        <v>540</v>
      </c>
      <c r="F101" s="1493"/>
      <c r="G101" s="454">
        <f>IF('01表'!G$32=0,0,ROUND(G21/'01表'!G$32,2))</f>
        <v>13.3</v>
      </c>
      <c r="H101" s="454">
        <f>IF('01表'!H$32=0,0,ROUND(H21/'01表'!H$32,2))</f>
        <v>9.27</v>
      </c>
      <c r="I101" s="454">
        <f>IF('01表'!I$32=0,0,ROUND(I21/'01表'!I$32,2))</f>
        <v>9.4700000000000006</v>
      </c>
      <c r="J101" s="454">
        <f>IF('01表'!J$32=0,0,ROUND(J21/'01表'!J$32,2))</f>
        <v>8.68</v>
      </c>
      <c r="K101" s="454">
        <f>IF('01表'!K$32=0,0,ROUND(K21/'01表'!K$32,2))</f>
        <v>14.08</v>
      </c>
      <c r="L101" s="454">
        <f>IF('01表'!L$32=0,0,ROUND(L21/'01表'!L$32,2))</f>
        <v>8.6300000000000008</v>
      </c>
      <c r="M101" s="454"/>
      <c r="N101" s="454">
        <f>IF('01表'!N$32=0,0,ROUND(N21/'01表'!N$32,2))</f>
        <v>19.87</v>
      </c>
      <c r="O101" s="454">
        <f>IF('01表'!O$32=0,0,ROUND(O21/'01表'!O$32,2))</f>
        <v>9.14</v>
      </c>
      <c r="P101" s="454">
        <f>IF('01表'!P$32=0,0,ROUND(P21/'01表'!P$32,2))</f>
        <v>16.84</v>
      </c>
      <c r="Q101" s="454">
        <f>IF('01表'!Q$32=0,0,ROUND(Q21/'01表'!Q$32,2))</f>
        <v>3.56</v>
      </c>
      <c r="R101" s="454">
        <f>IF('01表'!R$32=0,0,ROUND(R21/'01表'!R$32,2))</f>
        <v>14.58</v>
      </c>
      <c r="S101" s="454">
        <f>IF('01表'!S$32=0,0,ROUND(S21/'01表'!S$32,2))</f>
        <v>9.26</v>
      </c>
      <c r="T101" s="454"/>
      <c r="U101" s="454">
        <f>IF('01表'!U$32=0,0,ROUND(U21/'01表'!U$32,2))</f>
        <v>4.1100000000000003</v>
      </c>
      <c r="V101" s="454">
        <f>IF('01表'!V$32=0,0,ROUND(V21/'01表'!V$32,2))</f>
        <v>12.33</v>
      </c>
      <c r="W101" s="454">
        <f>IF('01表'!W$32=0,0,ROUND(W21/'01表'!W$32,2))</f>
        <v>14.61</v>
      </c>
      <c r="X101" s="454">
        <f>IF('01表'!X$32=0,0,ROUND(X21/'01表'!X$32,2))</f>
        <v>27.27</v>
      </c>
      <c r="Y101" s="454">
        <f>IF('01表'!Y$32=0,0,ROUND(Y21/'01表'!Y$32,2))</f>
        <v>10.33</v>
      </c>
      <c r="Z101" s="454">
        <f>IF('01表'!Z$32=0,0,ROUND(Z21/'01表'!Z$32,2))</f>
        <v>25.42</v>
      </c>
      <c r="AA101" s="454">
        <f>IF('01表'!AA$32=0,0,ROUND(AA21/'01表'!AA$32,2))</f>
        <v>7.26</v>
      </c>
      <c r="AB101" s="454">
        <f>IF('01表'!AB$32=0,0,ROUND(AB21/'01表'!AB$32,2))</f>
        <v>8.0500000000000007</v>
      </c>
      <c r="AC101" s="454">
        <f>IF('01表'!AC$32=0,0,ROUND(AC21/'01表'!AC$32,2))</f>
        <v>7.45</v>
      </c>
      <c r="AD101" s="454">
        <f>IF('01表'!AD$32=0,0,ROUND(AD21/'01表'!AD$32,2))</f>
        <v>13.75</v>
      </c>
      <c r="AE101" s="454">
        <f>IF('01表'!AE$32=0,0,ROUND(AE21/'01表'!AE$32,2))</f>
        <v>15.55</v>
      </c>
      <c r="AF101" s="454">
        <f>IF('01表'!AF$32=0,0,ROUND(AF21/'01表'!AF$32,2))</f>
        <v>11.42</v>
      </c>
      <c r="AG101" s="463">
        <v>0</v>
      </c>
      <c r="AH101" s="463">
        <v>115</v>
      </c>
    </row>
    <row r="102" spans="1:34" s="168" customFormat="1" ht="15.95" customHeight="1">
      <c r="A102" s="407"/>
      <c r="B102" s="407">
        <v>116</v>
      </c>
      <c r="C102" s="413" t="s">
        <v>194</v>
      </c>
      <c r="D102" s="420" t="s">
        <v>486</v>
      </c>
      <c r="E102" s="1493" t="s">
        <v>498</v>
      </c>
      <c r="F102" s="1493"/>
      <c r="G102" s="454">
        <f>IF('01表'!G$32=0,0,ROUND(G22/'01表'!G$32,2))</f>
        <v>1.02</v>
      </c>
      <c r="H102" s="454">
        <f>IF('01表'!H$32=0,0,ROUND(H22/'01表'!H$32,2))</f>
        <v>0</v>
      </c>
      <c r="I102" s="454">
        <f>IF('01表'!I$32=0,0,ROUND(I22/'01表'!I$32,2))</f>
        <v>0.78</v>
      </c>
      <c r="J102" s="454">
        <f>IF('01表'!J$32=0,0,ROUND(J22/'01表'!J$32,2))</f>
        <v>1.84</v>
      </c>
      <c r="K102" s="454">
        <f>IF('01表'!K$32=0,0,ROUND(K22/'01表'!K$32,2))</f>
        <v>0.61</v>
      </c>
      <c r="L102" s="454">
        <f>IF('01表'!L$32=0,0,ROUND(L22/'01表'!L$32,2))</f>
        <v>0.34</v>
      </c>
      <c r="M102" s="454"/>
      <c r="N102" s="454">
        <f>IF('01表'!N$32=0,0,ROUND(N22/'01表'!N$32,2))</f>
        <v>0.54</v>
      </c>
      <c r="O102" s="454">
        <f>IF('01表'!O$32=0,0,ROUND(O22/'01表'!O$32,2))</f>
        <v>0.24</v>
      </c>
      <c r="P102" s="454">
        <f>IF('01表'!P$32=0,0,ROUND(P22/'01表'!P$32,2))</f>
        <v>0</v>
      </c>
      <c r="Q102" s="454">
        <f>IF('01表'!Q$32=0,0,ROUND(Q22/'01表'!Q$32,2))</f>
        <v>0</v>
      </c>
      <c r="R102" s="454">
        <f>IF('01表'!R$32=0,0,ROUND(R22/'01表'!R$32,2))</f>
        <v>0</v>
      </c>
      <c r="S102" s="454">
        <f>IF('01表'!S$32=0,0,ROUND(S22/'01表'!S$32,2))</f>
        <v>0.87</v>
      </c>
      <c r="T102" s="454"/>
      <c r="U102" s="454">
        <f>IF('01表'!U$32=0,0,ROUND(U22/'01表'!U$32,2))</f>
        <v>0.14000000000000001</v>
      </c>
      <c r="V102" s="454">
        <f>IF('01表'!V$32=0,0,ROUND(V22/'01表'!V$32,2))</f>
        <v>0.27</v>
      </c>
      <c r="W102" s="454">
        <f>IF('01表'!W$32=0,0,ROUND(W22/'01表'!W$32,2))</f>
        <v>0</v>
      </c>
      <c r="X102" s="454">
        <f>IF('01表'!X$32=0,0,ROUND(X22/'01表'!X$32,2))</f>
        <v>0</v>
      </c>
      <c r="Y102" s="454">
        <f>IF('01表'!Y$32=0,0,ROUND(Y22/'01表'!Y$32,2))</f>
        <v>0.33</v>
      </c>
      <c r="Z102" s="454">
        <f>IF('01表'!Z$32=0,0,ROUND(Z22/'01表'!Z$32,2))</f>
        <v>0</v>
      </c>
      <c r="AA102" s="454">
        <f>IF('01表'!AA$32=0,0,ROUND(AA22/'01表'!AA$32,2))</f>
        <v>0.31</v>
      </c>
      <c r="AB102" s="454">
        <f>IF('01表'!AB$32=0,0,ROUND(AB22/'01表'!AB$32,2))</f>
        <v>0.53</v>
      </c>
      <c r="AC102" s="454">
        <f>IF('01表'!AC$32=0,0,ROUND(AC22/'01表'!AC$32,2))</f>
        <v>0.34</v>
      </c>
      <c r="AD102" s="454">
        <f>IF('01表'!AD$32=0,0,ROUND(AD22/'01表'!AD$32,2))</f>
        <v>0.39</v>
      </c>
      <c r="AE102" s="454">
        <f>IF('01表'!AE$32=0,0,ROUND(AE22/'01表'!AE$32,2))</f>
        <v>1.28</v>
      </c>
      <c r="AF102" s="454">
        <f>IF('01表'!AF$32=0,0,ROUND(AF22/'01表'!AF$32,2))</f>
        <v>0.68</v>
      </c>
      <c r="AG102" s="463">
        <v>0</v>
      </c>
      <c r="AH102" s="463">
        <v>116</v>
      </c>
    </row>
    <row r="103" spans="1:34" s="168" customFormat="1" ht="15.95" customHeight="1">
      <c r="A103" s="407"/>
      <c r="B103" s="407">
        <v>117</v>
      </c>
      <c r="C103" s="413" t="s">
        <v>638</v>
      </c>
      <c r="D103" s="420" t="s">
        <v>488</v>
      </c>
      <c r="E103" s="1493" t="s">
        <v>187</v>
      </c>
      <c r="F103" s="1493"/>
      <c r="G103" s="454">
        <f>IF('01表'!G$32=0,0,ROUND(G23/'01表'!G$32,2))</f>
        <v>2.15</v>
      </c>
      <c r="H103" s="454">
        <f>IF('01表'!H$32=0,0,ROUND(H23/'01表'!H$32,2))</f>
        <v>0</v>
      </c>
      <c r="I103" s="454">
        <f>IF('01表'!I$32=0,0,ROUND(I23/'01表'!I$32,2))</f>
        <v>3.45</v>
      </c>
      <c r="J103" s="454">
        <f>IF('01表'!J$32=0,0,ROUND(J23/'01表'!J$32,2))</f>
        <v>3.74</v>
      </c>
      <c r="K103" s="454">
        <f>IF('01表'!K$32=0,0,ROUND(K23/'01表'!K$32,2))</f>
        <v>1.28</v>
      </c>
      <c r="L103" s="454">
        <f>IF('01表'!L$32=0,0,ROUND(L23/'01表'!L$32,2))</f>
        <v>0.89</v>
      </c>
      <c r="M103" s="454"/>
      <c r="N103" s="454">
        <f>IF('01表'!N$32=0,0,ROUND(N23/'01表'!N$32,2))</f>
        <v>5.94</v>
      </c>
      <c r="O103" s="454">
        <f>IF('01表'!O$32=0,0,ROUND(O23/'01表'!O$32,2))</f>
        <v>3.2</v>
      </c>
      <c r="P103" s="454">
        <f>IF('01表'!P$32=0,0,ROUND(P23/'01表'!P$32,2))</f>
        <v>3.9</v>
      </c>
      <c r="Q103" s="454">
        <f>IF('01表'!Q$32=0,0,ROUND(Q23/'01表'!Q$32,2))</f>
        <v>1.07</v>
      </c>
      <c r="R103" s="454">
        <f>IF('01表'!R$32=0,0,ROUND(R23/'01表'!R$32,2))</f>
        <v>2.1800000000000002</v>
      </c>
      <c r="S103" s="454">
        <f>IF('01表'!S$32=0,0,ROUND(S23/'01表'!S$32,2))</f>
        <v>0.44</v>
      </c>
      <c r="T103" s="454"/>
      <c r="U103" s="454">
        <f>IF('01表'!U$32=0,0,ROUND(U23/'01表'!U$32,2))</f>
        <v>0.66</v>
      </c>
      <c r="V103" s="454">
        <f>IF('01表'!V$32=0,0,ROUND(V23/'01表'!V$32,2))</f>
        <v>4.01</v>
      </c>
      <c r="W103" s="454">
        <f>IF('01表'!W$32=0,0,ROUND(W23/'01表'!W$32,2))</f>
        <v>0</v>
      </c>
      <c r="X103" s="454">
        <f>IF('01表'!X$32=0,0,ROUND(X23/'01表'!X$32,2))</f>
        <v>1.7</v>
      </c>
      <c r="Y103" s="454">
        <f>IF('01表'!Y$32=0,0,ROUND(Y23/'01表'!Y$32,2))</f>
        <v>4.3</v>
      </c>
      <c r="Z103" s="454">
        <f>IF('01表'!Z$32=0,0,ROUND(Z23/'01表'!Z$32,2))</f>
        <v>3.28</v>
      </c>
      <c r="AA103" s="454">
        <f>IF('01表'!AA$32=0,0,ROUND(AA23/'01表'!AA$32,2))</f>
        <v>11.49</v>
      </c>
      <c r="AB103" s="454">
        <f>IF('01表'!AB$32=0,0,ROUND(AB23/'01表'!AB$32,2))</f>
        <v>7.21</v>
      </c>
      <c r="AC103" s="454">
        <f>IF('01表'!AC$32=0,0,ROUND(AC23/'01表'!AC$32,2))</f>
        <v>1.05</v>
      </c>
      <c r="AD103" s="454">
        <f>IF('01表'!AD$32=0,0,ROUND(AD23/'01表'!AD$32,2))</f>
        <v>0.46</v>
      </c>
      <c r="AE103" s="454">
        <f>IF('01表'!AE$32=0,0,ROUND(AE23/'01表'!AE$32,2))</f>
        <v>0.57999999999999996</v>
      </c>
      <c r="AF103" s="454">
        <f>IF('01表'!AF$32=0,0,ROUND(AF23/'01表'!AF$32,2))</f>
        <v>2.39</v>
      </c>
      <c r="AG103" s="463">
        <v>0</v>
      </c>
      <c r="AH103" s="463">
        <v>117</v>
      </c>
    </row>
    <row r="104" spans="1:34" s="168" customFormat="1" ht="15.95" customHeight="1">
      <c r="A104" s="407"/>
      <c r="B104" s="407">
        <v>118</v>
      </c>
      <c r="C104" s="413" t="s">
        <v>627</v>
      </c>
      <c r="D104" s="420" t="s">
        <v>214</v>
      </c>
      <c r="E104" s="1493" t="s">
        <v>233</v>
      </c>
      <c r="F104" s="1493"/>
      <c r="G104" s="454">
        <f>IF('01表'!G$32=0,0,ROUND(G24/'01表'!G$32,2))</f>
        <v>0</v>
      </c>
      <c r="H104" s="454">
        <f>IF('01表'!H$32=0,0,ROUND(H24/'01表'!H$32,2))</f>
        <v>0</v>
      </c>
      <c r="I104" s="454">
        <f>IF('01表'!I$32=0,0,ROUND(I24/'01表'!I$32,2))</f>
        <v>0.41</v>
      </c>
      <c r="J104" s="454">
        <f>IF('01表'!J$32=0,0,ROUND(J24/'01表'!J$32,2))</f>
        <v>0.72</v>
      </c>
      <c r="K104" s="454">
        <f>IF('01表'!K$32=0,0,ROUND(K24/'01表'!K$32,2))</f>
        <v>0.01</v>
      </c>
      <c r="L104" s="454">
        <f>IF('01表'!L$32=0,0,ROUND(L24/'01表'!L$32,2))</f>
        <v>0.44</v>
      </c>
      <c r="M104" s="454"/>
      <c r="N104" s="454">
        <f>IF('01表'!N$32=0,0,ROUND(N24/'01表'!N$32,2))</f>
        <v>0.32</v>
      </c>
      <c r="O104" s="454">
        <f>IF('01表'!O$32=0,0,ROUND(O24/'01表'!O$32,2))</f>
        <v>0.93</v>
      </c>
      <c r="P104" s="454">
        <f>IF('01表'!P$32=0,0,ROUND(P24/'01表'!P$32,2))</f>
        <v>0</v>
      </c>
      <c r="Q104" s="454">
        <f>IF('01表'!Q$32=0,0,ROUND(Q24/'01表'!Q$32,2))</f>
        <v>0.86</v>
      </c>
      <c r="R104" s="454">
        <f>IF('01表'!R$32=0,0,ROUND(R24/'01表'!R$32,2))</f>
        <v>0.71</v>
      </c>
      <c r="S104" s="454">
        <f>IF('01表'!S$32=0,0,ROUND(S24/'01表'!S$32,2))</f>
        <v>0.05</v>
      </c>
      <c r="T104" s="454"/>
      <c r="U104" s="454">
        <f>IF('01表'!U$32=0,0,ROUND(U24/'01表'!U$32,2))</f>
        <v>0.16</v>
      </c>
      <c r="V104" s="454">
        <f>IF('01表'!V$32=0,0,ROUND(V24/'01表'!V$32,2))</f>
        <v>0.71</v>
      </c>
      <c r="W104" s="454">
        <f>IF('01表'!W$32=0,0,ROUND(W24/'01表'!W$32,2))</f>
        <v>0</v>
      </c>
      <c r="X104" s="454">
        <f>IF('01表'!X$32=0,0,ROUND(X24/'01表'!X$32,2))</f>
        <v>0</v>
      </c>
      <c r="Y104" s="454">
        <f>IF('01表'!Y$32=0,0,ROUND(Y24/'01表'!Y$32,2))</f>
        <v>1.0900000000000001</v>
      </c>
      <c r="Z104" s="454">
        <f>IF('01表'!Z$32=0,0,ROUND(Z24/'01表'!Z$32,2))</f>
        <v>0</v>
      </c>
      <c r="AA104" s="454">
        <f>IF('01表'!AA$32=0,0,ROUND(AA24/'01表'!AA$32,2))</f>
        <v>0</v>
      </c>
      <c r="AB104" s="454">
        <f>IF('01表'!AB$32=0,0,ROUND(AB24/'01表'!AB$32,2))</f>
        <v>0</v>
      </c>
      <c r="AC104" s="454">
        <f>IF('01表'!AC$32=0,0,ROUND(AC24/'01表'!AC$32,2))</f>
        <v>0.2</v>
      </c>
      <c r="AD104" s="454">
        <f>IF('01表'!AD$32=0,0,ROUND(AD24/'01表'!AD$32,2))</f>
        <v>0</v>
      </c>
      <c r="AE104" s="454">
        <f>IF('01表'!AE$32=0,0,ROUND(AE24/'01表'!AE$32,2))</f>
        <v>0</v>
      </c>
      <c r="AF104" s="454">
        <f>IF('01表'!AF$32=0,0,ROUND(AF24/'01表'!AF$32,2))</f>
        <v>0.28999999999999998</v>
      </c>
      <c r="AG104" s="463">
        <v>0</v>
      </c>
      <c r="AH104" s="463">
        <v>118</v>
      </c>
    </row>
    <row r="105" spans="1:34" s="168" customFormat="1" ht="15.95" customHeight="1">
      <c r="A105" s="407"/>
      <c r="B105" s="407">
        <v>119</v>
      </c>
      <c r="C105" s="413" t="s">
        <v>956</v>
      </c>
      <c r="D105" s="420" t="s">
        <v>544</v>
      </c>
      <c r="E105" s="1493" t="s">
        <v>9</v>
      </c>
      <c r="F105" s="1493"/>
      <c r="G105" s="454">
        <f>IF('01表'!G$32=0,0,ROUND(G25/'01表'!G$32,2))</f>
        <v>43.13</v>
      </c>
      <c r="H105" s="454">
        <f>IF('01表'!H$32=0,0,ROUND(H25/'01表'!H$32,2))</f>
        <v>66.67</v>
      </c>
      <c r="I105" s="454">
        <f>IF('01表'!I$32=0,0,ROUND(I25/'01表'!I$32,2))</f>
        <v>26.63</v>
      </c>
      <c r="J105" s="454">
        <f>IF('01表'!J$32=0,0,ROUND(J25/'01表'!J$32,2))</f>
        <v>25.2</v>
      </c>
      <c r="K105" s="454">
        <f>IF('01表'!K$32=0,0,ROUND(K25/'01表'!K$32,2))</f>
        <v>23.86</v>
      </c>
      <c r="L105" s="454">
        <f>IF('01表'!L$32=0,0,ROUND(L25/'01表'!L$32,2))</f>
        <v>51.01</v>
      </c>
      <c r="M105" s="454"/>
      <c r="N105" s="454">
        <f>IF('01表'!N$32=0,0,ROUND(N25/'01表'!N$32,2))</f>
        <v>40.119999999999997</v>
      </c>
      <c r="O105" s="454">
        <f>IF('01表'!O$32=0,0,ROUND(O25/'01表'!O$32,2))</f>
        <v>23.73</v>
      </c>
      <c r="P105" s="454">
        <f>IF('01表'!P$32=0,0,ROUND(P25/'01表'!P$32,2))</f>
        <v>32.76</v>
      </c>
      <c r="Q105" s="454">
        <f>IF('01表'!Q$32=0,0,ROUND(Q25/'01表'!Q$32,2))</f>
        <v>22.69</v>
      </c>
      <c r="R105" s="454">
        <f>IF('01表'!R$32=0,0,ROUND(R25/'01表'!R$32,2))</f>
        <v>32.020000000000003</v>
      </c>
      <c r="S105" s="454">
        <f>IF('01表'!S$32=0,0,ROUND(S25/'01表'!S$32,2))</f>
        <v>28.61</v>
      </c>
      <c r="T105" s="454"/>
      <c r="U105" s="454">
        <f>IF('01表'!U$32=0,0,ROUND(U25/'01表'!U$32,2))</f>
        <v>33.71</v>
      </c>
      <c r="V105" s="454">
        <f>IF('01表'!V$32=0,0,ROUND(V25/'01表'!V$32,2))</f>
        <v>55.83</v>
      </c>
      <c r="W105" s="454">
        <f>IF('01表'!W$32=0,0,ROUND(W25/'01表'!W$32,2))</f>
        <v>74.73</v>
      </c>
      <c r="X105" s="454">
        <f>IF('01表'!X$32=0,0,ROUND(X25/'01表'!X$32,2))</f>
        <v>7.95</v>
      </c>
      <c r="Y105" s="454">
        <f>IF('01表'!Y$32=0,0,ROUND(Y25/'01表'!Y$32,2))</f>
        <v>15.57</v>
      </c>
      <c r="Z105" s="454">
        <f>IF('01表'!Z$32=0,0,ROUND(Z25/'01表'!Z$32,2))</f>
        <v>25.62</v>
      </c>
      <c r="AA105" s="454">
        <f>IF('01表'!AA$32=0,0,ROUND(AA25/'01表'!AA$32,2))</f>
        <v>30.56</v>
      </c>
      <c r="AB105" s="454">
        <f>IF('01表'!AB$32=0,0,ROUND(AB25/'01表'!AB$32,2))</f>
        <v>35.53</v>
      </c>
      <c r="AC105" s="454">
        <f>IF('01表'!AC$32=0,0,ROUND(AC25/'01表'!AC$32,2))</f>
        <v>10.88</v>
      </c>
      <c r="AD105" s="454">
        <f>IF('01表'!AD$32=0,0,ROUND(AD25/'01表'!AD$32,2))</f>
        <v>21.71</v>
      </c>
      <c r="AE105" s="454">
        <f>IF('01表'!AE$32=0,0,ROUND(AE25/'01表'!AE$32,2))</f>
        <v>15.34</v>
      </c>
      <c r="AF105" s="454">
        <f>IF('01表'!AF$32=0,0,ROUND(AF25/'01表'!AF$32,2))</f>
        <v>36.56</v>
      </c>
      <c r="AG105" s="463">
        <v>0</v>
      </c>
      <c r="AH105" s="463">
        <v>119</v>
      </c>
    </row>
    <row r="106" spans="1:34" s="168" customFormat="1" ht="15.95" customHeight="1">
      <c r="A106" s="407"/>
      <c r="B106" s="407">
        <v>120</v>
      </c>
      <c r="C106" s="176"/>
      <c r="D106" s="421" t="s">
        <v>545</v>
      </c>
      <c r="E106" s="1493" t="s">
        <v>264</v>
      </c>
      <c r="F106" s="1647"/>
      <c r="G106" s="454">
        <f>IF('01表'!G$32=0,0,ROUND(G31/'01表'!G$32,2))</f>
        <v>2.9</v>
      </c>
      <c r="H106" s="454">
        <f>IF('01表'!H$32=0,0,ROUND(H31/'01表'!H$32,2))</f>
        <v>0.93</v>
      </c>
      <c r="I106" s="454">
        <f>IF('01表'!I$32=0,0,ROUND(I31/'01表'!I$32,2))</f>
        <v>0.51</v>
      </c>
      <c r="J106" s="454">
        <f>IF('01表'!J$32=0,0,ROUND(J31/'01表'!J$32,2))</f>
        <v>0.05</v>
      </c>
      <c r="K106" s="454">
        <f>IF('01表'!K$32=0,0,ROUND(K31/'01表'!K$32,2))</f>
        <v>3.29</v>
      </c>
      <c r="L106" s="454">
        <f>IF('01表'!L$32=0,0,ROUND(L31/'01表'!L$32,2))</f>
        <v>0.74</v>
      </c>
      <c r="M106" s="454"/>
      <c r="N106" s="454">
        <f>IF('01表'!N$32=0,0,ROUND(N31/'01表'!N$32,2))</f>
        <v>0.47</v>
      </c>
      <c r="O106" s="454">
        <f>IF('01表'!O$32=0,0,ROUND(O31/'01表'!O$32,2))</f>
        <v>1.02</v>
      </c>
      <c r="P106" s="454">
        <f>IF('01表'!P$32=0,0,ROUND(P31/'01表'!P$32,2))</f>
        <v>0</v>
      </c>
      <c r="Q106" s="454">
        <f>IF('01表'!Q$32=0,0,ROUND(Q31/'01表'!Q$32,2))</f>
        <v>1.1200000000000001</v>
      </c>
      <c r="R106" s="454">
        <f>IF('01表'!R$32=0,0,ROUND(R31/'01表'!R$32,2))</f>
        <v>0.35</v>
      </c>
      <c r="S106" s="454">
        <f>IF('01表'!S$32=0,0,ROUND(S31/'01表'!S$32,2))</f>
        <v>0.75</v>
      </c>
      <c r="T106" s="454"/>
      <c r="U106" s="454">
        <f>IF('01表'!U$32=0,0,ROUND(U31/'01表'!U$32,2))</f>
        <v>0</v>
      </c>
      <c r="V106" s="454">
        <f>IF('01表'!V$32=0,0,ROUND(V31/'01表'!V$32,2))</f>
        <v>0.22</v>
      </c>
      <c r="W106" s="454">
        <f>IF('01表'!W$32=0,0,ROUND(W31/'01表'!W$32,2))</f>
        <v>16.48</v>
      </c>
      <c r="X106" s="454">
        <f>IF('01表'!X$32=0,0,ROUND(X31/'01表'!X$32,2))</f>
        <v>0.02</v>
      </c>
      <c r="Y106" s="454">
        <f>IF('01表'!Y$32=0,0,ROUND(Y31/'01表'!Y$32,2))</f>
        <v>0</v>
      </c>
      <c r="Z106" s="454">
        <f>IF('01表'!Z$32=0,0,ROUND(Z31/'01表'!Z$32,2))</f>
        <v>0</v>
      </c>
      <c r="AA106" s="454">
        <f>IF('01表'!AA$32=0,0,ROUND(AA31/'01表'!AA$32,2))</f>
        <v>0</v>
      </c>
      <c r="AB106" s="454">
        <f>IF('01表'!AB$32=0,0,ROUND(AB31/'01表'!AB$32,2))</f>
        <v>1.73</v>
      </c>
      <c r="AC106" s="454">
        <f>IF('01表'!AC$32=0,0,ROUND(AC31/'01表'!AC$32,2))</f>
        <v>2.29</v>
      </c>
      <c r="AD106" s="454">
        <f>IF('01表'!AD$32=0,0,ROUND(AD31/'01表'!AD$32,2))</f>
        <v>2.0299999999999998</v>
      </c>
      <c r="AE106" s="454">
        <f>IF('01表'!AE$32=0,0,ROUND(AE31/'01表'!AE$32,2))</f>
        <v>1.69</v>
      </c>
      <c r="AF106" s="454">
        <f>IF('01表'!AF$32=0,0,ROUND(AF31/'01表'!AF$32,2))</f>
        <v>1.58</v>
      </c>
      <c r="AG106" s="463">
        <v>0</v>
      </c>
      <c r="AH106" s="463">
        <v>120</v>
      </c>
    </row>
    <row r="107" spans="1:34" s="168" customFormat="1" ht="15.95" customHeight="1">
      <c r="A107" s="407"/>
      <c r="B107" s="407">
        <v>121</v>
      </c>
      <c r="C107" s="176"/>
      <c r="D107" s="421" t="s">
        <v>265</v>
      </c>
      <c r="E107" s="1493" t="s">
        <v>464</v>
      </c>
      <c r="F107" s="1493"/>
      <c r="G107" s="454">
        <f>IF('01表'!G$32=0,0,ROUND(G32/'01表'!G$32,2))</f>
        <v>0</v>
      </c>
      <c r="H107" s="454">
        <f>IF('01表'!H$32=0,0,ROUND(H32/'01表'!H$32,2))</f>
        <v>0</v>
      </c>
      <c r="I107" s="454">
        <f>IF('01表'!I$32=0,0,ROUND(I32/'01表'!I$32,2))</f>
        <v>0</v>
      </c>
      <c r="J107" s="454">
        <f>IF('01表'!J$32=0,0,ROUND(J32/'01表'!J$32,2))</f>
        <v>0</v>
      </c>
      <c r="K107" s="454">
        <f>IF('01表'!K$32=0,0,ROUND(K32/'01表'!K$32,2))</f>
        <v>0</v>
      </c>
      <c r="L107" s="454">
        <f>IF('01表'!L$32=0,0,ROUND(L32/'01表'!L$32,2))</f>
        <v>0</v>
      </c>
      <c r="M107" s="454"/>
      <c r="N107" s="454">
        <f>IF('01表'!N$32=0,0,ROUND(N32/'01表'!N$32,2))</f>
        <v>0</v>
      </c>
      <c r="O107" s="454">
        <f>IF('01表'!O$32=0,0,ROUND(O32/'01表'!O$32,2))</f>
        <v>0</v>
      </c>
      <c r="P107" s="454">
        <f>IF('01表'!P$32=0,0,ROUND(P32/'01表'!P$32,2))</f>
        <v>0</v>
      </c>
      <c r="Q107" s="454">
        <f>IF('01表'!Q$32=0,0,ROUND(Q32/'01表'!Q$32,2))</f>
        <v>0</v>
      </c>
      <c r="R107" s="454">
        <f>IF('01表'!R$32=0,0,ROUND(R32/'01表'!R$32,2))</f>
        <v>0</v>
      </c>
      <c r="S107" s="454">
        <f>IF('01表'!S$32=0,0,ROUND(S32/'01表'!S$32,2))</f>
        <v>0</v>
      </c>
      <c r="T107" s="454"/>
      <c r="U107" s="454">
        <f>IF('01表'!U$32=0,0,ROUND(U32/'01表'!U$32,2))</f>
        <v>0</v>
      </c>
      <c r="V107" s="454">
        <f>IF('01表'!V$32=0,0,ROUND(V32/'01表'!V$32,2))</f>
        <v>0</v>
      </c>
      <c r="W107" s="454">
        <f>IF('01表'!W$32=0,0,ROUND(W32/'01表'!W$32,2))</f>
        <v>0</v>
      </c>
      <c r="X107" s="454">
        <f>IF('01表'!X$32=0,0,ROUND(X32/'01表'!X$32,2))</f>
        <v>0</v>
      </c>
      <c r="Y107" s="454">
        <f>IF('01表'!Y$32=0,0,ROUND(Y32/'01表'!Y$32,2))</f>
        <v>0</v>
      </c>
      <c r="Z107" s="454">
        <f>IF('01表'!Z$32=0,0,ROUND(Z32/'01表'!Z$32,2))</f>
        <v>0</v>
      </c>
      <c r="AA107" s="454">
        <f>IF('01表'!AA$32=0,0,ROUND(AA32/'01表'!AA$32,2))</f>
        <v>0</v>
      </c>
      <c r="AB107" s="454">
        <f>IF('01表'!AB$32=0,0,ROUND(AB32/'01表'!AB$32,2))</f>
        <v>0</v>
      </c>
      <c r="AC107" s="454">
        <f>IF('01表'!AC$32=0,0,ROUND(AC32/'01表'!AC$32,2))</f>
        <v>0</v>
      </c>
      <c r="AD107" s="454">
        <f>IF('01表'!AD$32=0,0,ROUND(AD32/'01表'!AD$32,2))</f>
        <v>0</v>
      </c>
      <c r="AE107" s="454">
        <f>IF('01表'!AE$32=0,0,ROUND(AE32/'01表'!AE$32,2))</f>
        <v>0</v>
      </c>
      <c r="AF107" s="454">
        <f>IF('01表'!AF$32=0,0,ROUND(AF32/'01表'!AF$32,2))</f>
        <v>0</v>
      </c>
      <c r="AG107" s="463">
        <v>0</v>
      </c>
      <c r="AH107" s="463">
        <v>121</v>
      </c>
    </row>
    <row r="108" spans="1:34" s="168" customFormat="1" ht="15.95" customHeight="1">
      <c r="A108" s="407"/>
      <c r="B108" s="407">
        <v>122</v>
      </c>
      <c r="C108" s="176"/>
      <c r="D108" s="421" t="s">
        <v>288</v>
      </c>
      <c r="E108" s="1493" t="s">
        <v>454</v>
      </c>
      <c r="F108" s="1493"/>
      <c r="G108" s="454">
        <f>IF('01表'!G$32=0,0,ROUND(G34/'01表'!G$32,2))</f>
        <v>4.47</v>
      </c>
      <c r="H108" s="454">
        <f>IF('01表'!H$32=0,0,ROUND(H34/'01表'!H$32,2))</f>
        <v>5.87</v>
      </c>
      <c r="I108" s="454">
        <f>IF('01表'!I$32=0,0,ROUND(I34/'01表'!I$32,2))</f>
        <v>7.85</v>
      </c>
      <c r="J108" s="454">
        <f>IF('01表'!J$32=0,0,ROUND(J34/'01表'!J$32,2))</f>
        <v>16.14</v>
      </c>
      <c r="K108" s="454">
        <f>IF('01表'!K$32=0,0,ROUND(K34/'01表'!K$32,2))</f>
        <v>8.84</v>
      </c>
      <c r="L108" s="454">
        <f>IF('01表'!L$32=0,0,ROUND(L34/'01表'!L$32,2))</f>
        <v>13.79</v>
      </c>
      <c r="M108" s="454"/>
      <c r="N108" s="454">
        <f>IF('01表'!N$32=0,0,ROUND(N34/'01表'!N$32,2))</f>
        <v>9.93</v>
      </c>
      <c r="O108" s="454">
        <f>IF('01表'!O$32=0,0,ROUND(O34/'01表'!O$32,2))</f>
        <v>11.37</v>
      </c>
      <c r="P108" s="454">
        <f>IF('01表'!P$32=0,0,ROUND(P34/'01表'!P$32,2))</f>
        <v>4.04</v>
      </c>
      <c r="Q108" s="454">
        <f>IF('01表'!Q$32=0,0,ROUND(Q34/'01表'!Q$32,2))</f>
        <v>13.09</v>
      </c>
      <c r="R108" s="454">
        <f>IF('01表'!R$32=0,0,ROUND(R34/'01表'!R$32,2))</f>
        <v>14.2</v>
      </c>
      <c r="S108" s="454">
        <f>IF('01表'!S$32=0,0,ROUND(S34/'01表'!S$32,2))</f>
        <v>13.73</v>
      </c>
      <c r="T108" s="454"/>
      <c r="U108" s="454">
        <f>IF('01表'!U$32=0,0,ROUND(U34/'01表'!U$32,2))</f>
        <v>8.91</v>
      </c>
      <c r="V108" s="454">
        <f>IF('01表'!V$32=0,0,ROUND(V34/'01表'!V$32,2))</f>
        <v>20.67</v>
      </c>
      <c r="W108" s="454">
        <f>IF('01表'!W$32=0,0,ROUND(W34/'01表'!W$32,2))</f>
        <v>17.72</v>
      </c>
      <c r="X108" s="454">
        <f>IF('01表'!X$32=0,0,ROUND(X34/'01表'!X$32,2))</f>
        <v>29.28</v>
      </c>
      <c r="Y108" s="454">
        <f>IF('01表'!Y$32=0,0,ROUND(Y34/'01表'!Y$32,2))</f>
        <v>18.47</v>
      </c>
      <c r="Z108" s="454">
        <f>IF('01表'!Z$32=0,0,ROUND(Z34/'01表'!Z$32,2))</f>
        <v>9.99</v>
      </c>
      <c r="AA108" s="454">
        <f>IF('01表'!AA$32=0,0,ROUND(AA34/'01表'!AA$32,2))</f>
        <v>26.09</v>
      </c>
      <c r="AB108" s="454">
        <f>IF('01表'!AB$32=0,0,ROUND(AB34/'01表'!AB$32,2))</f>
        <v>34.33</v>
      </c>
      <c r="AC108" s="454">
        <f>IF('01表'!AC$32=0,0,ROUND(AC34/'01表'!AC$32,2))</f>
        <v>12.43</v>
      </c>
      <c r="AD108" s="454">
        <f>IF('01表'!AD$32=0,0,ROUND(AD34/'01表'!AD$32,2))</f>
        <v>11.77</v>
      </c>
      <c r="AE108" s="454">
        <f>IF('01表'!AE$32=0,0,ROUND(AE34/'01表'!AE$32,2))</f>
        <v>15.55</v>
      </c>
      <c r="AF108" s="454">
        <f>IF('01表'!AF$32=0,0,ROUND(AF34/'01表'!AF$32,2))</f>
        <v>9.6</v>
      </c>
      <c r="AG108" s="463">
        <v>0</v>
      </c>
      <c r="AH108" s="463">
        <v>122</v>
      </c>
    </row>
    <row r="109" spans="1:34" s="168" customFormat="1" ht="15.95" customHeight="1">
      <c r="A109" s="407"/>
      <c r="B109" s="407">
        <v>123</v>
      </c>
      <c r="C109" s="178"/>
      <c r="D109" s="421" t="s">
        <v>267</v>
      </c>
      <c r="E109" s="1493" t="s">
        <v>548</v>
      </c>
      <c r="F109" s="1493"/>
      <c r="G109" s="454">
        <f>IF('01表'!G$32=0,0,ROUND(G35/'01表'!G$32,2))</f>
        <v>183.62</v>
      </c>
      <c r="H109" s="454">
        <f>IF('01表'!H$32=0,0,ROUND(H35/'01表'!H$32,2))</f>
        <v>226.85</v>
      </c>
      <c r="I109" s="454">
        <f>IF('01表'!I$32=0,0,ROUND(I35/'01表'!I$32,2))</f>
        <v>244.3</v>
      </c>
      <c r="J109" s="454">
        <f>IF('01表'!J$32=0,0,ROUND(J35/'01表'!J$32,2))</f>
        <v>232.51</v>
      </c>
      <c r="K109" s="454">
        <f>IF('01表'!K$32=0,0,ROUND(K35/'01表'!K$32,2))</f>
        <v>207.12</v>
      </c>
      <c r="L109" s="454">
        <f>IF('01表'!L$32=0,0,ROUND(L35/'01表'!L$32,2))</f>
        <v>302.12</v>
      </c>
      <c r="M109" s="454"/>
      <c r="N109" s="454">
        <f>IF('01表'!N$32=0,0,ROUND(N35/'01表'!N$32,2))</f>
        <v>249.38</v>
      </c>
      <c r="O109" s="454">
        <f>IF('01表'!O$32=0,0,ROUND(O35/'01表'!O$32,2))</f>
        <v>229.08</v>
      </c>
      <c r="P109" s="454">
        <f>IF('01表'!P$32=0,0,ROUND(P35/'01表'!P$32,2))</f>
        <v>201.92</v>
      </c>
      <c r="Q109" s="454">
        <f>IF('01表'!Q$32=0,0,ROUND(Q35/'01表'!Q$32,2))</f>
        <v>190.98</v>
      </c>
      <c r="R109" s="454">
        <f>IF('01表'!R$32=0,0,ROUND(R35/'01表'!R$32,2))</f>
        <v>477.8</v>
      </c>
      <c r="S109" s="454">
        <f>IF('01表'!S$32=0,0,ROUND(S35/'01表'!S$32,2))</f>
        <v>254.06</v>
      </c>
      <c r="T109" s="454"/>
      <c r="U109" s="454">
        <f>IF('01表'!U$32=0,0,ROUND(U35/'01表'!U$32,2))</f>
        <v>170.15</v>
      </c>
      <c r="V109" s="454">
        <f>IF('01表'!V$32=0,0,ROUND(V35/'01表'!V$32,2))</f>
        <v>329.68</v>
      </c>
      <c r="W109" s="454">
        <f>IF('01表'!W$32=0,0,ROUND(W35/'01表'!W$32,2))</f>
        <v>565.45000000000005</v>
      </c>
      <c r="X109" s="454">
        <f>IF('01表'!X$32=0,0,ROUND(X35/'01表'!X$32,2))</f>
        <v>259.26</v>
      </c>
      <c r="Y109" s="454">
        <f>IF('01表'!Y$32=0,0,ROUND(Y35/'01表'!Y$32,2))</f>
        <v>224.94</v>
      </c>
      <c r="Z109" s="454">
        <f>IF('01表'!Z$32=0,0,ROUND(Z35/'01表'!Z$32,2))</f>
        <v>354.88</v>
      </c>
      <c r="AA109" s="454">
        <f>IF('01表'!AA$32=0,0,ROUND(AA35/'01表'!AA$32,2))</f>
        <v>272.62</v>
      </c>
      <c r="AB109" s="454">
        <f>IF('01表'!AB$32=0,0,ROUND(AB35/'01表'!AB$32,2))</f>
        <v>265.72000000000003</v>
      </c>
      <c r="AC109" s="454">
        <f>IF('01表'!AC$32=0,0,ROUND(AC35/'01表'!AC$32,2))</f>
        <v>179.26</v>
      </c>
      <c r="AD109" s="454">
        <f>IF('01表'!AD$32=0,0,ROUND(AD35/'01表'!AD$32,2))</f>
        <v>343.88</v>
      </c>
      <c r="AE109" s="454">
        <f>IF('01表'!AE$32=0,0,ROUND(AE35/'01表'!AE$32,2))</f>
        <v>196.86</v>
      </c>
      <c r="AF109" s="454">
        <f>IF('01表'!AF$32=0,0,ROUND(AF35/'01表'!AF$32,2))</f>
        <v>228.82</v>
      </c>
      <c r="AG109" s="463">
        <v>0</v>
      </c>
      <c r="AH109" s="463">
        <v>123</v>
      </c>
    </row>
    <row r="110" spans="1:34" s="168" customFormat="1" ht="18" customHeight="1">
      <c r="C110" s="167"/>
    </row>
    <row r="111" spans="1:34" s="168" customFormat="1" ht="18" customHeight="1">
      <c r="C111" s="167"/>
    </row>
    <row r="112" spans="1:34" s="168" customFormat="1" ht="18" customHeight="1">
      <c r="C112" s="167"/>
    </row>
    <row r="113" spans="3:3" s="168" customFormat="1" ht="18" customHeight="1">
      <c r="C113" s="167"/>
    </row>
    <row r="114" spans="3:3" s="168" customFormat="1" ht="18" customHeight="1">
      <c r="C114" s="167"/>
    </row>
    <row r="115" spans="3:3" s="168" customFormat="1" ht="18" customHeight="1">
      <c r="C115" s="167"/>
    </row>
    <row r="116" spans="3:3" s="168" customFormat="1" ht="18" customHeight="1">
      <c r="C116" s="167"/>
    </row>
    <row r="117" spans="3:3" s="168" customFormat="1" ht="18" customHeight="1">
      <c r="C117" s="167"/>
    </row>
    <row r="118" spans="3:3" s="168" customFormat="1" ht="18" customHeight="1">
      <c r="C118" s="167"/>
    </row>
    <row r="119" spans="3:3" s="168" customFormat="1" ht="18" customHeight="1">
      <c r="C119" s="167"/>
    </row>
    <row r="120" spans="3:3" s="168" customFormat="1" ht="18" customHeight="1">
      <c r="C120" s="167"/>
    </row>
    <row r="121" spans="3:3" s="168" customFormat="1" ht="18" customHeight="1">
      <c r="C121" s="167"/>
    </row>
    <row r="122" spans="3:3" s="168" customFormat="1" ht="18" customHeight="1">
      <c r="C122" s="167"/>
    </row>
    <row r="123" spans="3:3" s="168" customFormat="1" ht="18" customHeight="1">
      <c r="C123" s="167"/>
    </row>
    <row r="124" spans="3:3" s="168" customFormat="1" ht="18" customHeight="1">
      <c r="C124" s="167"/>
    </row>
    <row r="125" spans="3:3" s="168" customFormat="1" ht="18" customHeight="1">
      <c r="C125" s="167"/>
    </row>
    <row r="126" spans="3:3" s="168" customFormat="1" ht="18" customHeight="1">
      <c r="C126" s="167"/>
    </row>
    <row r="127" spans="3:3" s="168" customFormat="1" ht="18" customHeight="1">
      <c r="C127" s="167"/>
    </row>
    <row r="128" spans="3:3" s="168" customFormat="1" ht="18" customHeight="1">
      <c r="C128" s="167"/>
    </row>
    <row r="129" spans="3:3" s="168" customFormat="1" ht="18" customHeight="1">
      <c r="C129" s="167"/>
    </row>
    <row r="130" spans="3:3" s="168" customFormat="1" ht="18" customHeight="1">
      <c r="C130" s="167"/>
    </row>
    <row r="131" spans="3:3" s="168" customFormat="1" ht="18" customHeight="1">
      <c r="C131" s="167"/>
    </row>
    <row r="132" spans="3:3" s="168" customFormat="1" ht="18" customHeight="1">
      <c r="C132" s="167"/>
    </row>
    <row r="133" spans="3:3" s="168" customFormat="1" ht="18" customHeight="1">
      <c r="C133" s="167"/>
    </row>
    <row r="134" spans="3:3" s="168" customFormat="1" ht="18" customHeight="1">
      <c r="C134" s="167"/>
    </row>
    <row r="135" spans="3:3" s="168" customFormat="1" ht="18" customHeight="1">
      <c r="C135" s="167"/>
    </row>
    <row r="136" spans="3:3" s="168" customFormat="1" ht="18" customHeight="1">
      <c r="C136" s="167"/>
    </row>
    <row r="137" spans="3:3" s="168" customFormat="1" ht="18" customHeight="1">
      <c r="C137" s="167"/>
    </row>
    <row r="138" spans="3:3" s="168" customFormat="1" ht="18" customHeight="1">
      <c r="C138" s="167"/>
    </row>
    <row r="139" spans="3:3" s="168" customFormat="1" ht="18" customHeight="1">
      <c r="C139" s="167"/>
    </row>
    <row r="140" spans="3:3" s="168" customFormat="1" ht="18" customHeight="1">
      <c r="C140" s="167"/>
    </row>
    <row r="141" spans="3:3" s="168" customFormat="1" ht="18" customHeight="1">
      <c r="C141" s="167"/>
    </row>
    <row r="142" spans="3:3" s="168" customFormat="1" ht="18" customHeight="1">
      <c r="C142" s="167"/>
    </row>
    <row r="143" spans="3:3" s="168" customFormat="1" ht="18" customHeight="1">
      <c r="C143" s="167"/>
    </row>
    <row r="144" spans="3:3" s="168" customFormat="1" ht="18" customHeight="1">
      <c r="C144" s="167"/>
    </row>
    <row r="145" spans="3:3" s="168" customFormat="1" ht="18" customHeight="1">
      <c r="C145" s="167"/>
    </row>
    <row r="146" spans="3:3" s="168" customFormat="1" ht="18" customHeight="1">
      <c r="C146" s="167"/>
    </row>
  </sheetData>
  <mergeCells count="81">
    <mergeCell ref="E107:F107"/>
    <mergeCell ref="E108:F108"/>
    <mergeCell ref="E109:F109"/>
    <mergeCell ref="AF5:AF6"/>
    <mergeCell ref="C14:C16"/>
    <mergeCell ref="C26:C30"/>
    <mergeCell ref="D39:E41"/>
    <mergeCell ref="D43:E46"/>
    <mergeCell ref="C52:C57"/>
    <mergeCell ref="D52:E54"/>
    <mergeCell ref="C59:E60"/>
    <mergeCell ref="E72:E77"/>
    <mergeCell ref="E80:E85"/>
    <mergeCell ref="D94:D96"/>
    <mergeCell ref="C68:D78"/>
    <mergeCell ref="C79:D85"/>
    <mergeCell ref="E102:F102"/>
    <mergeCell ref="E103:F103"/>
    <mergeCell ref="E104:F104"/>
    <mergeCell ref="E105:F105"/>
    <mergeCell ref="E106:F106"/>
    <mergeCell ref="E97:F97"/>
    <mergeCell ref="E98:F98"/>
    <mergeCell ref="E99:F99"/>
    <mergeCell ref="E100:F100"/>
    <mergeCell ref="E101:F101"/>
    <mergeCell ref="C66:E66"/>
    <mergeCell ref="C67:E67"/>
    <mergeCell ref="E78:F78"/>
    <mergeCell ref="E79:F79"/>
    <mergeCell ref="E93:F93"/>
    <mergeCell ref="D61:F61"/>
    <mergeCell ref="D62:F62"/>
    <mergeCell ref="D63:F63"/>
    <mergeCell ref="D64:F64"/>
    <mergeCell ref="C65:E65"/>
    <mergeCell ref="D51:F51"/>
    <mergeCell ref="D55:F55"/>
    <mergeCell ref="D56:F56"/>
    <mergeCell ref="D57:F57"/>
    <mergeCell ref="D58:F58"/>
    <mergeCell ref="D42:F42"/>
    <mergeCell ref="D47:F47"/>
    <mergeCell ref="D48:F48"/>
    <mergeCell ref="D49:F49"/>
    <mergeCell ref="D50:F50"/>
    <mergeCell ref="D34:F34"/>
    <mergeCell ref="D35:F35"/>
    <mergeCell ref="D36:F36"/>
    <mergeCell ref="D37:F37"/>
    <mergeCell ref="D38:F38"/>
    <mergeCell ref="E28:F28"/>
    <mergeCell ref="E29:F29"/>
    <mergeCell ref="E30:F30"/>
    <mergeCell ref="D31:F31"/>
    <mergeCell ref="D32:F32"/>
    <mergeCell ref="D23:F23"/>
    <mergeCell ref="D24:F24"/>
    <mergeCell ref="D25:F25"/>
    <mergeCell ref="E26:F26"/>
    <mergeCell ref="E27:F27"/>
    <mergeCell ref="D18:F18"/>
    <mergeCell ref="D19:F19"/>
    <mergeCell ref="D20:F20"/>
    <mergeCell ref="D21:F21"/>
    <mergeCell ref="D22:F22"/>
    <mergeCell ref="D13:F13"/>
    <mergeCell ref="E14:F14"/>
    <mergeCell ref="E15:F15"/>
    <mergeCell ref="E16:F16"/>
    <mergeCell ref="D17:F17"/>
    <mergeCell ref="E8:F8"/>
    <mergeCell ref="E9:F9"/>
    <mergeCell ref="E10:F10"/>
    <mergeCell ref="E11:F11"/>
    <mergeCell ref="E12:F12"/>
    <mergeCell ref="E1:F1"/>
    <mergeCell ref="L5:M5"/>
    <mergeCell ref="Q5:R5"/>
    <mergeCell ref="S5:T5"/>
    <mergeCell ref="E7:F7"/>
  </mergeCells>
  <phoneticPr fontId="24"/>
  <pageMargins left="0.78740157480314965" right="0.78740157480314965" top="0.78740157480314965" bottom="0.39370078740157483" header="0.19685039370078741" footer="0.19685039370078741"/>
  <pageSetup paperSize="9" scale="45" fitToWidth="0" pageOrder="overThenDown"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145"/>
  <sheetViews>
    <sheetView showZeros="0" view="pageBreakPreview" zoomScale="55" zoomScaleNormal="75" zoomScaleSheetLayoutView="55" workbookViewId="0">
      <pane xSplit="6" ySplit="6" topLeftCell="G7" activePane="bottomRight" state="frozen"/>
      <selection pane="topRight"/>
      <selection pane="bottomLeft"/>
      <selection pane="bottomRight" activeCell="M17" sqref="M17"/>
    </sheetView>
  </sheetViews>
  <sheetFormatPr defaultColWidth="12.7109375" defaultRowHeight="18" customHeight="1"/>
  <cols>
    <col min="1" max="1" width="5.7109375" style="165" customWidth="1"/>
    <col min="2" max="2" width="6.42578125" style="165" customWidth="1"/>
    <col min="3" max="3" width="5.7109375" style="166" customWidth="1"/>
    <col min="4" max="4" width="4" style="165" customWidth="1"/>
    <col min="5" max="5" width="7.140625" style="165" customWidth="1"/>
    <col min="6" max="6" width="30.7109375" style="165" customWidth="1"/>
    <col min="7" max="32" width="21.7109375" style="165" customWidth="1"/>
    <col min="33" max="33" width="5.7109375" style="165" customWidth="1"/>
    <col min="34" max="34" width="7.5703125" style="165" bestFit="1" customWidth="1"/>
    <col min="35" max="16384" width="12.7109375" style="165"/>
  </cols>
  <sheetData>
    <row r="1" spans="1:34" s="168" customFormat="1" ht="24.95" customHeight="1">
      <c r="B1" s="254"/>
      <c r="C1" s="169"/>
      <c r="D1" s="190" t="s">
        <v>306</v>
      </c>
      <c r="E1" s="1406" t="s">
        <v>85</v>
      </c>
      <c r="F1" s="1407"/>
      <c r="G1" s="224" t="s">
        <v>120</v>
      </c>
      <c r="H1" s="11"/>
      <c r="I1" s="329"/>
      <c r="N1" s="224" t="s">
        <v>120</v>
      </c>
      <c r="U1" s="224" t="s">
        <v>120</v>
      </c>
      <c r="Z1" s="461"/>
      <c r="AA1" s="224" t="s">
        <v>120</v>
      </c>
      <c r="AB1" s="329"/>
    </row>
    <row r="2" spans="1:34" s="168" customFormat="1" ht="20.100000000000001" customHeight="1">
      <c r="C2" s="167"/>
    </row>
    <row r="3" spans="1:34" s="168" customFormat="1" ht="20.100000000000001" customHeight="1">
      <c r="B3" s="12"/>
      <c r="C3" s="171" t="s">
        <v>1380</v>
      </c>
      <c r="D3" s="192"/>
      <c r="E3" s="192"/>
      <c r="F3" s="192"/>
      <c r="G3" s="444" t="s">
        <v>1057</v>
      </c>
      <c r="H3" s="192"/>
      <c r="I3" s="455"/>
      <c r="J3" s="455"/>
      <c r="K3" s="456"/>
      <c r="L3" s="457"/>
      <c r="M3" s="457"/>
      <c r="N3" s="444" t="s">
        <v>1057</v>
      </c>
      <c r="O3" s="192"/>
      <c r="P3" s="457"/>
      <c r="Q3" s="457"/>
      <c r="R3" s="457"/>
      <c r="S3" s="459"/>
      <c r="T3" s="459"/>
      <c r="U3" s="444" t="s">
        <v>1057</v>
      </c>
      <c r="V3" s="459"/>
      <c r="AA3" s="444" t="s">
        <v>1057</v>
      </c>
    </row>
    <row r="4" spans="1:34" s="168" customFormat="1" ht="20.100000000000001" customHeight="1">
      <c r="B4" s="13"/>
      <c r="C4" s="167"/>
      <c r="D4" s="414"/>
      <c r="E4" s="414"/>
      <c r="F4" s="414"/>
    </row>
    <row r="5" spans="1:34" s="168" customFormat="1" ht="39.950000000000003" customHeight="1">
      <c r="A5" s="9"/>
      <c r="B5" s="12"/>
      <c r="C5" s="173"/>
      <c r="D5" s="316"/>
      <c r="E5" s="316"/>
      <c r="F5" s="353" t="s">
        <v>932</v>
      </c>
      <c r="G5" s="445" t="s">
        <v>1</v>
      </c>
      <c r="H5" s="73" t="s">
        <v>577</v>
      </c>
      <c r="I5" s="73" t="s">
        <v>749</v>
      </c>
      <c r="J5" s="73" t="s">
        <v>750</v>
      </c>
      <c r="K5" s="73" t="s">
        <v>868</v>
      </c>
      <c r="L5" s="1408" t="s">
        <v>871</v>
      </c>
      <c r="M5" s="1409"/>
      <c r="N5" s="73" t="s">
        <v>872</v>
      </c>
      <c r="O5" s="73" t="s">
        <v>202</v>
      </c>
      <c r="P5" s="73" t="s">
        <v>873</v>
      </c>
      <c r="Q5" s="1408" t="s">
        <v>876</v>
      </c>
      <c r="R5" s="1613"/>
      <c r="S5" s="1408" t="s">
        <v>801</v>
      </c>
      <c r="T5" s="1409"/>
      <c r="U5" s="73" t="s">
        <v>886</v>
      </c>
      <c r="V5" s="73" t="s">
        <v>888</v>
      </c>
      <c r="W5" s="73" t="s">
        <v>637</v>
      </c>
      <c r="X5" s="242" t="s">
        <v>1359</v>
      </c>
      <c r="Y5" s="377" t="s">
        <v>866</v>
      </c>
      <c r="Z5" s="484" t="s">
        <v>1413</v>
      </c>
      <c r="AA5" s="278" t="s">
        <v>39</v>
      </c>
      <c r="AB5" s="242" t="s">
        <v>877</v>
      </c>
      <c r="AC5" s="242" t="s">
        <v>369</v>
      </c>
      <c r="AD5" s="242" t="s">
        <v>1333</v>
      </c>
      <c r="AE5" s="242" t="s">
        <v>878</v>
      </c>
      <c r="AF5" s="1518" t="s">
        <v>404</v>
      </c>
      <c r="AG5" s="9"/>
      <c r="AH5" s="12"/>
    </row>
    <row r="6" spans="1:34" s="168" customFormat="1" ht="20.100000000000001" customHeight="1">
      <c r="A6" s="9" t="s">
        <v>999</v>
      </c>
      <c r="B6" s="12" t="s">
        <v>251</v>
      </c>
      <c r="C6" s="408" t="s">
        <v>1337</v>
      </c>
      <c r="D6" s="317"/>
      <c r="E6" s="317"/>
      <c r="F6" s="354" t="s">
        <v>1339</v>
      </c>
      <c r="G6" s="446" t="s">
        <v>1341</v>
      </c>
      <c r="H6" s="446" t="s">
        <v>1341</v>
      </c>
      <c r="I6" s="446" t="s">
        <v>1341</v>
      </c>
      <c r="J6" s="446" t="s">
        <v>1341</v>
      </c>
      <c r="K6" s="446" t="s">
        <v>1341</v>
      </c>
      <c r="L6" s="446" t="s">
        <v>1341</v>
      </c>
      <c r="M6" s="446" t="s">
        <v>1443</v>
      </c>
      <c r="N6" s="378" t="s">
        <v>1341</v>
      </c>
      <c r="O6" s="378" t="s">
        <v>1341</v>
      </c>
      <c r="P6" s="446" t="s">
        <v>1341</v>
      </c>
      <c r="Q6" s="446" t="s">
        <v>1341</v>
      </c>
      <c r="R6" s="446" t="s">
        <v>382</v>
      </c>
      <c r="S6" s="446" t="s">
        <v>1341</v>
      </c>
      <c r="T6" s="446" t="s">
        <v>1443</v>
      </c>
      <c r="U6" s="446" t="s">
        <v>1341</v>
      </c>
      <c r="V6" s="446" t="s">
        <v>1341</v>
      </c>
      <c r="W6" s="446" t="s">
        <v>1341</v>
      </c>
      <c r="X6" s="446" t="s">
        <v>382</v>
      </c>
      <c r="Y6" s="378" t="s">
        <v>1341</v>
      </c>
      <c r="Z6" s="485" t="s">
        <v>382</v>
      </c>
      <c r="AA6" s="446" t="s">
        <v>1341</v>
      </c>
      <c r="AB6" s="378" t="s">
        <v>1341</v>
      </c>
      <c r="AC6" s="378" t="s">
        <v>1341</v>
      </c>
      <c r="AD6" s="378" t="s">
        <v>1341</v>
      </c>
      <c r="AE6" s="378" t="s">
        <v>1341</v>
      </c>
      <c r="AF6" s="1519"/>
      <c r="AG6" s="9" t="s">
        <v>999</v>
      </c>
      <c r="AH6" s="12" t="s">
        <v>251</v>
      </c>
    </row>
    <row r="7" spans="1:34" s="168" customFormat="1" ht="30" customHeight="1">
      <c r="A7" s="464">
        <v>2</v>
      </c>
      <c r="B7" s="464">
        <v>1</v>
      </c>
      <c r="C7" s="465" t="s">
        <v>256</v>
      </c>
      <c r="D7" s="1694" t="s">
        <v>673</v>
      </c>
      <c r="E7" s="1695"/>
      <c r="F7" s="474" t="s">
        <v>1370</v>
      </c>
      <c r="G7" s="447">
        <v>335808</v>
      </c>
      <c r="H7" s="447">
        <v>18605</v>
      </c>
      <c r="I7" s="447">
        <v>88125</v>
      </c>
      <c r="J7" s="447">
        <v>86191</v>
      </c>
      <c r="K7" s="447">
        <v>38865</v>
      </c>
      <c r="L7" s="447">
        <v>25372</v>
      </c>
      <c r="M7" s="447">
        <v>12477</v>
      </c>
      <c r="N7" s="458">
        <v>26019</v>
      </c>
      <c r="O7" s="458">
        <v>118744</v>
      </c>
      <c r="P7" s="447">
        <v>21436</v>
      </c>
      <c r="Q7" s="447">
        <v>51496</v>
      </c>
      <c r="R7" s="447">
        <v>30835</v>
      </c>
      <c r="S7" s="447">
        <v>32795</v>
      </c>
      <c r="T7" s="447">
        <v>7468</v>
      </c>
      <c r="U7" s="447">
        <v>22305</v>
      </c>
      <c r="V7" s="447">
        <v>25639</v>
      </c>
      <c r="W7" s="447">
        <v>2657</v>
      </c>
      <c r="X7" s="447">
        <v>2273</v>
      </c>
      <c r="Y7" s="458">
        <v>10561</v>
      </c>
      <c r="Z7" s="486">
        <v>7874</v>
      </c>
      <c r="AA7" s="447">
        <v>6824</v>
      </c>
      <c r="AB7" s="458">
        <v>6435</v>
      </c>
      <c r="AC7" s="458">
        <v>11646</v>
      </c>
      <c r="AD7" s="458">
        <v>15182</v>
      </c>
      <c r="AE7" s="458">
        <v>22756</v>
      </c>
      <c r="AF7" s="447">
        <f t="shared" ref="AF7:AF59" si="0">SUM(G7:Y7,Z7:AE7)</f>
        <v>1028388</v>
      </c>
      <c r="AG7" s="402">
        <v>2</v>
      </c>
      <c r="AH7" s="402">
        <v>1</v>
      </c>
    </row>
    <row r="8" spans="1:34" s="168" customFormat="1" ht="30" customHeight="1">
      <c r="A8" s="464">
        <v>2</v>
      </c>
      <c r="B8" s="464">
        <v>2</v>
      </c>
      <c r="C8" s="1523" t="s">
        <v>153</v>
      </c>
      <c r="D8" s="1696"/>
      <c r="E8" s="1697"/>
      <c r="F8" s="475" t="s">
        <v>1419</v>
      </c>
      <c r="G8" s="447">
        <v>0</v>
      </c>
      <c r="H8" s="447">
        <v>0</v>
      </c>
      <c r="I8" s="447">
        <v>0</v>
      </c>
      <c r="J8" s="447">
        <v>0</v>
      </c>
      <c r="K8" s="447">
        <v>0</v>
      </c>
      <c r="L8" s="447">
        <v>1651</v>
      </c>
      <c r="M8" s="447">
        <v>0</v>
      </c>
      <c r="N8" s="458">
        <v>0</v>
      </c>
      <c r="O8" s="458">
        <v>0</v>
      </c>
      <c r="P8" s="447">
        <v>0</v>
      </c>
      <c r="Q8" s="447">
        <v>0</v>
      </c>
      <c r="R8" s="447">
        <v>0</v>
      </c>
      <c r="S8" s="447">
        <v>11688</v>
      </c>
      <c r="T8" s="447">
        <v>0</v>
      </c>
      <c r="U8" s="447">
        <v>0</v>
      </c>
      <c r="V8" s="447">
        <v>0</v>
      </c>
      <c r="W8" s="447">
        <v>0</v>
      </c>
      <c r="X8" s="447">
        <v>0</v>
      </c>
      <c r="Y8" s="449">
        <v>0</v>
      </c>
      <c r="Z8" s="487">
        <v>2566</v>
      </c>
      <c r="AA8" s="483">
        <v>0</v>
      </c>
      <c r="AB8" s="449">
        <v>5832</v>
      </c>
      <c r="AC8" s="449">
        <v>1923</v>
      </c>
      <c r="AD8" s="449">
        <v>0</v>
      </c>
      <c r="AE8" s="449">
        <v>2317</v>
      </c>
      <c r="AF8" s="447">
        <f t="shared" si="0"/>
        <v>25977</v>
      </c>
      <c r="AG8" s="402">
        <v>2</v>
      </c>
      <c r="AH8" s="402">
        <v>2</v>
      </c>
    </row>
    <row r="9" spans="1:34" s="168" customFormat="1" ht="30" customHeight="1">
      <c r="A9" s="464">
        <v>2</v>
      </c>
      <c r="B9" s="464">
        <v>3</v>
      </c>
      <c r="C9" s="1766"/>
      <c r="D9" s="1698"/>
      <c r="E9" s="1699"/>
      <c r="F9" s="475" t="s">
        <v>1408</v>
      </c>
      <c r="G9" s="447">
        <v>17102</v>
      </c>
      <c r="H9" s="447">
        <v>0</v>
      </c>
      <c r="I9" s="447">
        <v>28880</v>
      </c>
      <c r="J9" s="447">
        <v>9645</v>
      </c>
      <c r="K9" s="447">
        <v>0</v>
      </c>
      <c r="L9" s="447">
        <v>0</v>
      </c>
      <c r="M9" s="447">
        <v>0</v>
      </c>
      <c r="N9" s="458">
        <v>0</v>
      </c>
      <c r="O9" s="458">
        <v>0</v>
      </c>
      <c r="P9" s="447">
        <v>0</v>
      </c>
      <c r="Q9" s="447">
        <v>0</v>
      </c>
      <c r="R9" s="447">
        <v>0</v>
      </c>
      <c r="S9" s="447">
        <v>0</v>
      </c>
      <c r="T9" s="447">
        <v>0</v>
      </c>
      <c r="U9" s="447">
        <v>0</v>
      </c>
      <c r="V9" s="447">
        <v>1972</v>
      </c>
      <c r="W9" s="447">
        <v>0</v>
      </c>
      <c r="X9" s="447">
        <v>0</v>
      </c>
      <c r="Y9" s="449">
        <v>0</v>
      </c>
      <c r="Z9" s="486">
        <v>0</v>
      </c>
      <c r="AA9" s="483">
        <v>0</v>
      </c>
      <c r="AB9" s="449">
        <v>0</v>
      </c>
      <c r="AC9" s="449">
        <v>0</v>
      </c>
      <c r="AD9" s="449">
        <v>0</v>
      </c>
      <c r="AE9" s="449">
        <v>1417</v>
      </c>
      <c r="AF9" s="447">
        <f t="shared" si="0"/>
        <v>59016</v>
      </c>
      <c r="AG9" s="402">
        <v>2</v>
      </c>
      <c r="AH9" s="402">
        <v>3</v>
      </c>
    </row>
    <row r="10" spans="1:34" s="168" customFormat="1" ht="30" customHeight="1">
      <c r="A10" s="464">
        <v>2</v>
      </c>
      <c r="B10" s="464">
        <v>4</v>
      </c>
      <c r="C10" s="1766"/>
      <c r="D10" s="1700" t="s">
        <v>1403</v>
      </c>
      <c r="E10" s="1701"/>
      <c r="F10" s="474" t="s">
        <v>1370</v>
      </c>
      <c r="G10" s="447">
        <v>160442</v>
      </c>
      <c r="H10" s="447">
        <v>9643</v>
      </c>
      <c r="I10" s="447">
        <v>40174</v>
      </c>
      <c r="J10" s="447">
        <v>39344</v>
      </c>
      <c r="K10" s="447">
        <v>19257</v>
      </c>
      <c r="L10" s="447">
        <v>12542</v>
      </c>
      <c r="M10" s="447">
        <v>5993</v>
      </c>
      <c r="N10" s="458">
        <v>18728</v>
      </c>
      <c r="O10" s="458">
        <v>56763</v>
      </c>
      <c r="P10" s="447">
        <v>9830</v>
      </c>
      <c r="Q10" s="447">
        <v>24616</v>
      </c>
      <c r="R10" s="447">
        <v>16020</v>
      </c>
      <c r="S10" s="447">
        <v>15324</v>
      </c>
      <c r="T10" s="447">
        <v>3187</v>
      </c>
      <c r="U10" s="447">
        <v>10329</v>
      </c>
      <c r="V10" s="447">
        <v>13561</v>
      </c>
      <c r="W10" s="447">
        <v>954</v>
      </c>
      <c r="X10" s="447">
        <v>945</v>
      </c>
      <c r="Y10" s="449">
        <v>5036</v>
      </c>
      <c r="Z10" s="488">
        <v>4690</v>
      </c>
      <c r="AA10" s="483">
        <v>2335</v>
      </c>
      <c r="AB10" s="449">
        <v>3097</v>
      </c>
      <c r="AC10" s="449">
        <v>4936</v>
      </c>
      <c r="AD10" s="449">
        <v>4988</v>
      </c>
      <c r="AE10" s="449">
        <v>9725</v>
      </c>
      <c r="AF10" s="447">
        <f t="shared" si="0"/>
        <v>492459</v>
      </c>
      <c r="AG10" s="402">
        <v>2</v>
      </c>
      <c r="AH10" s="402">
        <v>4</v>
      </c>
    </row>
    <row r="11" spans="1:34" s="168" customFormat="1" ht="30" customHeight="1">
      <c r="A11" s="464">
        <v>2</v>
      </c>
      <c r="B11" s="464">
        <v>5</v>
      </c>
      <c r="C11" s="1766"/>
      <c r="D11" s="1702"/>
      <c r="E11" s="1703"/>
      <c r="F11" s="475" t="s">
        <v>1419</v>
      </c>
      <c r="G11" s="447">
        <v>0</v>
      </c>
      <c r="H11" s="447">
        <v>0</v>
      </c>
      <c r="I11" s="447">
        <v>0</v>
      </c>
      <c r="J11" s="447">
        <v>0</v>
      </c>
      <c r="K11" s="447">
        <v>0</v>
      </c>
      <c r="L11" s="447">
        <v>288</v>
      </c>
      <c r="M11" s="447">
        <v>0</v>
      </c>
      <c r="N11" s="458">
        <v>0</v>
      </c>
      <c r="O11" s="458">
        <v>0</v>
      </c>
      <c r="P11" s="447">
        <v>0</v>
      </c>
      <c r="Q11" s="447">
        <v>0</v>
      </c>
      <c r="R11" s="447">
        <v>0</v>
      </c>
      <c r="S11" s="447">
        <v>3854</v>
      </c>
      <c r="T11" s="447">
        <v>0</v>
      </c>
      <c r="U11" s="447">
        <v>0</v>
      </c>
      <c r="V11" s="447">
        <v>0</v>
      </c>
      <c r="W11" s="447">
        <v>0</v>
      </c>
      <c r="X11" s="447">
        <v>0</v>
      </c>
      <c r="Y11" s="449">
        <v>0</v>
      </c>
      <c r="Z11" s="487">
        <v>762</v>
      </c>
      <c r="AA11" s="483">
        <v>0</v>
      </c>
      <c r="AB11" s="449">
        <v>1190</v>
      </c>
      <c r="AC11" s="449">
        <v>570</v>
      </c>
      <c r="AD11" s="449">
        <v>0</v>
      </c>
      <c r="AE11" s="449">
        <v>357</v>
      </c>
      <c r="AF11" s="447">
        <f t="shared" si="0"/>
        <v>7021</v>
      </c>
      <c r="AG11" s="402">
        <v>2</v>
      </c>
      <c r="AH11" s="402">
        <v>5</v>
      </c>
    </row>
    <row r="12" spans="1:34" s="168" customFormat="1" ht="30" customHeight="1">
      <c r="A12" s="464">
        <v>2</v>
      </c>
      <c r="B12" s="464">
        <v>6</v>
      </c>
      <c r="C12" s="1766"/>
      <c r="D12" s="1704"/>
      <c r="E12" s="1705"/>
      <c r="F12" s="475" t="s">
        <v>1408</v>
      </c>
      <c r="G12" s="447">
        <v>5426</v>
      </c>
      <c r="H12" s="447">
        <v>0</v>
      </c>
      <c r="I12" s="447">
        <v>13067</v>
      </c>
      <c r="J12" s="447">
        <v>3121</v>
      </c>
      <c r="K12" s="447">
        <v>0</v>
      </c>
      <c r="L12" s="447">
        <v>0</v>
      </c>
      <c r="M12" s="447">
        <v>0</v>
      </c>
      <c r="N12" s="458">
        <v>0</v>
      </c>
      <c r="O12" s="458">
        <v>0</v>
      </c>
      <c r="P12" s="447">
        <v>0</v>
      </c>
      <c r="Q12" s="447">
        <v>3194</v>
      </c>
      <c r="R12" s="447">
        <v>0</v>
      </c>
      <c r="S12" s="447">
        <v>0</v>
      </c>
      <c r="T12" s="447">
        <v>0</v>
      </c>
      <c r="U12" s="447">
        <v>229</v>
      </c>
      <c r="V12" s="447">
        <v>507</v>
      </c>
      <c r="W12" s="447">
        <v>0</v>
      </c>
      <c r="X12" s="447">
        <v>0</v>
      </c>
      <c r="Y12" s="449">
        <v>0</v>
      </c>
      <c r="Z12" s="487">
        <v>0</v>
      </c>
      <c r="AA12" s="483">
        <v>0</v>
      </c>
      <c r="AB12" s="449">
        <v>0</v>
      </c>
      <c r="AC12" s="449">
        <v>0</v>
      </c>
      <c r="AD12" s="449">
        <v>0</v>
      </c>
      <c r="AE12" s="449">
        <v>136</v>
      </c>
      <c r="AF12" s="447">
        <f t="shared" si="0"/>
        <v>25680</v>
      </c>
      <c r="AG12" s="402">
        <v>2</v>
      </c>
      <c r="AH12" s="402">
        <v>6</v>
      </c>
    </row>
    <row r="13" spans="1:34" s="168" customFormat="1" ht="30" customHeight="1">
      <c r="A13" s="464">
        <v>2</v>
      </c>
      <c r="B13" s="464">
        <v>7</v>
      </c>
      <c r="C13" s="1766"/>
      <c r="D13" s="1687" t="s">
        <v>1372</v>
      </c>
      <c r="E13" s="1688"/>
      <c r="F13" s="475" t="s">
        <v>1408</v>
      </c>
      <c r="G13" s="447">
        <v>0</v>
      </c>
      <c r="H13" s="447">
        <v>0</v>
      </c>
      <c r="I13" s="447">
        <v>0</v>
      </c>
      <c r="J13" s="447">
        <v>0</v>
      </c>
      <c r="K13" s="447">
        <v>0</v>
      </c>
      <c r="L13" s="447">
        <v>0</v>
      </c>
      <c r="M13" s="447">
        <v>0</v>
      </c>
      <c r="N13" s="458">
        <v>0</v>
      </c>
      <c r="O13" s="458">
        <v>0</v>
      </c>
      <c r="P13" s="447">
        <v>0</v>
      </c>
      <c r="Q13" s="447">
        <v>17112</v>
      </c>
      <c r="R13" s="447">
        <v>0</v>
      </c>
      <c r="S13" s="447">
        <v>0</v>
      </c>
      <c r="T13" s="447">
        <v>0</v>
      </c>
      <c r="U13" s="447">
        <v>923</v>
      </c>
      <c r="V13" s="447">
        <v>0</v>
      </c>
      <c r="W13" s="447">
        <v>0</v>
      </c>
      <c r="X13" s="447">
        <v>0</v>
      </c>
      <c r="Y13" s="449">
        <v>0</v>
      </c>
      <c r="Z13" s="486">
        <v>0</v>
      </c>
      <c r="AA13" s="483">
        <v>6</v>
      </c>
      <c r="AB13" s="449">
        <v>0</v>
      </c>
      <c r="AC13" s="449">
        <v>0</v>
      </c>
      <c r="AD13" s="449">
        <v>0</v>
      </c>
      <c r="AE13" s="449">
        <v>0</v>
      </c>
      <c r="AF13" s="447">
        <f t="shared" si="0"/>
        <v>18041</v>
      </c>
      <c r="AG13" s="402">
        <v>2</v>
      </c>
      <c r="AH13" s="402">
        <v>7</v>
      </c>
    </row>
    <row r="14" spans="1:34" s="168" customFormat="1" ht="30" customHeight="1">
      <c r="A14" s="464">
        <v>2</v>
      </c>
      <c r="B14" s="464">
        <v>8</v>
      </c>
      <c r="C14" s="1766"/>
      <c r="D14" s="1700" t="s">
        <v>417</v>
      </c>
      <c r="E14" s="1706"/>
      <c r="F14" s="474" t="s">
        <v>1370</v>
      </c>
      <c r="G14" s="447">
        <v>0</v>
      </c>
      <c r="H14" s="447">
        <v>0</v>
      </c>
      <c r="I14" s="447">
        <v>0</v>
      </c>
      <c r="J14" s="447">
        <v>0</v>
      </c>
      <c r="K14" s="447">
        <v>0</v>
      </c>
      <c r="L14" s="447">
        <v>0</v>
      </c>
      <c r="M14" s="447">
        <v>0</v>
      </c>
      <c r="N14" s="458">
        <v>0</v>
      </c>
      <c r="O14" s="458">
        <v>0</v>
      </c>
      <c r="P14" s="447">
        <v>0</v>
      </c>
      <c r="Q14" s="447">
        <v>0</v>
      </c>
      <c r="R14" s="447">
        <v>0</v>
      </c>
      <c r="S14" s="447">
        <v>0</v>
      </c>
      <c r="T14" s="447">
        <v>0</v>
      </c>
      <c r="U14" s="447">
        <v>0</v>
      </c>
      <c r="V14" s="447">
        <v>0</v>
      </c>
      <c r="W14" s="447">
        <v>0</v>
      </c>
      <c r="X14" s="447">
        <v>0</v>
      </c>
      <c r="Y14" s="449">
        <v>0</v>
      </c>
      <c r="Z14" s="488">
        <v>0</v>
      </c>
      <c r="AA14" s="483">
        <v>0</v>
      </c>
      <c r="AB14" s="449">
        <v>0</v>
      </c>
      <c r="AC14" s="449">
        <v>0</v>
      </c>
      <c r="AD14" s="449">
        <v>0</v>
      </c>
      <c r="AE14" s="449">
        <v>0</v>
      </c>
      <c r="AF14" s="447">
        <f t="shared" si="0"/>
        <v>0</v>
      </c>
      <c r="AG14" s="402">
        <v>2</v>
      </c>
      <c r="AH14" s="402">
        <v>8</v>
      </c>
    </row>
    <row r="15" spans="1:34" s="168" customFormat="1" ht="30" customHeight="1">
      <c r="A15" s="464">
        <v>2</v>
      </c>
      <c r="B15" s="464">
        <v>9</v>
      </c>
      <c r="C15" s="1766"/>
      <c r="D15" s="1707"/>
      <c r="E15" s="1708"/>
      <c r="F15" s="475" t="s">
        <v>1419</v>
      </c>
      <c r="G15" s="447">
        <v>0</v>
      </c>
      <c r="H15" s="447">
        <v>0</v>
      </c>
      <c r="I15" s="447">
        <v>0</v>
      </c>
      <c r="J15" s="447">
        <v>0</v>
      </c>
      <c r="K15" s="447">
        <v>0</v>
      </c>
      <c r="L15" s="447">
        <v>0</v>
      </c>
      <c r="M15" s="447">
        <v>0</v>
      </c>
      <c r="N15" s="458">
        <v>0</v>
      </c>
      <c r="O15" s="458">
        <v>0</v>
      </c>
      <c r="P15" s="447">
        <v>0</v>
      </c>
      <c r="Q15" s="447">
        <v>0</v>
      </c>
      <c r="R15" s="447">
        <v>0</v>
      </c>
      <c r="S15" s="447">
        <v>0</v>
      </c>
      <c r="T15" s="447">
        <v>0</v>
      </c>
      <c r="U15" s="447">
        <v>0</v>
      </c>
      <c r="V15" s="447">
        <v>0</v>
      </c>
      <c r="W15" s="447">
        <v>0</v>
      </c>
      <c r="X15" s="447">
        <v>0</v>
      </c>
      <c r="Y15" s="449">
        <v>0</v>
      </c>
      <c r="Z15" s="487">
        <v>0</v>
      </c>
      <c r="AA15" s="483">
        <v>0</v>
      </c>
      <c r="AB15" s="449">
        <v>0</v>
      </c>
      <c r="AC15" s="449">
        <v>0</v>
      </c>
      <c r="AD15" s="449">
        <v>0</v>
      </c>
      <c r="AE15" s="449">
        <v>0</v>
      </c>
      <c r="AF15" s="447">
        <f t="shared" si="0"/>
        <v>0</v>
      </c>
      <c r="AG15" s="402">
        <v>2</v>
      </c>
      <c r="AH15" s="402">
        <v>9</v>
      </c>
    </row>
    <row r="16" spans="1:34" s="168" customFormat="1" ht="30" customHeight="1">
      <c r="A16" s="464">
        <v>2</v>
      </c>
      <c r="B16" s="464">
        <v>10</v>
      </c>
      <c r="C16" s="1766"/>
      <c r="D16" s="1709"/>
      <c r="E16" s="1710"/>
      <c r="F16" s="475" t="s">
        <v>1408</v>
      </c>
      <c r="G16" s="447">
        <v>0</v>
      </c>
      <c r="H16" s="447">
        <v>0</v>
      </c>
      <c r="I16" s="447">
        <v>0</v>
      </c>
      <c r="J16" s="447">
        <v>0</v>
      </c>
      <c r="K16" s="447">
        <v>0</v>
      </c>
      <c r="L16" s="447">
        <v>0</v>
      </c>
      <c r="M16" s="447">
        <v>0</v>
      </c>
      <c r="N16" s="458">
        <v>0</v>
      </c>
      <c r="O16" s="458">
        <v>0</v>
      </c>
      <c r="P16" s="447">
        <v>0</v>
      </c>
      <c r="Q16" s="447">
        <v>0</v>
      </c>
      <c r="R16" s="447">
        <v>0</v>
      </c>
      <c r="S16" s="447">
        <v>0</v>
      </c>
      <c r="T16" s="447">
        <v>0</v>
      </c>
      <c r="U16" s="447">
        <v>0</v>
      </c>
      <c r="V16" s="447">
        <v>0</v>
      </c>
      <c r="W16" s="447">
        <v>0</v>
      </c>
      <c r="X16" s="447">
        <v>0</v>
      </c>
      <c r="Y16" s="449">
        <v>0</v>
      </c>
      <c r="Z16" s="486">
        <v>0</v>
      </c>
      <c r="AA16" s="483">
        <v>0</v>
      </c>
      <c r="AB16" s="449">
        <v>0</v>
      </c>
      <c r="AC16" s="449">
        <v>0</v>
      </c>
      <c r="AD16" s="449">
        <v>0</v>
      </c>
      <c r="AE16" s="449">
        <v>0</v>
      </c>
      <c r="AF16" s="447">
        <f t="shared" si="0"/>
        <v>0</v>
      </c>
      <c r="AG16" s="402">
        <v>2</v>
      </c>
      <c r="AH16" s="402">
        <v>10</v>
      </c>
    </row>
    <row r="17" spans="1:34" s="168" customFormat="1" ht="30" customHeight="1">
      <c r="A17" s="464">
        <v>2</v>
      </c>
      <c r="B17" s="464">
        <v>11</v>
      </c>
      <c r="C17" s="1766"/>
      <c r="D17" s="1711" t="s">
        <v>1241</v>
      </c>
      <c r="E17" s="1712"/>
      <c r="F17" s="474" t="s">
        <v>1370</v>
      </c>
      <c r="G17" s="447">
        <v>107348</v>
      </c>
      <c r="H17" s="447">
        <v>6395</v>
      </c>
      <c r="I17" s="447">
        <v>27375</v>
      </c>
      <c r="J17" s="447">
        <v>26239</v>
      </c>
      <c r="K17" s="447">
        <v>12199</v>
      </c>
      <c r="L17" s="447">
        <v>8066</v>
      </c>
      <c r="M17" s="447">
        <v>3939</v>
      </c>
      <c r="N17" s="458">
        <v>8051</v>
      </c>
      <c r="O17" s="458">
        <v>36708</v>
      </c>
      <c r="P17" s="447">
        <v>6382</v>
      </c>
      <c r="Q17" s="447">
        <v>16353</v>
      </c>
      <c r="R17" s="447">
        <v>9348</v>
      </c>
      <c r="S17" s="447">
        <v>9964</v>
      </c>
      <c r="T17" s="447">
        <v>2185</v>
      </c>
      <c r="U17" s="447">
        <v>6996</v>
      </c>
      <c r="V17" s="447">
        <v>8632</v>
      </c>
      <c r="W17" s="447">
        <v>746</v>
      </c>
      <c r="X17" s="447">
        <v>680</v>
      </c>
      <c r="Y17" s="449">
        <v>3043</v>
      </c>
      <c r="Z17" s="488">
        <v>3318</v>
      </c>
      <c r="AA17" s="483">
        <v>2850</v>
      </c>
      <c r="AB17" s="449">
        <v>1815</v>
      </c>
      <c r="AC17" s="449">
        <v>3608</v>
      </c>
      <c r="AD17" s="449">
        <v>4178</v>
      </c>
      <c r="AE17" s="449">
        <v>6272</v>
      </c>
      <c r="AF17" s="447">
        <f t="shared" si="0"/>
        <v>322690</v>
      </c>
      <c r="AG17" s="402">
        <v>2</v>
      </c>
      <c r="AH17" s="402">
        <v>11</v>
      </c>
    </row>
    <row r="18" spans="1:34" s="168" customFormat="1" ht="30" customHeight="1">
      <c r="A18" s="464">
        <v>2</v>
      </c>
      <c r="B18" s="464">
        <v>12</v>
      </c>
      <c r="C18" s="1766"/>
      <c r="D18" s="1713"/>
      <c r="E18" s="1714"/>
      <c r="F18" s="475" t="s">
        <v>1419</v>
      </c>
      <c r="G18" s="447">
        <v>0</v>
      </c>
      <c r="H18" s="447">
        <v>0</v>
      </c>
      <c r="I18" s="447">
        <v>0</v>
      </c>
      <c r="J18" s="447">
        <v>0</v>
      </c>
      <c r="K18" s="447">
        <v>0</v>
      </c>
      <c r="L18" s="447">
        <v>499</v>
      </c>
      <c r="M18" s="447">
        <v>0</v>
      </c>
      <c r="N18" s="458">
        <v>0</v>
      </c>
      <c r="O18" s="458">
        <v>0</v>
      </c>
      <c r="P18" s="447">
        <v>0</v>
      </c>
      <c r="Q18" s="447">
        <v>0</v>
      </c>
      <c r="R18" s="447">
        <v>0</v>
      </c>
      <c r="S18" s="447">
        <v>3012</v>
      </c>
      <c r="T18" s="447">
        <v>0</v>
      </c>
      <c r="U18" s="447">
        <v>0</v>
      </c>
      <c r="V18" s="447">
        <v>0</v>
      </c>
      <c r="W18" s="447">
        <v>0</v>
      </c>
      <c r="X18" s="447">
        <v>0</v>
      </c>
      <c r="Y18" s="449">
        <v>0</v>
      </c>
      <c r="Z18" s="487">
        <v>962</v>
      </c>
      <c r="AA18" s="483">
        <v>0</v>
      </c>
      <c r="AB18" s="449">
        <v>256</v>
      </c>
      <c r="AC18" s="449">
        <v>382</v>
      </c>
      <c r="AD18" s="449">
        <v>0</v>
      </c>
      <c r="AE18" s="449">
        <v>512</v>
      </c>
      <c r="AF18" s="447">
        <f t="shared" si="0"/>
        <v>5623</v>
      </c>
      <c r="AG18" s="402">
        <v>2</v>
      </c>
      <c r="AH18" s="402">
        <v>12</v>
      </c>
    </row>
    <row r="19" spans="1:34" s="168" customFormat="1" ht="30" customHeight="1">
      <c r="A19" s="464">
        <v>2</v>
      </c>
      <c r="B19" s="464">
        <v>13</v>
      </c>
      <c r="C19" s="1766"/>
      <c r="D19" s="1715"/>
      <c r="E19" s="1716"/>
      <c r="F19" s="475" t="s">
        <v>1408</v>
      </c>
      <c r="G19" s="447">
        <v>347</v>
      </c>
      <c r="H19" s="447">
        <v>0</v>
      </c>
      <c r="I19" s="447">
        <v>6277</v>
      </c>
      <c r="J19" s="447">
        <v>1702</v>
      </c>
      <c r="K19" s="447">
        <v>0</v>
      </c>
      <c r="L19" s="447">
        <v>0</v>
      </c>
      <c r="M19" s="447">
        <v>0</v>
      </c>
      <c r="N19" s="458">
        <v>0</v>
      </c>
      <c r="O19" s="458">
        <v>0</v>
      </c>
      <c r="P19" s="447">
        <v>0</v>
      </c>
      <c r="Q19" s="447">
        <v>3582</v>
      </c>
      <c r="R19" s="447">
        <v>0</v>
      </c>
      <c r="S19" s="447">
        <v>0</v>
      </c>
      <c r="T19" s="447">
        <v>0</v>
      </c>
      <c r="U19" s="447">
        <v>0</v>
      </c>
      <c r="V19" s="447">
        <v>400</v>
      </c>
      <c r="W19" s="447">
        <v>0</v>
      </c>
      <c r="X19" s="447">
        <v>0</v>
      </c>
      <c r="Y19" s="449">
        <v>0</v>
      </c>
      <c r="Z19" s="486">
        <v>0</v>
      </c>
      <c r="AA19" s="483">
        <v>0</v>
      </c>
      <c r="AB19" s="449">
        <v>0</v>
      </c>
      <c r="AC19" s="449">
        <v>0</v>
      </c>
      <c r="AD19" s="449">
        <v>0</v>
      </c>
      <c r="AE19" s="449">
        <v>30</v>
      </c>
      <c r="AF19" s="447">
        <f t="shared" si="0"/>
        <v>12338</v>
      </c>
      <c r="AG19" s="402">
        <v>2</v>
      </c>
      <c r="AH19" s="402">
        <v>13</v>
      </c>
    </row>
    <row r="20" spans="1:34" s="168" customFormat="1" ht="30" customHeight="1">
      <c r="A20" s="464">
        <v>2</v>
      </c>
      <c r="B20" s="464">
        <v>14</v>
      </c>
      <c r="C20" s="1766"/>
      <c r="D20" s="1717" t="s">
        <v>423</v>
      </c>
      <c r="E20" s="1718"/>
      <c r="F20" s="474" t="s">
        <v>1370</v>
      </c>
      <c r="G20" s="447">
        <v>603598</v>
      </c>
      <c r="H20" s="447">
        <v>34643</v>
      </c>
      <c r="I20" s="447">
        <v>155674</v>
      </c>
      <c r="J20" s="447">
        <v>151774</v>
      </c>
      <c r="K20" s="447">
        <v>70321</v>
      </c>
      <c r="L20" s="447">
        <v>45980</v>
      </c>
      <c r="M20" s="447">
        <v>22409</v>
      </c>
      <c r="N20" s="458">
        <v>52798</v>
      </c>
      <c r="O20" s="458">
        <v>212215</v>
      </c>
      <c r="P20" s="447">
        <v>37648</v>
      </c>
      <c r="Q20" s="447">
        <v>92465</v>
      </c>
      <c r="R20" s="447">
        <v>56203</v>
      </c>
      <c r="S20" s="447">
        <v>58083</v>
      </c>
      <c r="T20" s="447">
        <v>12840</v>
      </c>
      <c r="U20" s="447">
        <v>39630</v>
      </c>
      <c r="V20" s="447">
        <v>47832</v>
      </c>
      <c r="W20" s="447">
        <v>4357</v>
      </c>
      <c r="X20" s="447">
        <v>3898</v>
      </c>
      <c r="Y20" s="449">
        <v>18640</v>
      </c>
      <c r="Z20" s="488">
        <v>15882</v>
      </c>
      <c r="AA20" s="483">
        <v>12009</v>
      </c>
      <c r="AB20" s="449">
        <v>11347</v>
      </c>
      <c r="AC20" s="449">
        <v>20190</v>
      </c>
      <c r="AD20" s="449">
        <v>24348</v>
      </c>
      <c r="AE20" s="449">
        <v>38753</v>
      </c>
      <c r="AF20" s="447">
        <f t="shared" si="0"/>
        <v>1843537</v>
      </c>
      <c r="AG20" s="402">
        <v>2</v>
      </c>
      <c r="AH20" s="402">
        <v>14</v>
      </c>
    </row>
    <row r="21" spans="1:34" s="168" customFormat="1" ht="30" customHeight="1">
      <c r="A21" s="464">
        <v>2</v>
      </c>
      <c r="B21" s="464">
        <v>15</v>
      </c>
      <c r="C21" s="1766"/>
      <c r="D21" s="1481"/>
      <c r="E21" s="1719"/>
      <c r="F21" s="475" t="s">
        <v>1419</v>
      </c>
      <c r="G21" s="447">
        <v>0</v>
      </c>
      <c r="H21" s="447">
        <v>0</v>
      </c>
      <c r="I21" s="447">
        <v>0</v>
      </c>
      <c r="J21" s="447">
        <v>0</v>
      </c>
      <c r="K21" s="447">
        <v>0</v>
      </c>
      <c r="L21" s="447">
        <v>2438</v>
      </c>
      <c r="M21" s="447">
        <v>0</v>
      </c>
      <c r="N21" s="458">
        <v>0</v>
      </c>
      <c r="O21" s="458">
        <v>0</v>
      </c>
      <c r="P21" s="447">
        <v>0</v>
      </c>
      <c r="Q21" s="447">
        <v>0</v>
      </c>
      <c r="R21" s="447">
        <v>0</v>
      </c>
      <c r="S21" s="447">
        <v>18554</v>
      </c>
      <c r="T21" s="447">
        <v>0</v>
      </c>
      <c r="U21" s="447">
        <v>0</v>
      </c>
      <c r="V21" s="447">
        <v>0</v>
      </c>
      <c r="W21" s="447">
        <v>0</v>
      </c>
      <c r="X21" s="447">
        <v>0</v>
      </c>
      <c r="Y21" s="449">
        <v>0</v>
      </c>
      <c r="Z21" s="487">
        <v>4290</v>
      </c>
      <c r="AA21" s="483">
        <v>0</v>
      </c>
      <c r="AB21" s="449">
        <v>7278</v>
      </c>
      <c r="AC21" s="449">
        <v>2875</v>
      </c>
      <c r="AD21" s="449">
        <v>0</v>
      </c>
      <c r="AE21" s="449">
        <v>3186</v>
      </c>
      <c r="AF21" s="447">
        <f t="shared" si="0"/>
        <v>38621</v>
      </c>
      <c r="AG21" s="402">
        <v>2</v>
      </c>
      <c r="AH21" s="402">
        <v>15</v>
      </c>
    </row>
    <row r="22" spans="1:34" s="168" customFormat="1" ht="30" customHeight="1">
      <c r="A22" s="464">
        <v>2</v>
      </c>
      <c r="B22" s="464">
        <v>16</v>
      </c>
      <c r="C22" s="1767"/>
      <c r="D22" s="1483"/>
      <c r="E22" s="1720"/>
      <c r="F22" s="475" t="s">
        <v>1408</v>
      </c>
      <c r="G22" s="447">
        <v>22875</v>
      </c>
      <c r="H22" s="447">
        <v>0</v>
      </c>
      <c r="I22" s="447">
        <v>48224</v>
      </c>
      <c r="J22" s="447">
        <v>14468</v>
      </c>
      <c r="K22" s="447">
        <v>0</v>
      </c>
      <c r="L22" s="447">
        <v>0</v>
      </c>
      <c r="M22" s="447">
        <v>0</v>
      </c>
      <c r="N22" s="458">
        <v>0</v>
      </c>
      <c r="O22" s="458">
        <v>0</v>
      </c>
      <c r="P22" s="447">
        <v>0</v>
      </c>
      <c r="Q22" s="447">
        <v>23888</v>
      </c>
      <c r="R22" s="447">
        <v>0</v>
      </c>
      <c r="S22" s="447">
        <v>0</v>
      </c>
      <c r="T22" s="447">
        <v>0</v>
      </c>
      <c r="U22" s="447">
        <v>1152</v>
      </c>
      <c r="V22" s="447">
        <v>2879</v>
      </c>
      <c r="W22" s="447">
        <v>0</v>
      </c>
      <c r="X22" s="447">
        <v>0</v>
      </c>
      <c r="Y22" s="449">
        <v>0</v>
      </c>
      <c r="Z22" s="486">
        <v>0</v>
      </c>
      <c r="AA22" s="483">
        <v>6</v>
      </c>
      <c r="AB22" s="449">
        <v>0</v>
      </c>
      <c r="AC22" s="449">
        <v>0</v>
      </c>
      <c r="AD22" s="449">
        <v>0</v>
      </c>
      <c r="AE22" s="449">
        <v>1583</v>
      </c>
      <c r="AF22" s="447">
        <f t="shared" si="0"/>
        <v>115075</v>
      </c>
      <c r="AG22" s="402">
        <v>2</v>
      </c>
      <c r="AH22" s="402">
        <v>16</v>
      </c>
    </row>
    <row r="23" spans="1:34" s="168" customFormat="1" ht="30" customHeight="1">
      <c r="A23" s="464">
        <v>2</v>
      </c>
      <c r="B23" s="464">
        <v>17</v>
      </c>
      <c r="C23" s="466" t="s">
        <v>269</v>
      </c>
      <c r="D23" s="1721" t="s">
        <v>1420</v>
      </c>
      <c r="E23" s="1722"/>
      <c r="F23" s="474" t="s">
        <v>1370</v>
      </c>
      <c r="G23" s="447">
        <v>1404</v>
      </c>
      <c r="H23" s="447">
        <v>97</v>
      </c>
      <c r="I23" s="447">
        <v>252</v>
      </c>
      <c r="J23" s="447">
        <v>294</v>
      </c>
      <c r="K23" s="447">
        <v>154</v>
      </c>
      <c r="L23" s="447">
        <v>108</v>
      </c>
      <c r="M23" s="447">
        <v>48</v>
      </c>
      <c r="N23" s="458">
        <v>84</v>
      </c>
      <c r="O23" s="458">
        <v>444</v>
      </c>
      <c r="P23" s="447">
        <v>84</v>
      </c>
      <c r="Q23" s="447">
        <v>144</v>
      </c>
      <c r="R23" s="447">
        <v>96</v>
      </c>
      <c r="S23" s="447">
        <v>120</v>
      </c>
      <c r="T23" s="447">
        <v>36</v>
      </c>
      <c r="U23" s="447">
        <v>96</v>
      </c>
      <c r="V23" s="447">
        <v>84</v>
      </c>
      <c r="W23" s="447">
        <v>12</v>
      </c>
      <c r="X23" s="447">
        <v>12</v>
      </c>
      <c r="Y23" s="449">
        <v>36</v>
      </c>
      <c r="Z23" s="488">
        <v>24</v>
      </c>
      <c r="AA23" s="483">
        <v>24</v>
      </c>
      <c r="AB23" s="449">
        <v>24</v>
      </c>
      <c r="AC23" s="449">
        <v>36</v>
      </c>
      <c r="AD23" s="449">
        <v>48</v>
      </c>
      <c r="AE23" s="449">
        <v>72</v>
      </c>
      <c r="AF23" s="447">
        <f t="shared" si="0"/>
        <v>3833</v>
      </c>
      <c r="AG23" s="402">
        <v>2</v>
      </c>
      <c r="AH23" s="402">
        <v>17</v>
      </c>
    </row>
    <row r="24" spans="1:34" s="168" customFormat="1" ht="30" customHeight="1">
      <c r="A24" s="464">
        <v>2</v>
      </c>
      <c r="B24" s="464">
        <v>18</v>
      </c>
      <c r="C24" s="1768" t="s">
        <v>1421</v>
      </c>
      <c r="D24" s="1723"/>
      <c r="E24" s="1724"/>
      <c r="F24" s="475" t="s">
        <v>1419</v>
      </c>
      <c r="G24" s="447">
        <v>0</v>
      </c>
      <c r="H24" s="447">
        <v>0</v>
      </c>
      <c r="I24" s="447">
        <v>0</v>
      </c>
      <c r="J24" s="447">
        <v>0</v>
      </c>
      <c r="K24" s="447">
        <v>0</v>
      </c>
      <c r="L24" s="447">
        <v>12</v>
      </c>
      <c r="M24" s="447">
        <v>0</v>
      </c>
      <c r="N24" s="458">
        <v>0</v>
      </c>
      <c r="O24" s="458">
        <v>0</v>
      </c>
      <c r="P24" s="447">
        <v>0</v>
      </c>
      <c r="Q24" s="447">
        <v>0</v>
      </c>
      <c r="R24" s="447">
        <v>0</v>
      </c>
      <c r="S24" s="447">
        <v>48</v>
      </c>
      <c r="T24" s="447">
        <v>0</v>
      </c>
      <c r="U24" s="447">
        <v>0</v>
      </c>
      <c r="V24" s="447">
        <v>0</v>
      </c>
      <c r="W24" s="447">
        <v>0</v>
      </c>
      <c r="X24" s="447">
        <v>0</v>
      </c>
      <c r="Y24" s="449">
        <v>0</v>
      </c>
      <c r="Z24" s="487">
        <v>12</v>
      </c>
      <c r="AA24" s="483">
        <v>0</v>
      </c>
      <c r="AB24" s="449">
        <v>60</v>
      </c>
      <c r="AC24" s="449">
        <v>12</v>
      </c>
      <c r="AD24" s="449">
        <v>0</v>
      </c>
      <c r="AE24" s="449">
        <v>12</v>
      </c>
      <c r="AF24" s="447">
        <f t="shared" si="0"/>
        <v>156</v>
      </c>
      <c r="AG24" s="402">
        <v>2</v>
      </c>
      <c r="AH24" s="402">
        <v>18</v>
      </c>
    </row>
    <row r="25" spans="1:34" s="168" customFormat="1" ht="30" customHeight="1">
      <c r="A25" s="464">
        <v>2</v>
      </c>
      <c r="B25" s="464">
        <v>19</v>
      </c>
      <c r="C25" s="1769"/>
      <c r="D25" s="1725"/>
      <c r="E25" s="1726"/>
      <c r="F25" s="475" t="s">
        <v>1408</v>
      </c>
      <c r="G25" s="447">
        <v>132</v>
      </c>
      <c r="H25" s="447">
        <v>0</v>
      </c>
      <c r="I25" s="447">
        <v>189</v>
      </c>
      <c r="J25" s="447">
        <v>108</v>
      </c>
      <c r="K25" s="447">
        <v>0</v>
      </c>
      <c r="L25" s="447">
        <v>0</v>
      </c>
      <c r="M25" s="447">
        <v>0</v>
      </c>
      <c r="N25" s="458">
        <v>0</v>
      </c>
      <c r="O25" s="458">
        <v>0</v>
      </c>
      <c r="P25" s="447">
        <v>0</v>
      </c>
      <c r="Q25" s="447">
        <v>93</v>
      </c>
      <c r="R25" s="447">
        <v>0</v>
      </c>
      <c r="S25" s="447">
        <v>0</v>
      </c>
      <c r="T25" s="447">
        <v>0</v>
      </c>
      <c r="U25" s="447">
        <v>12</v>
      </c>
      <c r="V25" s="447">
        <v>12</v>
      </c>
      <c r="W25" s="447">
        <v>0</v>
      </c>
      <c r="X25" s="447">
        <v>0</v>
      </c>
      <c r="Y25" s="449">
        <v>0</v>
      </c>
      <c r="Z25" s="486">
        <v>0</v>
      </c>
      <c r="AA25" s="483">
        <v>1</v>
      </c>
      <c r="AB25" s="449">
        <v>0</v>
      </c>
      <c r="AC25" s="449">
        <v>0</v>
      </c>
      <c r="AD25" s="449">
        <v>0</v>
      </c>
      <c r="AE25" s="449">
        <v>12</v>
      </c>
      <c r="AF25" s="447">
        <f t="shared" si="0"/>
        <v>559</v>
      </c>
      <c r="AG25" s="402">
        <v>2</v>
      </c>
      <c r="AH25" s="402">
        <v>19</v>
      </c>
    </row>
    <row r="26" spans="1:34" s="168" customFormat="1" ht="30" customHeight="1">
      <c r="A26" s="464">
        <v>2</v>
      </c>
      <c r="B26" s="464">
        <v>20</v>
      </c>
      <c r="C26" s="1769"/>
      <c r="D26" s="1727" t="s">
        <v>797</v>
      </c>
      <c r="E26" s="1728"/>
      <c r="F26" s="474" t="s">
        <v>1370</v>
      </c>
      <c r="G26" s="447">
        <v>117</v>
      </c>
      <c r="H26" s="447">
        <v>9</v>
      </c>
      <c r="I26" s="447">
        <v>21</v>
      </c>
      <c r="J26" s="447">
        <v>24</v>
      </c>
      <c r="K26" s="447">
        <v>13</v>
      </c>
      <c r="L26" s="447">
        <v>9</v>
      </c>
      <c r="M26" s="447">
        <v>4</v>
      </c>
      <c r="N26" s="458">
        <v>7</v>
      </c>
      <c r="O26" s="458">
        <v>37</v>
      </c>
      <c r="P26" s="447">
        <v>7</v>
      </c>
      <c r="Q26" s="447">
        <v>12</v>
      </c>
      <c r="R26" s="447">
        <v>8</v>
      </c>
      <c r="S26" s="447">
        <v>10</v>
      </c>
      <c r="T26" s="447">
        <v>3</v>
      </c>
      <c r="U26" s="447">
        <v>8</v>
      </c>
      <c r="V26" s="447">
        <v>7</v>
      </c>
      <c r="W26" s="447">
        <v>1</v>
      </c>
      <c r="X26" s="447">
        <v>1</v>
      </c>
      <c r="Y26" s="449">
        <v>3</v>
      </c>
      <c r="Z26" s="488">
        <v>2</v>
      </c>
      <c r="AA26" s="483">
        <v>2</v>
      </c>
      <c r="AB26" s="449">
        <v>2</v>
      </c>
      <c r="AC26" s="449">
        <v>3</v>
      </c>
      <c r="AD26" s="449">
        <v>4</v>
      </c>
      <c r="AE26" s="449">
        <v>6</v>
      </c>
      <c r="AF26" s="447">
        <f t="shared" si="0"/>
        <v>320</v>
      </c>
      <c r="AG26" s="402">
        <v>2</v>
      </c>
      <c r="AH26" s="402">
        <v>20</v>
      </c>
    </row>
    <row r="27" spans="1:34" s="168" customFormat="1" ht="30" customHeight="1">
      <c r="A27" s="464">
        <v>2</v>
      </c>
      <c r="B27" s="464">
        <v>21</v>
      </c>
      <c r="C27" s="1769"/>
      <c r="D27" s="1729"/>
      <c r="E27" s="1730"/>
      <c r="F27" s="475" t="s">
        <v>1419</v>
      </c>
      <c r="G27" s="447">
        <v>0</v>
      </c>
      <c r="H27" s="447">
        <v>0</v>
      </c>
      <c r="I27" s="447">
        <v>0</v>
      </c>
      <c r="J27" s="447">
        <v>0</v>
      </c>
      <c r="K27" s="447">
        <v>0</v>
      </c>
      <c r="L27" s="447">
        <v>1</v>
      </c>
      <c r="M27" s="447">
        <v>0</v>
      </c>
      <c r="N27" s="458">
        <v>0</v>
      </c>
      <c r="O27" s="458">
        <v>0</v>
      </c>
      <c r="P27" s="447">
        <v>0</v>
      </c>
      <c r="Q27" s="447">
        <v>0</v>
      </c>
      <c r="R27" s="447">
        <v>0</v>
      </c>
      <c r="S27" s="447">
        <v>4</v>
      </c>
      <c r="T27" s="447">
        <v>0</v>
      </c>
      <c r="U27" s="447">
        <v>0</v>
      </c>
      <c r="V27" s="447">
        <v>0</v>
      </c>
      <c r="W27" s="447">
        <v>0</v>
      </c>
      <c r="X27" s="447">
        <v>0</v>
      </c>
      <c r="Y27" s="449">
        <v>0</v>
      </c>
      <c r="Z27" s="487">
        <v>1</v>
      </c>
      <c r="AA27" s="483">
        <v>0</v>
      </c>
      <c r="AB27" s="449">
        <v>5</v>
      </c>
      <c r="AC27" s="449">
        <v>1</v>
      </c>
      <c r="AD27" s="449">
        <v>0</v>
      </c>
      <c r="AE27" s="449">
        <v>1</v>
      </c>
      <c r="AF27" s="447">
        <f t="shared" si="0"/>
        <v>13</v>
      </c>
      <c r="AG27" s="402">
        <v>2</v>
      </c>
      <c r="AH27" s="402">
        <v>21</v>
      </c>
    </row>
    <row r="28" spans="1:34" s="168" customFormat="1" ht="30" customHeight="1">
      <c r="A28" s="464">
        <v>2</v>
      </c>
      <c r="B28" s="464">
        <v>22</v>
      </c>
      <c r="C28" s="1769"/>
      <c r="D28" s="1731"/>
      <c r="E28" s="1732"/>
      <c r="F28" s="475" t="s">
        <v>1408</v>
      </c>
      <c r="G28" s="447">
        <v>11</v>
      </c>
      <c r="H28" s="447">
        <v>0</v>
      </c>
      <c r="I28" s="447">
        <v>16</v>
      </c>
      <c r="J28" s="447">
        <v>9</v>
      </c>
      <c r="K28" s="447">
        <v>0</v>
      </c>
      <c r="L28" s="447">
        <v>0</v>
      </c>
      <c r="M28" s="447">
        <v>0</v>
      </c>
      <c r="N28" s="458">
        <v>0</v>
      </c>
      <c r="O28" s="458">
        <v>0</v>
      </c>
      <c r="P28" s="447">
        <v>0</v>
      </c>
      <c r="Q28" s="447">
        <v>8</v>
      </c>
      <c r="R28" s="447">
        <v>0</v>
      </c>
      <c r="S28" s="447">
        <v>0</v>
      </c>
      <c r="T28" s="447">
        <v>0</v>
      </c>
      <c r="U28" s="447">
        <v>1</v>
      </c>
      <c r="V28" s="447">
        <v>1</v>
      </c>
      <c r="W28" s="447">
        <v>0</v>
      </c>
      <c r="X28" s="447">
        <v>0</v>
      </c>
      <c r="Y28" s="449">
        <v>0</v>
      </c>
      <c r="Z28" s="487">
        <v>0</v>
      </c>
      <c r="AA28" s="483">
        <v>0</v>
      </c>
      <c r="AB28" s="449">
        <v>0</v>
      </c>
      <c r="AC28" s="449">
        <v>0</v>
      </c>
      <c r="AD28" s="449">
        <v>0</v>
      </c>
      <c r="AE28" s="449">
        <v>1</v>
      </c>
      <c r="AF28" s="447">
        <f t="shared" si="0"/>
        <v>47</v>
      </c>
      <c r="AG28" s="402">
        <v>2</v>
      </c>
      <c r="AH28" s="402">
        <v>22</v>
      </c>
    </row>
    <row r="29" spans="1:34" s="168" customFormat="1" ht="30" customHeight="1">
      <c r="A29" s="464">
        <v>2</v>
      </c>
      <c r="B29" s="464">
        <v>23</v>
      </c>
      <c r="C29" s="1769"/>
      <c r="D29" s="1771" t="s">
        <v>673</v>
      </c>
      <c r="E29" s="1733" t="s">
        <v>1385</v>
      </c>
      <c r="F29" s="476" t="s">
        <v>1370</v>
      </c>
      <c r="G29" s="447">
        <v>423985</v>
      </c>
      <c r="H29" s="447">
        <v>30459</v>
      </c>
      <c r="I29" s="447">
        <v>84474</v>
      </c>
      <c r="J29" s="447">
        <v>92387</v>
      </c>
      <c r="K29" s="447">
        <v>44374</v>
      </c>
      <c r="L29" s="447">
        <v>34098</v>
      </c>
      <c r="M29" s="447">
        <v>16202</v>
      </c>
      <c r="N29" s="458">
        <v>29724</v>
      </c>
      <c r="O29" s="458">
        <v>130313</v>
      </c>
      <c r="P29" s="447">
        <v>21171</v>
      </c>
      <c r="Q29" s="447">
        <v>43116</v>
      </c>
      <c r="R29" s="447">
        <v>30037</v>
      </c>
      <c r="S29" s="447">
        <v>37758</v>
      </c>
      <c r="T29" s="447">
        <v>9152</v>
      </c>
      <c r="U29" s="447">
        <v>25350</v>
      </c>
      <c r="V29" s="447">
        <v>25099</v>
      </c>
      <c r="W29" s="447">
        <v>2537</v>
      </c>
      <c r="X29" s="447">
        <v>2273</v>
      </c>
      <c r="Y29" s="449">
        <v>9943</v>
      </c>
      <c r="Z29" s="489">
        <v>7616</v>
      </c>
      <c r="AA29" s="483">
        <v>6824</v>
      </c>
      <c r="AB29" s="449">
        <v>6357</v>
      </c>
      <c r="AC29" s="449">
        <v>10872</v>
      </c>
      <c r="AD29" s="449">
        <v>15026</v>
      </c>
      <c r="AE29" s="449">
        <v>21244</v>
      </c>
      <c r="AF29" s="447">
        <f t="shared" si="0"/>
        <v>1160391</v>
      </c>
      <c r="AG29" s="402">
        <v>2</v>
      </c>
      <c r="AH29" s="402">
        <v>23</v>
      </c>
    </row>
    <row r="30" spans="1:34" s="168" customFormat="1" ht="30" customHeight="1">
      <c r="A30" s="464">
        <v>2</v>
      </c>
      <c r="B30" s="464">
        <v>24</v>
      </c>
      <c r="C30" s="1769"/>
      <c r="D30" s="1772"/>
      <c r="E30" s="1734"/>
      <c r="F30" s="477" t="s">
        <v>1419</v>
      </c>
      <c r="G30" s="447">
        <v>0</v>
      </c>
      <c r="H30" s="447">
        <v>0</v>
      </c>
      <c r="I30" s="447">
        <v>0</v>
      </c>
      <c r="J30" s="447">
        <v>0</v>
      </c>
      <c r="K30" s="447">
        <v>0</v>
      </c>
      <c r="L30" s="447">
        <v>1651</v>
      </c>
      <c r="M30" s="447">
        <v>0</v>
      </c>
      <c r="N30" s="458">
        <v>0</v>
      </c>
      <c r="O30" s="458">
        <v>0</v>
      </c>
      <c r="P30" s="447">
        <v>0</v>
      </c>
      <c r="Q30" s="447">
        <v>0</v>
      </c>
      <c r="R30" s="447">
        <v>0</v>
      </c>
      <c r="S30" s="447">
        <v>11688</v>
      </c>
      <c r="T30" s="447">
        <v>0</v>
      </c>
      <c r="U30" s="447">
        <v>0</v>
      </c>
      <c r="V30" s="447">
        <v>0</v>
      </c>
      <c r="W30" s="447">
        <v>0</v>
      </c>
      <c r="X30" s="447">
        <v>0</v>
      </c>
      <c r="Y30" s="449">
        <v>0</v>
      </c>
      <c r="Z30" s="490">
        <v>2566</v>
      </c>
      <c r="AA30" s="483">
        <v>0</v>
      </c>
      <c r="AB30" s="449">
        <v>5832</v>
      </c>
      <c r="AC30" s="449">
        <v>1923</v>
      </c>
      <c r="AD30" s="449">
        <v>0</v>
      </c>
      <c r="AE30" s="449">
        <v>2317</v>
      </c>
      <c r="AF30" s="447">
        <f t="shared" si="0"/>
        <v>25977</v>
      </c>
      <c r="AG30" s="402">
        <v>2</v>
      </c>
      <c r="AH30" s="402">
        <v>24</v>
      </c>
    </row>
    <row r="31" spans="1:34" s="168" customFormat="1" ht="30" customHeight="1">
      <c r="A31" s="464">
        <v>2</v>
      </c>
      <c r="B31" s="464">
        <v>25</v>
      </c>
      <c r="C31" s="1769"/>
      <c r="D31" s="1772"/>
      <c r="E31" s="1735"/>
      <c r="F31" s="477" t="s">
        <v>1408</v>
      </c>
      <c r="G31" s="447">
        <v>17102</v>
      </c>
      <c r="H31" s="447">
        <v>0</v>
      </c>
      <c r="I31" s="447">
        <v>28880</v>
      </c>
      <c r="J31" s="447">
        <v>10853</v>
      </c>
      <c r="K31" s="447">
        <v>0</v>
      </c>
      <c r="L31" s="447">
        <v>0</v>
      </c>
      <c r="M31" s="447">
        <v>0</v>
      </c>
      <c r="N31" s="458">
        <v>0</v>
      </c>
      <c r="O31" s="458">
        <v>0</v>
      </c>
      <c r="P31" s="447">
        <v>0</v>
      </c>
      <c r="Q31" s="447">
        <v>0</v>
      </c>
      <c r="R31" s="447">
        <v>0</v>
      </c>
      <c r="S31" s="447">
        <v>0</v>
      </c>
      <c r="T31" s="447">
        <v>0</v>
      </c>
      <c r="U31" s="447">
        <v>0</v>
      </c>
      <c r="V31" s="447">
        <v>1972</v>
      </c>
      <c r="W31" s="447">
        <v>0</v>
      </c>
      <c r="X31" s="447">
        <v>0</v>
      </c>
      <c r="Y31" s="449">
        <v>0</v>
      </c>
      <c r="Z31" s="490">
        <v>0</v>
      </c>
      <c r="AA31" s="483">
        <v>0</v>
      </c>
      <c r="AB31" s="449">
        <v>0</v>
      </c>
      <c r="AC31" s="449">
        <v>0</v>
      </c>
      <c r="AD31" s="449">
        <v>0</v>
      </c>
      <c r="AE31" s="449">
        <v>1417</v>
      </c>
      <c r="AF31" s="447">
        <f t="shared" si="0"/>
        <v>60224</v>
      </c>
      <c r="AG31" s="402">
        <v>2</v>
      </c>
      <c r="AH31" s="402">
        <v>25</v>
      </c>
    </row>
    <row r="32" spans="1:34" s="168" customFormat="1" ht="30" customHeight="1">
      <c r="A32" s="464">
        <v>2</v>
      </c>
      <c r="B32" s="464">
        <v>26</v>
      </c>
      <c r="C32" s="1769"/>
      <c r="D32" s="1772"/>
      <c r="E32" s="1736" t="s">
        <v>917</v>
      </c>
      <c r="F32" s="478" t="s">
        <v>1370</v>
      </c>
      <c r="G32" s="447">
        <v>12447</v>
      </c>
      <c r="H32" s="447">
        <v>1078</v>
      </c>
      <c r="I32" s="447">
        <v>3651</v>
      </c>
      <c r="J32" s="447">
        <v>2250</v>
      </c>
      <c r="K32" s="447">
        <v>2259</v>
      </c>
      <c r="L32" s="447">
        <v>1836</v>
      </c>
      <c r="M32" s="447">
        <v>1338</v>
      </c>
      <c r="N32" s="458">
        <v>981</v>
      </c>
      <c r="O32" s="458">
        <v>6511</v>
      </c>
      <c r="P32" s="447">
        <v>265</v>
      </c>
      <c r="Q32" s="447">
        <v>1060</v>
      </c>
      <c r="R32" s="447">
        <v>798</v>
      </c>
      <c r="S32" s="447">
        <v>1628</v>
      </c>
      <c r="T32" s="447">
        <v>230</v>
      </c>
      <c r="U32" s="447">
        <v>775</v>
      </c>
      <c r="V32" s="447">
        <v>540</v>
      </c>
      <c r="W32" s="447">
        <v>120</v>
      </c>
      <c r="X32" s="447">
        <v>0</v>
      </c>
      <c r="Y32" s="449">
        <v>618</v>
      </c>
      <c r="Z32" s="490">
        <v>258</v>
      </c>
      <c r="AA32" s="483">
        <v>0</v>
      </c>
      <c r="AB32" s="449">
        <v>78</v>
      </c>
      <c r="AC32" s="449">
        <v>774</v>
      </c>
      <c r="AD32" s="449">
        <v>156</v>
      </c>
      <c r="AE32" s="449">
        <v>1512</v>
      </c>
      <c r="AF32" s="447">
        <f t="shared" si="0"/>
        <v>41163</v>
      </c>
      <c r="AG32" s="402">
        <v>2</v>
      </c>
      <c r="AH32" s="402">
        <v>26</v>
      </c>
    </row>
    <row r="33" spans="1:34" s="168" customFormat="1" ht="30" customHeight="1">
      <c r="A33" s="464">
        <v>2</v>
      </c>
      <c r="B33" s="464">
        <v>27</v>
      </c>
      <c r="C33" s="1769"/>
      <c r="D33" s="1772"/>
      <c r="E33" s="1737"/>
      <c r="F33" s="477" t="s">
        <v>1419</v>
      </c>
      <c r="G33" s="447">
        <v>0</v>
      </c>
      <c r="H33" s="447">
        <v>0</v>
      </c>
      <c r="I33" s="447">
        <v>0</v>
      </c>
      <c r="J33" s="447">
        <v>0</v>
      </c>
      <c r="K33" s="447">
        <v>0</v>
      </c>
      <c r="L33" s="447">
        <v>0</v>
      </c>
      <c r="M33" s="447">
        <v>0</v>
      </c>
      <c r="N33" s="458">
        <v>0</v>
      </c>
      <c r="O33" s="458">
        <v>0</v>
      </c>
      <c r="P33" s="447">
        <v>0</v>
      </c>
      <c r="Q33" s="447">
        <v>0</v>
      </c>
      <c r="R33" s="447">
        <v>0</v>
      </c>
      <c r="S33" s="447">
        <v>0</v>
      </c>
      <c r="T33" s="447">
        <v>0</v>
      </c>
      <c r="U33" s="447">
        <v>0</v>
      </c>
      <c r="V33" s="447">
        <v>0</v>
      </c>
      <c r="W33" s="447">
        <v>0</v>
      </c>
      <c r="X33" s="447">
        <v>0</v>
      </c>
      <c r="Y33" s="449">
        <v>0</v>
      </c>
      <c r="Z33" s="490">
        <v>0</v>
      </c>
      <c r="AA33" s="483">
        <v>0</v>
      </c>
      <c r="AB33" s="449">
        <v>0</v>
      </c>
      <c r="AC33" s="449">
        <v>0</v>
      </c>
      <c r="AD33" s="449">
        <v>0</v>
      </c>
      <c r="AE33" s="449">
        <v>0</v>
      </c>
      <c r="AF33" s="447">
        <f t="shared" si="0"/>
        <v>0</v>
      </c>
      <c r="AG33" s="402">
        <v>2</v>
      </c>
      <c r="AH33" s="402">
        <v>27</v>
      </c>
    </row>
    <row r="34" spans="1:34" s="168" customFormat="1" ht="30" customHeight="1">
      <c r="A34" s="464">
        <v>2</v>
      </c>
      <c r="B34" s="464">
        <v>28</v>
      </c>
      <c r="C34" s="1769"/>
      <c r="D34" s="1772"/>
      <c r="E34" s="1738"/>
      <c r="F34" s="477" t="s">
        <v>1408</v>
      </c>
      <c r="G34" s="447">
        <v>0</v>
      </c>
      <c r="H34" s="447">
        <v>0</v>
      </c>
      <c r="I34" s="447">
        <v>0</v>
      </c>
      <c r="J34" s="447">
        <v>0</v>
      </c>
      <c r="K34" s="447">
        <v>0</v>
      </c>
      <c r="L34" s="447">
        <v>0</v>
      </c>
      <c r="M34" s="447">
        <v>0</v>
      </c>
      <c r="N34" s="458">
        <v>0</v>
      </c>
      <c r="O34" s="458">
        <v>0</v>
      </c>
      <c r="P34" s="447">
        <v>0</v>
      </c>
      <c r="Q34" s="447">
        <v>0</v>
      </c>
      <c r="R34" s="447">
        <v>0</v>
      </c>
      <c r="S34" s="447">
        <v>0</v>
      </c>
      <c r="T34" s="447">
        <v>0</v>
      </c>
      <c r="U34" s="447">
        <v>0</v>
      </c>
      <c r="V34" s="447">
        <v>0</v>
      </c>
      <c r="W34" s="447">
        <v>0</v>
      </c>
      <c r="X34" s="447">
        <v>0</v>
      </c>
      <c r="Y34" s="449">
        <v>0</v>
      </c>
      <c r="Z34" s="490">
        <v>0</v>
      </c>
      <c r="AA34" s="483">
        <v>0</v>
      </c>
      <c r="AB34" s="449">
        <v>0</v>
      </c>
      <c r="AC34" s="449">
        <v>0</v>
      </c>
      <c r="AD34" s="449">
        <v>0</v>
      </c>
      <c r="AE34" s="449">
        <v>0</v>
      </c>
      <c r="AF34" s="447">
        <f t="shared" si="0"/>
        <v>0</v>
      </c>
      <c r="AG34" s="402">
        <v>2</v>
      </c>
      <c r="AH34" s="402">
        <v>28</v>
      </c>
    </row>
    <row r="35" spans="1:34" s="168" customFormat="1" ht="30" customHeight="1">
      <c r="A35" s="464">
        <v>2</v>
      </c>
      <c r="B35" s="464">
        <v>29</v>
      </c>
      <c r="C35" s="1769"/>
      <c r="D35" s="1772"/>
      <c r="E35" s="1736" t="s">
        <v>1257</v>
      </c>
      <c r="F35" s="478" t="s">
        <v>1370</v>
      </c>
      <c r="G35" s="447">
        <v>0</v>
      </c>
      <c r="H35" s="447">
        <v>0</v>
      </c>
      <c r="I35" s="447">
        <v>0</v>
      </c>
      <c r="J35" s="447">
        <v>0</v>
      </c>
      <c r="K35" s="447">
        <v>0</v>
      </c>
      <c r="L35" s="447">
        <v>0</v>
      </c>
      <c r="M35" s="447">
        <v>0</v>
      </c>
      <c r="N35" s="458">
        <v>0</v>
      </c>
      <c r="O35" s="458">
        <v>0</v>
      </c>
      <c r="P35" s="447">
        <v>0</v>
      </c>
      <c r="Q35" s="447">
        <v>0</v>
      </c>
      <c r="R35" s="447">
        <v>0</v>
      </c>
      <c r="S35" s="447">
        <v>0</v>
      </c>
      <c r="T35" s="447">
        <v>0</v>
      </c>
      <c r="U35" s="447">
        <v>0</v>
      </c>
      <c r="V35" s="447">
        <v>0</v>
      </c>
      <c r="W35" s="447">
        <v>0</v>
      </c>
      <c r="X35" s="447">
        <v>0</v>
      </c>
      <c r="Y35" s="449">
        <v>0</v>
      </c>
      <c r="Z35" s="490">
        <v>0</v>
      </c>
      <c r="AA35" s="483">
        <v>0</v>
      </c>
      <c r="AB35" s="449">
        <v>0</v>
      </c>
      <c r="AC35" s="449">
        <v>0</v>
      </c>
      <c r="AD35" s="449">
        <v>0</v>
      </c>
      <c r="AE35" s="449">
        <v>0</v>
      </c>
      <c r="AF35" s="447">
        <f t="shared" si="0"/>
        <v>0</v>
      </c>
      <c r="AG35" s="402">
        <v>2</v>
      </c>
      <c r="AH35" s="402">
        <v>29</v>
      </c>
    </row>
    <row r="36" spans="1:34" s="168" customFormat="1" ht="30" customHeight="1">
      <c r="A36" s="464">
        <v>2</v>
      </c>
      <c r="B36" s="464">
        <v>30</v>
      </c>
      <c r="C36" s="1769"/>
      <c r="D36" s="1772"/>
      <c r="E36" s="1739"/>
      <c r="F36" s="477" t="s">
        <v>1419</v>
      </c>
      <c r="G36" s="447">
        <v>0</v>
      </c>
      <c r="H36" s="447">
        <v>0</v>
      </c>
      <c r="I36" s="447">
        <v>0</v>
      </c>
      <c r="J36" s="447">
        <v>0</v>
      </c>
      <c r="K36" s="447">
        <v>0</v>
      </c>
      <c r="L36" s="447">
        <v>0</v>
      </c>
      <c r="M36" s="447">
        <v>0</v>
      </c>
      <c r="N36" s="458">
        <v>0</v>
      </c>
      <c r="O36" s="458">
        <v>0</v>
      </c>
      <c r="P36" s="447">
        <v>0</v>
      </c>
      <c r="Q36" s="447">
        <v>0</v>
      </c>
      <c r="R36" s="447">
        <v>0</v>
      </c>
      <c r="S36" s="447">
        <v>0</v>
      </c>
      <c r="T36" s="447">
        <v>0</v>
      </c>
      <c r="U36" s="447">
        <v>0</v>
      </c>
      <c r="V36" s="447">
        <v>0</v>
      </c>
      <c r="W36" s="447">
        <v>0</v>
      </c>
      <c r="X36" s="447">
        <v>0</v>
      </c>
      <c r="Y36" s="449">
        <v>0</v>
      </c>
      <c r="Z36" s="490">
        <v>0</v>
      </c>
      <c r="AA36" s="483">
        <v>0</v>
      </c>
      <c r="AB36" s="449">
        <v>0</v>
      </c>
      <c r="AC36" s="449">
        <v>0</v>
      </c>
      <c r="AD36" s="449">
        <v>0</v>
      </c>
      <c r="AE36" s="449">
        <v>0</v>
      </c>
      <c r="AF36" s="447">
        <f t="shared" si="0"/>
        <v>0</v>
      </c>
      <c r="AG36" s="402">
        <v>2</v>
      </c>
      <c r="AH36" s="402">
        <v>30</v>
      </c>
    </row>
    <row r="37" spans="1:34" s="168" customFormat="1" ht="30" customHeight="1">
      <c r="A37" s="464">
        <v>2</v>
      </c>
      <c r="B37" s="464">
        <v>31</v>
      </c>
      <c r="C37" s="1769"/>
      <c r="D37" s="1773"/>
      <c r="E37" s="1740"/>
      <c r="F37" s="477" t="s">
        <v>1408</v>
      </c>
      <c r="G37" s="447">
        <v>0</v>
      </c>
      <c r="H37" s="447">
        <v>0</v>
      </c>
      <c r="I37" s="447">
        <v>0</v>
      </c>
      <c r="J37" s="447">
        <v>0</v>
      </c>
      <c r="K37" s="447">
        <v>0</v>
      </c>
      <c r="L37" s="447">
        <v>0</v>
      </c>
      <c r="M37" s="447">
        <v>0</v>
      </c>
      <c r="N37" s="458">
        <v>0</v>
      </c>
      <c r="O37" s="458">
        <v>0</v>
      </c>
      <c r="P37" s="447">
        <v>0</v>
      </c>
      <c r="Q37" s="447">
        <v>0</v>
      </c>
      <c r="R37" s="447">
        <v>0</v>
      </c>
      <c r="S37" s="447">
        <v>0</v>
      </c>
      <c r="T37" s="447">
        <v>0</v>
      </c>
      <c r="U37" s="447">
        <v>0</v>
      </c>
      <c r="V37" s="447">
        <v>0</v>
      </c>
      <c r="W37" s="447">
        <v>0</v>
      </c>
      <c r="X37" s="447">
        <v>0</v>
      </c>
      <c r="Y37" s="449">
        <v>0</v>
      </c>
      <c r="Z37" s="490">
        <v>0</v>
      </c>
      <c r="AA37" s="483">
        <v>0</v>
      </c>
      <c r="AB37" s="449">
        <v>0</v>
      </c>
      <c r="AC37" s="449">
        <v>0</v>
      </c>
      <c r="AD37" s="449">
        <v>0</v>
      </c>
      <c r="AE37" s="449">
        <v>0</v>
      </c>
      <c r="AF37" s="447">
        <f t="shared" si="0"/>
        <v>0</v>
      </c>
      <c r="AG37" s="402">
        <v>2</v>
      </c>
      <c r="AH37" s="402">
        <v>31</v>
      </c>
    </row>
    <row r="38" spans="1:34" s="168" customFormat="1" ht="30" customHeight="1">
      <c r="A38" s="464">
        <v>2</v>
      </c>
      <c r="B38" s="464">
        <v>32</v>
      </c>
      <c r="C38" s="1769"/>
      <c r="D38" s="1774" t="s">
        <v>1405</v>
      </c>
      <c r="E38" s="1741" t="s">
        <v>1240</v>
      </c>
      <c r="F38" s="478" t="s">
        <v>1370</v>
      </c>
      <c r="G38" s="447">
        <v>13416</v>
      </c>
      <c r="H38" s="447">
        <v>1361</v>
      </c>
      <c r="I38" s="447">
        <v>3892</v>
      </c>
      <c r="J38" s="447">
        <v>7061</v>
      </c>
      <c r="K38" s="447">
        <v>2279</v>
      </c>
      <c r="L38" s="447">
        <v>2215</v>
      </c>
      <c r="M38" s="447">
        <v>1092</v>
      </c>
      <c r="N38" s="458">
        <v>884</v>
      </c>
      <c r="O38" s="458">
        <v>9946</v>
      </c>
      <c r="P38" s="447">
        <v>2254</v>
      </c>
      <c r="Q38" s="447">
        <v>1797</v>
      </c>
      <c r="R38" s="447">
        <v>3904</v>
      </c>
      <c r="S38" s="447">
        <v>753</v>
      </c>
      <c r="T38" s="447">
        <v>157</v>
      </c>
      <c r="U38" s="447">
        <v>1101</v>
      </c>
      <c r="V38" s="447">
        <v>1875</v>
      </c>
      <c r="W38" s="447">
        <v>56</v>
      </c>
      <c r="X38" s="447">
        <v>89</v>
      </c>
      <c r="Y38" s="449">
        <v>486</v>
      </c>
      <c r="Z38" s="490">
        <v>966</v>
      </c>
      <c r="AA38" s="483">
        <v>105</v>
      </c>
      <c r="AB38" s="449">
        <v>180</v>
      </c>
      <c r="AC38" s="449">
        <v>438</v>
      </c>
      <c r="AD38" s="449">
        <v>1007</v>
      </c>
      <c r="AE38" s="449">
        <v>295</v>
      </c>
      <c r="AF38" s="447">
        <f t="shared" si="0"/>
        <v>57609</v>
      </c>
      <c r="AG38" s="402">
        <v>2</v>
      </c>
      <c r="AH38" s="402">
        <v>32</v>
      </c>
    </row>
    <row r="39" spans="1:34" s="168" customFormat="1" ht="30" customHeight="1">
      <c r="A39" s="464">
        <v>2</v>
      </c>
      <c r="B39" s="464">
        <v>33</v>
      </c>
      <c r="C39" s="1769"/>
      <c r="D39" s="1775"/>
      <c r="E39" s="1742"/>
      <c r="F39" s="477" t="s">
        <v>1419</v>
      </c>
      <c r="G39" s="447">
        <v>0</v>
      </c>
      <c r="H39" s="447">
        <v>0</v>
      </c>
      <c r="I39" s="447">
        <v>0</v>
      </c>
      <c r="J39" s="447">
        <v>0</v>
      </c>
      <c r="K39" s="447">
        <v>0</v>
      </c>
      <c r="L39" s="447">
        <v>0</v>
      </c>
      <c r="M39" s="447">
        <v>0</v>
      </c>
      <c r="N39" s="458">
        <v>0</v>
      </c>
      <c r="O39" s="458">
        <v>0</v>
      </c>
      <c r="P39" s="447">
        <v>0</v>
      </c>
      <c r="Q39" s="447">
        <v>0</v>
      </c>
      <c r="R39" s="447">
        <v>0</v>
      </c>
      <c r="S39" s="447">
        <v>1283</v>
      </c>
      <c r="T39" s="447">
        <v>0</v>
      </c>
      <c r="U39" s="447">
        <v>0</v>
      </c>
      <c r="V39" s="447">
        <v>0</v>
      </c>
      <c r="W39" s="447">
        <v>0</v>
      </c>
      <c r="X39" s="447">
        <v>0</v>
      </c>
      <c r="Y39" s="449">
        <v>0</v>
      </c>
      <c r="Z39" s="490">
        <v>106</v>
      </c>
      <c r="AA39" s="483">
        <v>0</v>
      </c>
      <c r="AB39" s="449">
        <v>0</v>
      </c>
      <c r="AC39" s="449">
        <v>156</v>
      </c>
      <c r="AD39" s="449">
        <v>0</v>
      </c>
      <c r="AE39" s="449">
        <v>92</v>
      </c>
      <c r="AF39" s="447">
        <f t="shared" si="0"/>
        <v>1637</v>
      </c>
      <c r="AG39" s="402">
        <v>2</v>
      </c>
      <c r="AH39" s="402">
        <v>33</v>
      </c>
    </row>
    <row r="40" spans="1:34" s="168" customFormat="1" ht="30" customHeight="1">
      <c r="A40" s="464">
        <v>2</v>
      </c>
      <c r="B40" s="464">
        <v>34</v>
      </c>
      <c r="C40" s="1769"/>
      <c r="D40" s="1775"/>
      <c r="E40" s="1743"/>
      <c r="F40" s="477" t="s">
        <v>1408</v>
      </c>
      <c r="G40" s="447">
        <v>1</v>
      </c>
      <c r="H40" s="447">
        <v>0</v>
      </c>
      <c r="I40" s="447">
        <v>5231</v>
      </c>
      <c r="J40" s="447">
        <v>789</v>
      </c>
      <c r="K40" s="447">
        <v>0</v>
      </c>
      <c r="L40" s="447">
        <v>0</v>
      </c>
      <c r="M40" s="447">
        <v>0</v>
      </c>
      <c r="N40" s="458">
        <v>0</v>
      </c>
      <c r="O40" s="458">
        <v>0</v>
      </c>
      <c r="P40" s="447">
        <v>0</v>
      </c>
      <c r="Q40" s="447">
        <v>0</v>
      </c>
      <c r="R40" s="447">
        <v>0</v>
      </c>
      <c r="S40" s="447">
        <v>0</v>
      </c>
      <c r="T40" s="447">
        <v>0</v>
      </c>
      <c r="U40" s="447">
        <v>0</v>
      </c>
      <c r="V40" s="447">
        <v>0</v>
      </c>
      <c r="W40" s="447">
        <v>0</v>
      </c>
      <c r="X40" s="447">
        <v>0</v>
      </c>
      <c r="Y40" s="449">
        <v>0</v>
      </c>
      <c r="Z40" s="490">
        <v>0</v>
      </c>
      <c r="AA40" s="483">
        <v>0</v>
      </c>
      <c r="AB40" s="449">
        <v>0</v>
      </c>
      <c r="AC40" s="449">
        <v>0</v>
      </c>
      <c r="AD40" s="449">
        <v>0</v>
      </c>
      <c r="AE40" s="449">
        <v>0</v>
      </c>
      <c r="AF40" s="447">
        <f t="shared" si="0"/>
        <v>6021</v>
      </c>
      <c r="AG40" s="402">
        <v>2</v>
      </c>
      <c r="AH40" s="402">
        <v>34</v>
      </c>
    </row>
    <row r="41" spans="1:34" s="168" customFormat="1" ht="30" customHeight="1">
      <c r="A41" s="464">
        <v>2</v>
      </c>
      <c r="B41" s="464">
        <v>35</v>
      </c>
      <c r="C41" s="1769"/>
      <c r="D41" s="1775"/>
      <c r="E41" s="1741" t="s">
        <v>1394</v>
      </c>
      <c r="F41" s="478" t="s">
        <v>1370</v>
      </c>
      <c r="G41" s="447">
        <v>492</v>
      </c>
      <c r="H41" s="447">
        <v>408</v>
      </c>
      <c r="I41" s="447">
        <v>0</v>
      </c>
      <c r="J41" s="447">
        <v>328</v>
      </c>
      <c r="K41" s="447">
        <v>312</v>
      </c>
      <c r="L41" s="447">
        <v>0</v>
      </c>
      <c r="M41" s="447">
        <v>0</v>
      </c>
      <c r="N41" s="458">
        <v>35</v>
      </c>
      <c r="O41" s="458">
        <v>0</v>
      </c>
      <c r="P41" s="447">
        <v>0</v>
      </c>
      <c r="Q41" s="447">
        <v>0</v>
      </c>
      <c r="R41" s="447">
        <v>0</v>
      </c>
      <c r="S41" s="447">
        <v>0</v>
      </c>
      <c r="T41" s="447">
        <v>0</v>
      </c>
      <c r="U41" s="447">
        <v>144</v>
      </c>
      <c r="V41" s="447">
        <v>0</v>
      </c>
      <c r="W41" s="447">
        <v>0</v>
      </c>
      <c r="X41" s="447">
        <v>0</v>
      </c>
      <c r="Y41" s="449">
        <v>0</v>
      </c>
      <c r="Z41" s="490">
        <v>36</v>
      </c>
      <c r="AA41" s="483">
        <v>0</v>
      </c>
      <c r="AB41" s="449">
        <v>0</v>
      </c>
      <c r="AC41" s="449">
        <v>0</v>
      </c>
      <c r="AD41" s="449">
        <v>0</v>
      </c>
      <c r="AE41" s="449">
        <v>40</v>
      </c>
      <c r="AF41" s="447">
        <f t="shared" si="0"/>
        <v>1795</v>
      </c>
      <c r="AG41" s="402">
        <v>2</v>
      </c>
      <c r="AH41" s="402">
        <v>35</v>
      </c>
    </row>
    <row r="42" spans="1:34" s="168" customFormat="1" ht="30" customHeight="1">
      <c r="A42" s="464">
        <v>2</v>
      </c>
      <c r="B42" s="464">
        <v>36</v>
      </c>
      <c r="C42" s="1769"/>
      <c r="D42" s="1775"/>
      <c r="E42" s="1742"/>
      <c r="F42" s="477" t="s">
        <v>1419</v>
      </c>
      <c r="G42" s="447">
        <v>0</v>
      </c>
      <c r="H42" s="447">
        <v>0</v>
      </c>
      <c r="I42" s="447">
        <v>0</v>
      </c>
      <c r="J42" s="447">
        <v>0</v>
      </c>
      <c r="K42" s="447">
        <v>0</v>
      </c>
      <c r="L42" s="447">
        <v>0</v>
      </c>
      <c r="M42" s="447">
        <v>0</v>
      </c>
      <c r="N42" s="458">
        <v>0</v>
      </c>
      <c r="O42" s="458">
        <v>0</v>
      </c>
      <c r="P42" s="447">
        <v>0</v>
      </c>
      <c r="Q42" s="447">
        <v>0</v>
      </c>
      <c r="R42" s="447">
        <v>0</v>
      </c>
      <c r="S42" s="447">
        <v>0</v>
      </c>
      <c r="T42" s="447">
        <v>0</v>
      </c>
      <c r="U42" s="447">
        <v>0</v>
      </c>
      <c r="V42" s="447">
        <v>0</v>
      </c>
      <c r="W42" s="447">
        <v>0</v>
      </c>
      <c r="X42" s="447">
        <v>0</v>
      </c>
      <c r="Y42" s="449">
        <v>0</v>
      </c>
      <c r="Z42" s="490">
        <v>36</v>
      </c>
      <c r="AA42" s="483">
        <v>0</v>
      </c>
      <c r="AB42" s="449">
        <v>0</v>
      </c>
      <c r="AC42" s="449">
        <v>0</v>
      </c>
      <c r="AD42" s="449">
        <v>0</v>
      </c>
      <c r="AE42" s="449">
        <v>14</v>
      </c>
      <c r="AF42" s="447">
        <f t="shared" si="0"/>
        <v>50</v>
      </c>
      <c r="AG42" s="402">
        <v>2</v>
      </c>
      <c r="AH42" s="402">
        <v>36</v>
      </c>
    </row>
    <row r="43" spans="1:34" s="168" customFormat="1" ht="30" customHeight="1">
      <c r="A43" s="464">
        <v>2</v>
      </c>
      <c r="B43" s="464">
        <v>37</v>
      </c>
      <c r="C43" s="1769"/>
      <c r="D43" s="1775"/>
      <c r="E43" s="1743"/>
      <c r="F43" s="477" t="s">
        <v>1408</v>
      </c>
      <c r="G43" s="447">
        <v>2</v>
      </c>
      <c r="H43" s="447">
        <v>0</v>
      </c>
      <c r="I43" s="447">
        <v>0</v>
      </c>
      <c r="J43" s="447">
        <v>92</v>
      </c>
      <c r="K43" s="447">
        <v>0</v>
      </c>
      <c r="L43" s="447">
        <v>0</v>
      </c>
      <c r="M43" s="447">
        <v>0</v>
      </c>
      <c r="N43" s="458">
        <v>0</v>
      </c>
      <c r="O43" s="458">
        <v>0</v>
      </c>
      <c r="P43" s="447">
        <v>0</v>
      </c>
      <c r="Q43" s="447">
        <v>0</v>
      </c>
      <c r="R43" s="447">
        <v>0</v>
      </c>
      <c r="S43" s="447">
        <v>0</v>
      </c>
      <c r="T43" s="447">
        <v>0</v>
      </c>
      <c r="U43" s="447">
        <v>0</v>
      </c>
      <c r="V43" s="447">
        <v>0</v>
      </c>
      <c r="W43" s="447">
        <v>0</v>
      </c>
      <c r="X43" s="447">
        <v>0</v>
      </c>
      <c r="Y43" s="449">
        <v>0</v>
      </c>
      <c r="Z43" s="490">
        <v>0</v>
      </c>
      <c r="AA43" s="483">
        <v>0</v>
      </c>
      <c r="AB43" s="449">
        <v>0</v>
      </c>
      <c r="AC43" s="449">
        <v>0</v>
      </c>
      <c r="AD43" s="449">
        <v>0</v>
      </c>
      <c r="AE43" s="449">
        <v>0</v>
      </c>
      <c r="AF43" s="447">
        <f t="shared" si="0"/>
        <v>94</v>
      </c>
      <c r="AG43" s="402">
        <v>2</v>
      </c>
      <c r="AH43" s="402">
        <v>37</v>
      </c>
    </row>
    <row r="44" spans="1:34" s="168" customFormat="1" ht="30" customHeight="1">
      <c r="A44" s="464">
        <v>2</v>
      </c>
      <c r="B44" s="464">
        <v>38</v>
      </c>
      <c r="C44" s="1769"/>
      <c r="D44" s="1775"/>
      <c r="E44" s="1741" t="s">
        <v>1012</v>
      </c>
      <c r="F44" s="478" t="s">
        <v>1370</v>
      </c>
      <c r="G44" s="447">
        <v>154823</v>
      </c>
      <c r="H44" s="447">
        <v>12184</v>
      </c>
      <c r="I44" s="447">
        <v>32010</v>
      </c>
      <c r="J44" s="447">
        <v>33878</v>
      </c>
      <c r="K44" s="447">
        <v>17065</v>
      </c>
      <c r="L44" s="447">
        <v>9508</v>
      </c>
      <c r="M44" s="447">
        <v>4804</v>
      </c>
      <c r="N44" s="458">
        <v>11506</v>
      </c>
      <c r="O44" s="458">
        <v>48932</v>
      </c>
      <c r="P44" s="447">
        <v>6241</v>
      </c>
      <c r="Q44" s="447">
        <v>16743</v>
      </c>
      <c r="R44" s="447">
        <v>10884</v>
      </c>
      <c r="S44" s="447">
        <v>14428</v>
      </c>
      <c r="T44" s="447">
        <v>3312</v>
      </c>
      <c r="U44" s="447">
        <v>9939</v>
      </c>
      <c r="V44" s="447">
        <v>9825</v>
      </c>
      <c r="W44" s="447">
        <v>605</v>
      </c>
      <c r="X44" s="447">
        <v>797</v>
      </c>
      <c r="Y44" s="449">
        <v>3903</v>
      </c>
      <c r="Z44" s="490">
        <v>2036</v>
      </c>
      <c r="AA44" s="483">
        <v>1681</v>
      </c>
      <c r="AB44" s="449">
        <v>2297</v>
      </c>
      <c r="AC44" s="449">
        <v>3903</v>
      </c>
      <c r="AD44" s="449">
        <v>3513</v>
      </c>
      <c r="AE44" s="449">
        <v>5279</v>
      </c>
      <c r="AF44" s="447">
        <f t="shared" si="0"/>
        <v>420096</v>
      </c>
      <c r="AG44" s="402">
        <v>2</v>
      </c>
      <c r="AH44" s="402">
        <v>38</v>
      </c>
    </row>
    <row r="45" spans="1:34" s="168" customFormat="1" ht="30" customHeight="1">
      <c r="A45" s="464">
        <v>2</v>
      </c>
      <c r="B45" s="464">
        <v>39</v>
      </c>
      <c r="C45" s="1769"/>
      <c r="D45" s="1775"/>
      <c r="E45" s="1742"/>
      <c r="F45" s="477" t="s">
        <v>1419</v>
      </c>
      <c r="G45" s="447">
        <v>0</v>
      </c>
      <c r="H45" s="447">
        <v>0</v>
      </c>
      <c r="I45" s="447">
        <v>0</v>
      </c>
      <c r="J45" s="447">
        <v>0</v>
      </c>
      <c r="K45" s="447">
        <v>0</v>
      </c>
      <c r="L45" s="447">
        <v>271</v>
      </c>
      <c r="M45" s="447">
        <v>0</v>
      </c>
      <c r="N45" s="458">
        <v>0</v>
      </c>
      <c r="O45" s="458">
        <v>0</v>
      </c>
      <c r="P45" s="447">
        <v>0</v>
      </c>
      <c r="Q45" s="447">
        <v>0</v>
      </c>
      <c r="R45" s="447">
        <v>0</v>
      </c>
      <c r="S45" s="447">
        <v>2386</v>
      </c>
      <c r="T45" s="447">
        <v>0</v>
      </c>
      <c r="U45" s="447">
        <v>0</v>
      </c>
      <c r="V45" s="447">
        <v>0</v>
      </c>
      <c r="W45" s="447">
        <v>0</v>
      </c>
      <c r="X45" s="447">
        <v>0</v>
      </c>
      <c r="Y45" s="449">
        <v>0</v>
      </c>
      <c r="Z45" s="490">
        <v>349</v>
      </c>
      <c r="AA45" s="483">
        <v>0</v>
      </c>
      <c r="AB45" s="449">
        <v>1103</v>
      </c>
      <c r="AC45" s="449">
        <v>392</v>
      </c>
      <c r="AD45" s="449">
        <v>0</v>
      </c>
      <c r="AE45" s="449">
        <v>217</v>
      </c>
      <c r="AF45" s="447">
        <f t="shared" si="0"/>
        <v>4718</v>
      </c>
      <c r="AG45" s="402">
        <v>2</v>
      </c>
      <c r="AH45" s="402">
        <v>39</v>
      </c>
    </row>
    <row r="46" spans="1:34" s="168" customFormat="1" ht="30" customHeight="1">
      <c r="A46" s="464">
        <v>2</v>
      </c>
      <c r="B46" s="464">
        <v>40</v>
      </c>
      <c r="C46" s="1769"/>
      <c r="D46" s="1775"/>
      <c r="E46" s="1743"/>
      <c r="F46" s="477" t="s">
        <v>1408</v>
      </c>
      <c r="G46" s="447">
        <v>3556</v>
      </c>
      <c r="H46" s="447">
        <v>0</v>
      </c>
      <c r="I46" s="447">
        <v>5277</v>
      </c>
      <c r="J46" s="447">
        <v>2217</v>
      </c>
      <c r="K46" s="447">
        <v>0</v>
      </c>
      <c r="L46" s="447">
        <v>0</v>
      </c>
      <c r="M46" s="447">
        <v>0</v>
      </c>
      <c r="N46" s="458">
        <v>0</v>
      </c>
      <c r="O46" s="458">
        <v>0</v>
      </c>
      <c r="P46" s="447">
        <v>0</v>
      </c>
      <c r="Q46" s="447">
        <v>3194</v>
      </c>
      <c r="R46" s="447">
        <v>0</v>
      </c>
      <c r="S46" s="447">
        <v>0</v>
      </c>
      <c r="T46" s="447">
        <v>0</v>
      </c>
      <c r="U46" s="447">
        <v>182</v>
      </c>
      <c r="V46" s="447">
        <v>402</v>
      </c>
      <c r="W46" s="447">
        <v>0</v>
      </c>
      <c r="X46" s="447">
        <v>0</v>
      </c>
      <c r="Y46" s="449">
        <v>0</v>
      </c>
      <c r="Z46" s="490">
        <v>0</v>
      </c>
      <c r="AA46" s="483">
        <v>0</v>
      </c>
      <c r="AB46" s="449">
        <v>0</v>
      </c>
      <c r="AC46" s="449">
        <v>0</v>
      </c>
      <c r="AD46" s="449">
        <v>0</v>
      </c>
      <c r="AE46" s="449">
        <v>136</v>
      </c>
      <c r="AF46" s="447">
        <f t="shared" si="0"/>
        <v>14964</v>
      </c>
      <c r="AG46" s="402">
        <v>2</v>
      </c>
      <c r="AH46" s="402">
        <v>40</v>
      </c>
    </row>
    <row r="47" spans="1:34" s="168" customFormat="1" ht="30" customHeight="1">
      <c r="A47" s="464">
        <v>2</v>
      </c>
      <c r="B47" s="464">
        <v>41</v>
      </c>
      <c r="C47" s="1769"/>
      <c r="D47" s="1775"/>
      <c r="E47" s="1744" t="s">
        <v>942</v>
      </c>
      <c r="F47" s="478" t="s">
        <v>1370</v>
      </c>
      <c r="G47" s="447">
        <v>30920</v>
      </c>
      <c r="H47" s="447">
        <v>2044</v>
      </c>
      <c r="I47" s="447">
        <v>4738</v>
      </c>
      <c r="J47" s="447">
        <v>5507</v>
      </c>
      <c r="K47" s="447">
        <v>3381</v>
      </c>
      <c r="L47" s="447">
        <v>1508</v>
      </c>
      <c r="M47" s="447">
        <v>764</v>
      </c>
      <c r="N47" s="458">
        <v>2095</v>
      </c>
      <c r="O47" s="458">
        <v>9096</v>
      </c>
      <c r="P47" s="447">
        <v>1357</v>
      </c>
      <c r="Q47" s="447">
        <v>3678</v>
      </c>
      <c r="R47" s="447">
        <v>1286</v>
      </c>
      <c r="S47" s="447">
        <v>2995</v>
      </c>
      <c r="T47" s="447">
        <v>638</v>
      </c>
      <c r="U47" s="447">
        <v>4933</v>
      </c>
      <c r="V47" s="447">
        <v>2209</v>
      </c>
      <c r="W47" s="447">
        <v>293</v>
      </c>
      <c r="X47" s="447">
        <v>88</v>
      </c>
      <c r="Y47" s="449">
        <v>647</v>
      </c>
      <c r="Z47" s="490">
        <v>646</v>
      </c>
      <c r="AA47" s="483">
        <v>562</v>
      </c>
      <c r="AB47" s="449">
        <v>478</v>
      </c>
      <c r="AC47" s="449">
        <v>263</v>
      </c>
      <c r="AD47" s="449">
        <v>468</v>
      </c>
      <c r="AE47" s="449">
        <v>1043</v>
      </c>
      <c r="AF47" s="447">
        <f t="shared" si="0"/>
        <v>81637</v>
      </c>
      <c r="AG47" s="402">
        <v>2</v>
      </c>
      <c r="AH47" s="402">
        <v>41</v>
      </c>
    </row>
    <row r="48" spans="1:34" s="168" customFormat="1" ht="30" customHeight="1">
      <c r="A48" s="464">
        <v>2</v>
      </c>
      <c r="B48" s="464">
        <v>42</v>
      </c>
      <c r="C48" s="1769"/>
      <c r="D48" s="1775"/>
      <c r="E48" s="1739"/>
      <c r="F48" s="477" t="s">
        <v>1419</v>
      </c>
      <c r="G48" s="447">
        <v>0</v>
      </c>
      <c r="H48" s="447">
        <v>0</v>
      </c>
      <c r="I48" s="447">
        <v>0</v>
      </c>
      <c r="J48" s="447">
        <v>0</v>
      </c>
      <c r="K48" s="447">
        <v>0</v>
      </c>
      <c r="L48" s="447">
        <v>18</v>
      </c>
      <c r="M48" s="447">
        <v>0</v>
      </c>
      <c r="N48" s="458">
        <v>0</v>
      </c>
      <c r="O48" s="458">
        <v>0</v>
      </c>
      <c r="P48" s="447">
        <v>0</v>
      </c>
      <c r="Q48" s="447">
        <v>0</v>
      </c>
      <c r="R48" s="447">
        <v>0</v>
      </c>
      <c r="S48" s="447">
        <v>196</v>
      </c>
      <c r="T48" s="447">
        <v>0</v>
      </c>
      <c r="U48" s="447">
        <v>0</v>
      </c>
      <c r="V48" s="447">
        <v>0</v>
      </c>
      <c r="W48" s="447">
        <v>0</v>
      </c>
      <c r="X48" s="447">
        <v>0</v>
      </c>
      <c r="Y48" s="449">
        <v>0</v>
      </c>
      <c r="Z48" s="490">
        <v>85</v>
      </c>
      <c r="AA48" s="483">
        <v>0</v>
      </c>
      <c r="AB48" s="449">
        <v>48</v>
      </c>
      <c r="AC48" s="449">
        <v>24</v>
      </c>
      <c r="AD48" s="449">
        <v>0</v>
      </c>
      <c r="AE48" s="449">
        <v>34</v>
      </c>
      <c r="AF48" s="447">
        <f t="shared" si="0"/>
        <v>405</v>
      </c>
      <c r="AG48" s="402">
        <v>2</v>
      </c>
      <c r="AH48" s="402">
        <v>42</v>
      </c>
    </row>
    <row r="49" spans="1:34" s="168" customFormat="1" ht="30" customHeight="1">
      <c r="A49" s="464">
        <v>2</v>
      </c>
      <c r="B49" s="464">
        <v>43</v>
      </c>
      <c r="C49" s="1769"/>
      <c r="D49" s="1776"/>
      <c r="E49" s="1740"/>
      <c r="F49" s="477" t="s">
        <v>1408</v>
      </c>
      <c r="G49" s="447">
        <v>744</v>
      </c>
      <c r="H49" s="447">
        <v>0</v>
      </c>
      <c r="I49" s="447">
        <v>2559</v>
      </c>
      <c r="J49" s="447">
        <v>545</v>
      </c>
      <c r="K49" s="447">
        <v>0</v>
      </c>
      <c r="L49" s="447">
        <v>0</v>
      </c>
      <c r="M49" s="447">
        <v>0</v>
      </c>
      <c r="N49" s="458">
        <v>0</v>
      </c>
      <c r="O49" s="458">
        <v>0</v>
      </c>
      <c r="P49" s="447">
        <v>0</v>
      </c>
      <c r="Q49" s="447">
        <v>0</v>
      </c>
      <c r="R49" s="447">
        <v>0</v>
      </c>
      <c r="S49" s="447">
        <v>0</v>
      </c>
      <c r="T49" s="447">
        <v>0</v>
      </c>
      <c r="U49" s="447">
        <v>0</v>
      </c>
      <c r="V49" s="447">
        <v>120</v>
      </c>
      <c r="W49" s="447">
        <v>0</v>
      </c>
      <c r="X49" s="447">
        <v>0</v>
      </c>
      <c r="Y49" s="449">
        <v>0</v>
      </c>
      <c r="Z49" s="490">
        <v>0</v>
      </c>
      <c r="AA49" s="483">
        <v>0</v>
      </c>
      <c r="AB49" s="449">
        <v>0</v>
      </c>
      <c r="AC49" s="449">
        <v>0</v>
      </c>
      <c r="AD49" s="449">
        <v>0</v>
      </c>
      <c r="AE49" s="449">
        <v>22</v>
      </c>
      <c r="AF49" s="447">
        <f t="shared" si="0"/>
        <v>3990</v>
      </c>
      <c r="AG49" s="402">
        <v>2</v>
      </c>
      <c r="AH49" s="402">
        <v>43</v>
      </c>
    </row>
    <row r="50" spans="1:34" s="168" customFormat="1" ht="30" customHeight="1">
      <c r="A50" s="464">
        <v>2</v>
      </c>
      <c r="B50" s="464">
        <v>44</v>
      </c>
      <c r="C50" s="1769"/>
      <c r="D50" s="1583" t="s">
        <v>1422</v>
      </c>
      <c r="E50" s="1689"/>
      <c r="F50" s="477" t="s">
        <v>1408</v>
      </c>
      <c r="G50" s="447">
        <v>0</v>
      </c>
      <c r="H50" s="447">
        <v>0</v>
      </c>
      <c r="I50" s="447">
        <v>0</v>
      </c>
      <c r="J50" s="447">
        <v>0</v>
      </c>
      <c r="K50" s="447">
        <v>0</v>
      </c>
      <c r="L50" s="447">
        <v>0</v>
      </c>
      <c r="M50" s="447">
        <v>0</v>
      </c>
      <c r="N50" s="458">
        <v>0</v>
      </c>
      <c r="O50" s="458">
        <v>0</v>
      </c>
      <c r="P50" s="447">
        <v>0</v>
      </c>
      <c r="Q50" s="447">
        <v>17112</v>
      </c>
      <c r="R50" s="447">
        <v>0</v>
      </c>
      <c r="S50" s="447">
        <v>0</v>
      </c>
      <c r="T50" s="447">
        <v>0</v>
      </c>
      <c r="U50" s="447">
        <v>923</v>
      </c>
      <c r="V50" s="447">
        <v>0</v>
      </c>
      <c r="W50" s="447">
        <v>0</v>
      </c>
      <c r="X50" s="447">
        <v>0</v>
      </c>
      <c r="Y50" s="449">
        <v>0</v>
      </c>
      <c r="Z50" s="490">
        <v>0</v>
      </c>
      <c r="AA50" s="483">
        <v>6</v>
      </c>
      <c r="AB50" s="449">
        <v>0</v>
      </c>
      <c r="AC50" s="449">
        <v>0</v>
      </c>
      <c r="AD50" s="449">
        <v>0</v>
      </c>
      <c r="AE50" s="449">
        <v>0</v>
      </c>
      <c r="AF50" s="447">
        <f t="shared" si="0"/>
        <v>18041</v>
      </c>
      <c r="AG50" s="402">
        <v>2</v>
      </c>
      <c r="AH50" s="402">
        <v>44</v>
      </c>
    </row>
    <row r="51" spans="1:34" s="168" customFormat="1" ht="30" customHeight="1">
      <c r="A51" s="464">
        <v>2</v>
      </c>
      <c r="B51" s="464">
        <v>45</v>
      </c>
      <c r="C51" s="1769"/>
      <c r="D51" s="1651" t="s">
        <v>423</v>
      </c>
      <c r="E51" s="1652"/>
      <c r="F51" s="478" t="s">
        <v>1370</v>
      </c>
      <c r="G51" s="447">
        <v>636083</v>
      </c>
      <c r="H51" s="447">
        <v>47534</v>
      </c>
      <c r="I51" s="447">
        <v>128765</v>
      </c>
      <c r="J51" s="447">
        <v>141411</v>
      </c>
      <c r="K51" s="447">
        <v>69670</v>
      </c>
      <c r="L51" s="447">
        <v>49165</v>
      </c>
      <c r="M51" s="447">
        <v>24200</v>
      </c>
      <c r="N51" s="458">
        <v>45225</v>
      </c>
      <c r="O51" s="458">
        <v>204798</v>
      </c>
      <c r="P51" s="447">
        <v>31288</v>
      </c>
      <c r="Q51" s="447">
        <v>66394</v>
      </c>
      <c r="R51" s="447">
        <v>46909</v>
      </c>
      <c r="S51" s="447">
        <v>57562</v>
      </c>
      <c r="T51" s="447">
        <v>13489</v>
      </c>
      <c r="U51" s="447">
        <v>42242</v>
      </c>
      <c r="V51" s="447">
        <v>39548</v>
      </c>
      <c r="W51" s="447">
        <v>3611</v>
      </c>
      <c r="X51" s="447">
        <v>3247</v>
      </c>
      <c r="Y51" s="449">
        <v>15597</v>
      </c>
      <c r="Z51" s="490">
        <v>11558</v>
      </c>
      <c r="AA51" s="483">
        <v>9172</v>
      </c>
      <c r="AB51" s="449">
        <v>9390</v>
      </c>
      <c r="AC51" s="449">
        <v>16250</v>
      </c>
      <c r="AD51" s="449">
        <v>20170</v>
      </c>
      <c r="AE51" s="449">
        <v>29413</v>
      </c>
      <c r="AF51" s="447">
        <f t="shared" si="0"/>
        <v>1762691</v>
      </c>
      <c r="AG51" s="402">
        <v>2</v>
      </c>
      <c r="AH51" s="402">
        <v>45</v>
      </c>
    </row>
    <row r="52" spans="1:34" s="168" customFormat="1" ht="30" customHeight="1">
      <c r="A52" s="464">
        <v>2</v>
      </c>
      <c r="B52" s="464">
        <v>46</v>
      </c>
      <c r="C52" s="1769"/>
      <c r="D52" s="1653"/>
      <c r="E52" s="1654"/>
      <c r="F52" s="477" t="s">
        <v>1419</v>
      </c>
      <c r="G52" s="447">
        <v>0</v>
      </c>
      <c r="H52" s="447">
        <v>0</v>
      </c>
      <c r="I52" s="447">
        <v>0</v>
      </c>
      <c r="J52" s="447">
        <v>0</v>
      </c>
      <c r="K52" s="447">
        <v>0</v>
      </c>
      <c r="L52" s="447">
        <v>1940</v>
      </c>
      <c r="M52" s="447">
        <v>0</v>
      </c>
      <c r="N52" s="458">
        <v>0</v>
      </c>
      <c r="O52" s="458">
        <v>0</v>
      </c>
      <c r="P52" s="447">
        <v>0</v>
      </c>
      <c r="Q52" s="447">
        <v>0</v>
      </c>
      <c r="R52" s="447">
        <v>0</v>
      </c>
      <c r="S52" s="447">
        <v>15553</v>
      </c>
      <c r="T52" s="447">
        <v>0</v>
      </c>
      <c r="U52" s="447">
        <v>0</v>
      </c>
      <c r="V52" s="447">
        <v>0</v>
      </c>
      <c r="W52" s="447">
        <v>0</v>
      </c>
      <c r="X52" s="447">
        <v>0</v>
      </c>
      <c r="Y52" s="449">
        <v>0</v>
      </c>
      <c r="Z52" s="490">
        <v>3142</v>
      </c>
      <c r="AA52" s="483">
        <v>0</v>
      </c>
      <c r="AB52" s="449">
        <v>6983</v>
      </c>
      <c r="AC52" s="449">
        <v>2495</v>
      </c>
      <c r="AD52" s="449">
        <v>0</v>
      </c>
      <c r="AE52" s="449">
        <v>2674</v>
      </c>
      <c r="AF52" s="447">
        <f t="shared" si="0"/>
        <v>32787</v>
      </c>
      <c r="AG52" s="402">
        <v>2</v>
      </c>
      <c r="AH52" s="402">
        <v>46</v>
      </c>
    </row>
    <row r="53" spans="1:34" s="168" customFormat="1" ht="30" customHeight="1">
      <c r="A53" s="464">
        <v>2</v>
      </c>
      <c r="B53" s="464">
        <v>47</v>
      </c>
      <c r="C53" s="1770"/>
      <c r="D53" s="1655"/>
      <c r="E53" s="1656"/>
      <c r="F53" s="477" t="s">
        <v>1408</v>
      </c>
      <c r="G53" s="447">
        <v>21405</v>
      </c>
      <c r="H53" s="447">
        <v>0</v>
      </c>
      <c r="I53" s="447">
        <v>41947</v>
      </c>
      <c r="J53" s="447">
        <v>14496</v>
      </c>
      <c r="K53" s="447">
        <v>0</v>
      </c>
      <c r="L53" s="447">
        <v>0</v>
      </c>
      <c r="M53" s="447">
        <v>0</v>
      </c>
      <c r="N53" s="458">
        <v>0</v>
      </c>
      <c r="O53" s="458">
        <v>0</v>
      </c>
      <c r="P53" s="447">
        <v>0</v>
      </c>
      <c r="Q53" s="447">
        <v>20306</v>
      </c>
      <c r="R53" s="447">
        <v>0</v>
      </c>
      <c r="S53" s="447">
        <v>0</v>
      </c>
      <c r="T53" s="447">
        <v>0</v>
      </c>
      <c r="U53" s="447">
        <v>1105</v>
      </c>
      <c r="V53" s="447">
        <v>2494</v>
      </c>
      <c r="W53" s="447">
        <v>0</v>
      </c>
      <c r="X53" s="447">
        <v>0</v>
      </c>
      <c r="Y53" s="449">
        <v>0</v>
      </c>
      <c r="Z53" s="490">
        <v>0</v>
      </c>
      <c r="AA53" s="483">
        <v>6</v>
      </c>
      <c r="AB53" s="449">
        <v>0</v>
      </c>
      <c r="AC53" s="449">
        <v>0</v>
      </c>
      <c r="AD53" s="449">
        <v>0</v>
      </c>
      <c r="AE53" s="449">
        <v>1575</v>
      </c>
      <c r="AF53" s="447">
        <f t="shared" si="0"/>
        <v>103334</v>
      </c>
      <c r="AG53" s="402">
        <v>2</v>
      </c>
      <c r="AH53" s="402">
        <v>47</v>
      </c>
    </row>
    <row r="54" spans="1:34" s="168" customFormat="1" ht="30" customHeight="1">
      <c r="A54" s="464">
        <v>2</v>
      </c>
      <c r="B54" s="464">
        <v>48</v>
      </c>
      <c r="C54" s="1745" t="s">
        <v>1391</v>
      </c>
      <c r="D54" s="1746"/>
      <c r="E54" s="1747"/>
      <c r="F54" s="478" t="s">
        <v>1370</v>
      </c>
      <c r="G54" s="447">
        <v>79707</v>
      </c>
      <c r="H54" s="447">
        <v>0</v>
      </c>
      <c r="I54" s="447">
        <v>0</v>
      </c>
      <c r="J54" s="447">
        <v>0</v>
      </c>
      <c r="K54" s="447">
        <v>0</v>
      </c>
      <c r="L54" s="447">
        <v>0</v>
      </c>
      <c r="M54" s="447">
        <v>0</v>
      </c>
      <c r="N54" s="458">
        <v>0</v>
      </c>
      <c r="O54" s="458">
        <v>0</v>
      </c>
      <c r="P54" s="447">
        <v>0</v>
      </c>
      <c r="Q54" s="447">
        <v>0</v>
      </c>
      <c r="R54" s="447">
        <v>0</v>
      </c>
      <c r="S54" s="447">
        <v>0</v>
      </c>
      <c r="T54" s="447">
        <v>0</v>
      </c>
      <c r="U54" s="447">
        <v>0</v>
      </c>
      <c r="V54" s="447">
        <v>0</v>
      </c>
      <c r="W54" s="447">
        <v>0</v>
      </c>
      <c r="X54" s="447">
        <v>0</v>
      </c>
      <c r="Y54" s="449">
        <v>0</v>
      </c>
      <c r="Z54" s="490">
        <v>0</v>
      </c>
      <c r="AA54" s="483">
        <v>0</v>
      </c>
      <c r="AB54" s="449">
        <v>0</v>
      </c>
      <c r="AC54" s="449">
        <v>0</v>
      </c>
      <c r="AD54" s="449">
        <v>0</v>
      </c>
      <c r="AE54" s="449">
        <v>0</v>
      </c>
      <c r="AF54" s="447">
        <f t="shared" si="0"/>
        <v>79707</v>
      </c>
      <c r="AG54" s="402">
        <v>2</v>
      </c>
      <c r="AH54" s="402">
        <v>48</v>
      </c>
    </row>
    <row r="55" spans="1:34" s="168" customFormat="1" ht="30" customHeight="1">
      <c r="A55" s="464">
        <v>2</v>
      </c>
      <c r="B55" s="464">
        <v>49</v>
      </c>
      <c r="C55" s="1748"/>
      <c r="D55" s="1749"/>
      <c r="E55" s="1750"/>
      <c r="F55" s="477" t="s">
        <v>1419</v>
      </c>
      <c r="G55" s="448">
        <v>0</v>
      </c>
      <c r="H55" s="448">
        <v>0</v>
      </c>
      <c r="I55" s="447">
        <v>0</v>
      </c>
      <c r="J55" s="447">
        <v>0</v>
      </c>
      <c r="K55" s="447">
        <v>0</v>
      </c>
      <c r="L55" s="447">
        <v>0</v>
      </c>
      <c r="M55" s="447">
        <v>0</v>
      </c>
      <c r="N55" s="447">
        <v>0</v>
      </c>
      <c r="O55" s="458">
        <v>0</v>
      </c>
      <c r="P55" s="447">
        <v>0</v>
      </c>
      <c r="Q55" s="447">
        <v>0</v>
      </c>
      <c r="R55" s="447">
        <v>0</v>
      </c>
      <c r="S55" s="447">
        <v>0</v>
      </c>
      <c r="T55" s="447">
        <v>0</v>
      </c>
      <c r="U55" s="447">
        <v>0</v>
      </c>
      <c r="V55" s="447">
        <v>0</v>
      </c>
      <c r="W55" s="447">
        <v>0</v>
      </c>
      <c r="X55" s="447">
        <v>0</v>
      </c>
      <c r="Y55" s="449">
        <v>0</v>
      </c>
      <c r="Z55" s="490">
        <v>0</v>
      </c>
      <c r="AA55" s="483">
        <v>0</v>
      </c>
      <c r="AB55" s="449">
        <v>0</v>
      </c>
      <c r="AC55" s="449">
        <v>0</v>
      </c>
      <c r="AD55" s="449">
        <v>0</v>
      </c>
      <c r="AE55" s="449">
        <v>0</v>
      </c>
      <c r="AF55" s="447">
        <f t="shared" si="0"/>
        <v>0</v>
      </c>
      <c r="AG55" s="402">
        <v>2</v>
      </c>
      <c r="AH55" s="402">
        <v>49</v>
      </c>
    </row>
    <row r="56" spans="1:34" s="168" customFormat="1" ht="30" customHeight="1">
      <c r="A56" s="464">
        <v>2</v>
      </c>
      <c r="B56" s="464">
        <v>50</v>
      </c>
      <c r="C56" s="1751"/>
      <c r="D56" s="1752"/>
      <c r="E56" s="1753"/>
      <c r="F56" s="477" t="s">
        <v>1408</v>
      </c>
      <c r="G56" s="447">
        <v>0</v>
      </c>
      <c r="H56" s="447">
        <v>0</v>
      </c>
      <c r="I56" s="447">
        <v>0</v>
      </c>
      <c r="J56" s="447">
        <v>0</v>
      </c>
      <c r="K56" s="447">
        <v>0</v>
      </c>
      <c r="L56" s="447">
        <v>0</v>
      </c>
      <c r="M56" s="447">
        <v>0</v>
      </c>
      <c r="N56" s="458">
        <v>0</v>
      </c>
      <c r="O56" s="458">
        <v>0</v>
      </c>
      <c r="P56" s="447">
        <v>0</v>
      </c>
      <c r="Q56" s="447">
        <v>0</v>
      </c>
      <c r="R56" s="447">
        <v>0</v>
      </c>
      <c r="S56" s="447">
        <v>0</v>
      </c>
      <c r="T56" s="447">
        <v>0</v>
      </c>
      <c r="U56" s="447">
        <v>0</v>
      </c>
      <c r="V56" s="447">
        <v>0</v>
      </c>
      <c r="W56" s="447">
        <v>0</v>
      </c>
      <c r="X56" s="447">
        <v>0</v>
      </c>
      <c r="Y56" s="449">
        <v>0</v>
      </c>
      <c r="Z56" s="490">
        <v>0</v>
      </c>
      <c r="AA56" s="483">
        <v>0</v>
      </c>
      <c r="AB56" s="449">
        <v>0</v>
      </c>
      <c r="AC56" s="449">
        <v>0</v>
      </c>
      <c r="AD56" s="449">
        <v>0</v>
      </c>
      <c r="AE56" s="449">
        <v>0</v>
      </c>
      <c r="AF56" s="447">
        <f t="shared" si="0"/>
        <v>0</v>
      </c>
      <c r="AG56" s="402">
        <v>2</v>
      </c>
      <c r="AH56" s="402">
        <v>50</v>
      </c>
    </row>
    <row r="57" spans="1:34" s="168" customFormat="1" ht="30" customHeight="1">
      <c r="A57" s="464">
        <v>2</v>
      </c>
      <c r="B57" s="464">
        <v>51</v>
      </c>
      <c r="C57" s="1754" t="s">
        <v>1392</v>
      </c>
      <c r="D57" s="1755"/>
      <c r="E57" s="1756"/>
      <c r="F57" s="361" t="s">
        <v>1370</v>
      </c>
      <c r="G57" s="483">
        <v>4</v>
      </c>
      <c r="H57" s="483">
        <v>0</v>
      </c>
      <c r="I57" s="483">
        <v>0</v>
      </c>
      <c r="J57" s="483">
        <v>0</v>
      </c>
      <c r="K57" s="483">
        <v>0</v>
      </c>
      <c r="L57" s="483">
        <v>0</v>
      </c>
      <c r="M57" s="483">
        <v>0</v>
      </c>
      <c r="N57" s="449">
        <v>0</v>
      </c>
      <c r="O57" s="449">
        <v>0</v>
      </c>
      <c r="P57" s="483">
        <v>0</v>
      </c>
      <c r="Q57" s="483">
        <v>0</v>
      </c>
      <c r="R57" s="483">
        <v>0</v>
      </c>
      <c r="S57" s="483">
        <v>0</v>
      </c>
      <c r="T57" s="483">
        <v>0</v>
      </c>
      <c r="U57" s="483">
        <v>0</v>
      </c>
      <c r="V57" s="483">
        <v>0</v>
      </c>
      <c r="W57" s="483">
        <v>0</v>
      </c>
      <c r="X57" s="483">
        <v>0</v>
      </c>
      <c r="Y57" s="449">
        <v>0</v>
      </c>
      <c r="Z57" s="491">
        <v>0</v>
      </c>
      <c r="AA57" s="483">
        <v>0</v>
      </c>
      <c r="AB57" s="449">
        <v>0</v>
      </c>
      <c r="AC57" s="449">
        <v>0</v>
      </c>
      <c r="AD57" s="449">
        <v>0</v>
      </c>
      <c r="AE57" s="449">
        <v>0</v>
      </c>
      <c r="AF57" s="447">
        <f t="shared" si="0"/>
        <v>4</v>
      </c>
      <c r="AG57" s="402">
        <v>2</v>
      </c>
      <c r="AH57" s="402">
        <v>51</v>
      </c>
    </row>
    <row r="58" spans="1:34" s="168" customFormat="1" ht="30" customHeight="1">
      <c r="A58" s="464">
        <v>2</v>
      </c>
      <c r="B58" s="464">
        <v>52</v>
      </c>
      <c r="C58" s="1757"/>
      <c r="D58" s="1758"/>
      <c r="E58" s="1759"/>
      <c r="F58" s="477" t="s">
        <v>1419</v>
      </c>
      <c r="G58" s="447">
        <v>0</v>
      </c>
      <c r="H58" s="447">
        <v>0</v>
      </c>
      <c r="I58" s="447">
        <v>0</v>
      </c>
      <c r="J58" s="447">
        <v>0</v>
      </c>
      <c r="K58" s="447">
        <v>0</v>
      </c>
      <c r="L58" s="447">
        <v>0</v>
      </c>
      <c r="M58" s="447">
        <v>0</v>
      </c>
      <c r="N58" s="458">
        <v>0</v>
      </c>
      <c r="O58" s="458">
        <v>0</v>
      </c>
      <c r="P58" s="447">
        <v>0</v>
      </c>
      <c r="Q58" s="447">
        <v>0</v>
      </c>
      <c r="R58" s="447">
        <v>0</v>
      </c>
      <c r="S58" s="447">
        <v>0</v>
      </c>
      <c r="T58" s="447">
        <v>0</v>
      </c>
      <c r="U58" s="447">
        <v>0</v>
      </c>
      <c r="V58" s="447">
        <v>0</v>
      </c>
      <c r="W58" s="447">
        <v>0</v>
      </c>
      <c r="X58" s="447">
        <v>0</v>
      </c>
      <c r="Y58" s="449">
        <v>0</v>
      </c>
      <c r="Z58" s="490">
        <v>0</v>
      </c>
      <c r="AA58" s="483">
        <v>0</v>
      </c>
      <c r="AB58" s="449">
        <v>0</v>
      </c>
      <c r="AC58" s="449">
        <v>0</v>
      </c>
      <c r="AD58" s="449">
        <v>0</v>
      </c>
      <c r="AE58" s="449">
        <v>0</v>
      </c>
      <c r="AF58" s="447">
        <f t="shared" si="0"/>
        <v>0</v>
      </c>
      <c r="AG58" s="402">
        <v>2</v>
      </c>
      <c r="AH58" s="402">
        <v>52</v>
      </c>
    </row>
    <row r="59" spans="1:34" s="168" customFormat="1" ht="30" customHeight="1">
      <c r="A59" s="464">
        <v>2</v>
      </c>
      <c r="B59" s="464">
        <v>53</v>
      </c>
      <c r="C59" s="1760"/>
      <c r="D59" s="1761"/>
      <c r="E59" s="1762"/>
      <c r="F59" s="477" t="s">
        <v>1408</v>
      </c>
      <c r="G59" s="447">
        <v>0</v>
      </c>
      <c r="H59" s="447">
        <v>0</v>
      </c>
      <c r="I59" s="447">
        <v>0</v>
      </c>
      <c r="J59" s="447">
        <v>0</v>
      </c>
      <c r="K59" s="447">
        <v>0</v>
      </c>
      <c r="L59" s="447">
        <v>0</v>
      </c>
      <c r="M59" s="447">
        <v>0</v>
      </c>
      <c r="N59" s="458">
        <v>0</v>
      </c>
      <c r="O59" s="458">
        <v>0</v>
      </c>
      <c r="P59" s="447">
        <v>0</v>
      </c>
      <c r="Q59" s="447">
        <v>0</v>
      </c>
      <c r="R59" s="447">
        <v>0</v>
      </c>
      <c r="S59" s="447">
        <v>0</v>
      </c>
      <c r="T59" s="447">
        <v>0</v>
      </c>
      <c r="U59" s="447">
        <v>0</v>
      </c>
      <c r="V59" s="447">
        <v>0</v>
      </c>
      <c r="W59" s="447">
        <v>0</v>
      </c>
      <c r="X59" s="447">
        <v>0</v>
      </c>
      <c r="Y59" s="449">
        <v>0</v>
      </c>
      <c r="Z59" s="490">
        <v>0</v>
      </c>
      <c r="AA59" s="483">
        <v>0</v>
      </c>
      <c r="AB59" s="449">
        <v>0</v>
      </c>
      <c r="AC59" s="449">
        <v>0</v>
      </c>
      <c r="AD59" s="449">
        <v>0</v>
      </c>
      <c r="AE59" s="449">
        <v>0</v>
      </c>
      <c r="AF59" s="447">
        <f t="shared" si="0"/>
        <v>0</v>
      </c>
      <c r="AG59" s="402">
        <v>2</v>
      </c>
      <c r="AH59" s="402">
        <v>53</v>
      </c>
    </row>
    <row r="60" spans="1:34" s="168" customFormat="1" ht="15.95" customHeight="1">
      <c r="A60" s="13"/>
      <c r="B60" s="13"/>
      <c r="C60" s="59"/>
      <c r="D60" s="1565"/>
      <c r="E60" s="1622"/>
      <c r="F60" s="1622"/>
      <c r="G60" s="450"/>
      <c r="H60" s="450"/>
      <c r="I60" s="450"/>
      <c r="J60" s="450"/>
      <c r="K60" s="450"/>
      <c r="L60" s="450"/>
      <c r="M60" s="450"/>
      <c r="N60" s="450"/>
      <c r="O60" s="450"/>
      <c r="P60" s="450"/>
      <c r="Q60" s="450"/>
      <c r="R60" s="450"/>
      <c r="S60" s="450"/>
      <c r="T60" s="450"/>
      <c r="U60" s="450"/>
      <c r="V60" s="450"/>
      <c r="W60" s="450"/>
      <c r="X60" s="450"/>
      <c r="Y60" s="450"/>
      <c r="Z60" s="352"/>
      <c r="AA60" s="352"/>
      <c r="AB60" s="352"/>
      <c r="AC60" s="352"/>
      <c r="AD60" s="352"/>
      <c r="AE60" s="493"/>
      <c r="AF60" s="493"/>
      <c r="AG60" s="493"/>
      <c r="AH60" s="493"/>
    </row>
    <row r="61" spans="1:34" s="168" customFormat="1" ht="15.95" customHeight="1">
      <c r="A61" s="13"/>
      <c r="B61" s="13"/>
      <c r="C61" s="59"/>
      <c r="D61" s="1565"/>
      <c r="E61" s="1622"/>
      <c r="F61" s="1622"/>
      <c r="Z61" s="352"/>
      <c r="AA61" s="352"/>
      <c r="AB61" s="352"/>
      <c r="AC61" s="352"/>
      <c r="AD61" s="352"/>
      <c r="AE61" s="450"/>
      <c r="AF61" s="450"/>
      <c r="AG61" s="450"/>
      <c r="AH61" s="450"/>
    </row>
    <row r="62" spans="1:34" s="168" customFormat="1" ht="15.95" customHeight="1">
      <c r="A62" s="13"/>
      <c r="B62" s="13"/>
      <c r="C62" s="59"/>
      <c r="D62" s="1565"/>
      <c r="E62" s="1622"/>
      <c r="F62" s="1622"/>
      <c r="Z62" s="352"/>
      <c r="AA62" s="450"/>
      <c r="AB62" s="450"/>
      <c r="AC62" s="450"/>
      <c r="AD62" s="450"/>
      <c r="AE62" s="450"/>
      <c r="AF62" s="450"/>
      <c r="AG62" s="14"/>
      <c r="AH62" s="14"/>
    </row>
    <row r="63" spans="1:34" s="168" customFormat="1" ht="15.95" customHeight="1">
      <c r="A63" s="13"/>
      <c r="B63" s="13"/>
      <c r="C63" s="59"/>
      <c r="D63" s="1565"/>
      <c r="E63" s="1622"/>
      <c r="F63" s="1622"/>
      <c r="Z63" s="352"/>
      <c r="AA63" s="450"/>
      <c r="AB63" s="450"/>
      <c r="AC63" s="450"/>
      <c r="AD63" s="450"/>
      <c r="AE63" s="450"/>
      <c r="AF63" s="450"/>
      <c r="AG63" s="14"/>
      <c r="AH63" s="14"/>
    </row>
    <row r="64" spans="1:34" s="330" customFormat="1" ht="15.95" customHeight="1">
      <c r="A64" s="14"/>
      <c r="B64" s="14"/>
      <c r="C64" s="1690"/>
      <c r="D64" s="1690"/>
      <c r="E64" s="1690"/>
      <c r="F64" s="479"/>
      <c r="Z64" s="479"/>
      <c r="AA64" s="450"/>
      <c r="AB64" s="450"/>
      <c r="AC64" s="450"/>
      <c r="AD64" s="450"/>
      <c r="AE64" s="450"/>
      <c r="AF64" s="450"/>
      <c r="AG64" s="14"/>
      <c r="AH64" s="14"/>
    </row>
    <row r="65" spans="1:34" s="330" customFormat="1" ht="15.95" customHeight="1">
      <c r="A65" s="14"/>
      <c r="B65" s="14"/>
      <c r="C65" s="1690"/>
      <c r="D65" s="1690"/>
      <c r="E65" s="1690"/>
      <c r="F65" s="479"/>
      <c r="Z65" s="479"/>
      <c r="AA65" s="450"/>
      <c r="AB65" s="450"/>
      <c r="AC65" s="450"/>
      <c r="AD65" s="450"/>
      <c r="AE65" s="450"/>
      <c r="AF65" s="450"/>
      <c r="AG65" s="14"/>
      <c r="AH65" s="14"/>
    </row>
    <row r="66" spans="1:34" s="330" customFormat="1" ht="15.95" customHeight="1">
      <c r="A66" s="14"/>
      <c r="B66" s="14"/>
      <c r="C66" s="1691"/>
      <c r="D66" s="1691"/>
      <c r="E66" s="1691"/>
      <c r="F66" s="480"/>
      <c r="Z66" s="480"/>
      <c r="AA66" s="450"/>
      <c r="AB66" s="450"/>
      <c r="AC66" s="450"/>
      <c r="AD66" s="450"/>
      <c r="AE66" s="450"/>
      <c r="AF66" s="450"/>
      <c r="AG66" s="14"/>
      <c r="AH66" s="14"/>
    </row>
    <row r="67" spans="1:34" s="330" customFormat="1" ht="15.95" customHeight="1">
      <c r="A67" s="14"/>
      <c r="B67" s="14"/>
      <c r="C67" s="1777"/>
      <c r="D67" s="1777"/>
      <c r="E67" s="472"/>
      <c r="F67" s="479"/>
      <c r="Z67" s="479"/>
      <c r="AA67" s="450"/>
      <c r="AB67" s="450"/>
      <c r="AC67" s="450"/>
      <c r="AD67" s="450"/>
      <c r="AE67" s="450"/>
      <c r="AF67" s="450"/>
      <c r="AG67" s="14"/>
      <c r="AH67" s="14"/>
    </row>
    <row r="68" spans="1:34" s="330" customFormat="1" ht="15.95" customHeight="1">
      <c r="A68" s="14"/>
      <c r="B68" s="14"/>
      <c r="C68" s="1777"/>
      <c r="D68" s="1777"/>
      <c r="E68" s="472"/>
      <c r="F68" s="479"/>
      <c r="Z68" s="479"/>
      <c r="AA68" s="450"/>
      <c r="AB68" s="450"/>
      <c r="AC68" s="450"/>
      <c r="AD68" s="450"/>
      <c r="AE68" s="450"/>
      <c r="AF68" s="450"/>
      <c r="AG68" s="14"/>
      <c r="AH68" s="14"/>
    </row>
    <row r="69" spans="1:34" s="330" customFormat="1" ht="15.95" customHeight="1">
      <c r="A69" s="14"/>
      <c r="B69" s="14"/>
      <c r="C69" s="1777"/>
      <c r="D69" s="1777"/>
      <c r="E69" s="472"/>
      <c r="F69" s="479"/>
      <c r="Z69" s="479"/>
      <c r="AA69" s="450"/>
      <c r="AB69" s="450"/>
      <c r="AC69" s="450"/>
      <c r="AD69" s="450"/>
      <c r="AE69" s="450"/>
      <c r="AF69" s="450"/>
      <c r="AG69" s="14"/>
      <c r="AH69" s="14"/>
    </row>
    <row r="70" spans="1:34" s="330" customFormat="1" ht="15.95" customHeight="1">
      <c r="A70" s="14"/>
      <c r="B70" s="14"/>
      <c r="C70" s="1777"/>
      <c r="D70" s="1777"/>
      <c r="E70" s="472"/>
      <c r="F70" s="479"/>
      <c r="Z70" s="479"/>
      <c r="AA70" s="450"/>
      <c r="AB70" s="450"/>
      <c r="AC70" s="450"/>
      <c r="AD70" s="450"/>
      <c r="AE70" s="450"/>
      <c r="AF70" s="450"/>
      <c r="AG70" s="14"/>
      <c r="AH70" s="14"/>
    </row>
    <row r="71" spans="1:34" s="330" customFormat="1" ht="15.95" customHeight="1">
      <c r="A71" s="14"/>
      <c r="B71" s="14"/>
      <c r="C71" s="1777"/>
      <c r="D71" s="1777"/>
      <c r="E71" s="1763"/>
      <c r="F71" s="479"/>
      <c r="Z71" s="479"/>
      <c r="AA71" s="450"/>
      <c r="AB71" s="450"/>
      <c r="AC71" s="450"/>
      <c r="AD71" s="450"/>
      <c r="AE71" s="450"/>
      <c r="AF71" s="450"/>
      <c r="AG71" s="14"/>
      <c r="AH71" s="14"/>
    </row>
    <row r="72" spans="1:34" s="330" customFormat="1" ht="15.95" customHeight="1">
      <c r="A72" s="14"/>
      <c r="B72" s="14"/>
      <c r="C72" s="1777"/>
      <c r="D72" s="1777"/>
      <c r="E72" s="1763"/>
      <c r="F72" s="479"/>
      <c r="Z72" s="479"/>
      <c r="AA72" s="450"/>
      <c r="AB72" s="450"/>
      <c r="AC72" s="450"/>
      <c r="AD72" s="450"/>
      <c r="AE72" s="450"/>
      <c r="AF72" s="450"/>
      <c r="AG72" s="14"/>
      <c r="AH72" s="14"/>
    </row>
    <row r="73" spans="1:34" s="330" customFormat="1" ht="15.95" customHeight="1">
      <c r="A73" s="14"/>
      <c r="B73" s="14"/>
      <c r="C73" s="1777"/>
      <c r="D73" s="1777"/>
      <c r="E73" s="1763"/>
      <c r="F73" s="479"/>
      <c r="Z73" s="479"/>
      <c r="AA73" s="450"/>
      <c r="AB73" s="450"/>
      <c r="AC73" s="450"/>
      <c r="AD73" s="450"/>
      <c r="AE73" s="450"/>
      <c r="AF73" s="450"/>
      <c r="AG73" s="14"/>
      <c r="AH73" s="14"/>
    </row>
    <row r="74" spans="1:34" s="330" customFormat="1" ht="15.95" customHeight="1">
      <c r="A74" s="14"/>
      <c r="B74" s="14"/>
      <c r="C74" s="1777"/>
      <c r="D74" s="1777"/>
      <c r="E74" s="1763"/>
      <c r="F74" s="479"/>
      <c r="Z74" s="479"/>
      <c r="AA74" s="450"/>
      <c r="AB74" s="450"/>
      <c r="AC74" s="450"/>
      <c r="AD74" s="450"/>
      <c r="AE74" s="450"/>
      <c r="AF74" s="450"/>
      <c r="AG74" s="14"/>
      <c r="AH74" s="14"/>
    </row>
    <row r="75" spans="1:34" s="330" customFormat="1" ht="15.95" customHeight="1">
      <c r="A75" s="14"/>
      <c r="B75" s="14"/>
      <c r="C75" s="1777"/>
      <c r="D75" s="1777"/>
      <c r="E75" s="1763"/>
      <c r="F75" s="479"/>
      <c r="Z75" s="479"/>
      <c r="AA75" s="450"/>
      <c r="AB75" s="450"/>
      <c r="AC75" s="450"/>
      <c r="AD75" s="450"/>
      <c r="AE75" s="450"/>
      <c r="AF75" s="450"/>
      <c r="AG75" s="14"/>
      <c r="AH75" s="14"/>
    </row>
    <row r="76" spans="1:34" s="330" customFormat="1" ht="15.95" customHeight="1">
      <c r="A76" s="14"/>
      <c r="B76" s="14"/>
      <c r="C76" s="1777"/>
      <c r="D76" s="1777"/>
      <c r="E76" s="1763"/>
      <c r="F76" s="481"/>
      <c r="Z76" s="481"/>
      <c r="AA76" s="450"/>
      <c r="AB76" s="450"/>
      <c r="AC76" s="450"/>
      <c r="AD76" s="450"/>
      <c r="AE76" s="450"/>
      <c r="AF76" s="450"/>
      <c r="AG76" s="14"/>
      <c r="AH76" s="14"/>
    </row>
    <row r="77" spans="1:34" s="330" customFormat="1" ht="15.95" customHeight="1">
      <c r="A77" s="14"/>
      <c r="B77" s="14"/>
      <c r="C77" s="1777"/>
      <c r="D77" s="1777"/>
      <c r="E77" s="1692"/>
      <c r="F77" s="1693"/>
      <c r="Z77" s="482"/>
      <c r="AA77" s="450"/>
      <c r="AB77" s="450"/>
      <c r="AC77" s="450"/>
      <c r="AD77" s="450"/>
      <c r="AE77" s="450"/>
      <c r="AF77" s="450"/>
      <c r="AG77" s="14"/>
      <c r="AH77" s="14"/>
    </row>
    <row r="78" spans="1:34" s="330" customFormat="1" ht="15.95" customHeight="1">
      <c r="A78" s="14"/>
      <c r="B78" s="14"/>
      <c r="C78" s="1778"/>
      <c r="D78" s="1779"/>
      <c r="E78" s="1565"/>
      <c r="F78" s="1622"/>
      <c r="Z78" s="352"/>
      <c r="AA78" s="450"/>
      <c r="AB78" s="450"/>
      <c r="AC78" s="450"/>
      <c r="AD78" s="450"/>
      <c r="AE78" s="450"/>
      <c r="AF78" s="450"/>
      <c r="AG78" s="14"/>
      <c r="AH78" s="14"/>
    </row>
    <row r="79" spans="1:34" s="330" customFormat="1" ht="15.95" customHeight="1">
      <c r="A79" s="14"/>
      <c r="B79" s="14"/>
      <c r="C79" s="1779"/>
      <c r="D79" s="1779"/>
      <c r="E79" s="1764"/>
      <c r="F79" s="479"/>
      <c r="Z79" s="479"/>
      <c r="AA79" s="450"/>
      <c r="AB79" s="450"/>
      <c r="AC79" s="450"/>
      <c r="AD79" s="450"/>
      <c r="AE79" s="450"/>
      <c r="AF79" s="450"/>
      <c r="AG79" s="14"/>
      <c r="AH79" s="14"/>
    </row>
    <row r="80" spans="1:34" s="330" customFormat="1" ht="15.95" customHeight="1">
      <c r="A80" s="14"/>
      <c r="B80" s="14"/>
      <c r="C80" s="1779"/>
      <c r="D80" s="1779"/>
      <c r="E80" s="1764"/>
      <c r="F80" s="479"/>
      <c r="Z80" s="479"/>
      <c r="AA80" s="450"/>
      <c r="AB80" s="450"/>
      <c r="AC80" s="450"/>
      <c r="AD80" s="450"/>
      <c r="AE80" s="450"/>
      <c r="AF80" s="450"/>
      <c r="AG80" s="14"/>
      <c r="AH80" s="14"/>
    </row>
    <row r="81" spans="1:34" s="330" customFormat="1" ht="15.95" customHeight="1">
      <c r="A81" s="14"/>
      <c r="B81" s="14"/>
      <c r="C81" s="1779"/>
      <c r="D81" s="1779"/>
      <c r="E81" s="1764"/>
      <c r="F81" s="479"/>
      <c r="Z81" s="479"/>
      <c r="AA81" s="450"/>
      <c r="AB81" s="450"/>
      <c r="AC81" s="450"/>
      <c r="AD81" s="450"/>
      <c r="AE81" s="450"/>
      <c r="AF81" s="450"/>
      <c r="AG81" s="14"/>
      <c r="AH81" s="14"/>
    </row>
    <row r="82" spans="1:34" s="330" customFormat="1" ht="15.95" customHeight="1">
      <c r="A82" s="14"/>
      <c r="B82" s="14"/>
      <c r="C82" s="1779"/>
      <c r="D82" s="1779"/>
      <c r="E82" s="1764"/>
      <c r="F82" s="479"/>
      <c r="Z82" s="479"/>
      <c r="AA82" s="450"/>
      <c r="AB82" s="450"/>
      <c r="AC82" s="450"/>
      <c r="AD82" s="450"/>
      <c r="AE82" s="450"/>
      <c r="AF82" s="450"/>
      <c r="AG82" s="14"/>
      <c r="AH82" s="14"/>
    </row>
    <row r="83" spans="1:34" s="330" customFormat="1" ht="15.95" customHeight="1">
      <c r="A83" s="14"/>
      <c r="B83" s="14"/>
      <c r="C83" s="1779"/>
      <c r="D83" s="1779"/>
      <c r="E83" s="1764"/>
      <c r="F83" s="479"/>
      <c r="Z83" s="479"/>
      <c r="AA83" s="450"/>
      <c r="AB83" s="450"/>
      <c r="AC83" s="450"/>
      <c r="AD83" s="450"/>
      <c r="AE83" s="450"/>
      <c r="AF83" s="450"/>
      <c r="AG83" s="14"/>
      <c r="AH83" s="14"/>
    </row>
    <row r="84" spans="1:34" s="330" customFormat="1" ht="15.95" customHeight="1">
      <c r="A84" s="14"/>
      <c r="B84" s="14"/>
      <c r="C84" s="1779"/>
      <c r="D84" s="1779"/>
      <c r="E84" s="1764"/>
      <c r="F84" s="481"/>
      <c r="Z84" s="481"/>
      <c r="AA84" s="450"/>
      <c r="AB84" s="450"/>
      <c r="AC84" s="450"/>
      <c r="AD84" s="450"/>
      <c r="AE84" s="450"/>
      <c r="AF84" s="450"/>
      <c r="AG84" s="14"/>
      <c r="AH84" s="14"/>
    </row>
    <row r="85" spans="1:34" s="330" customFormat="1" ht="15.95" customHeight="1">
      <c r="A85" s="295"/>
      <c r="B85" s="295"/>
      <c r="C85" s="412"/>
      <c r="D85" s="314"/>
      <c r="E85" s="352"/>
      <c r="F85" s="352"/>
      <c r="Z85" s="352"/>
      <c r="AA85" s="450"/>
      <c r="AB85" s="450"/>
      <c r="AC85" s="450"/>
      <c r="AD85" s="450"/>
      <c r="AE85" s="450"/>
      <c r="AF85" s="450"/>
      <c r="AG85" s="14"/>
      <c r="AH85" s="14"/>
    </row>
    <row r="86" spans="1:34" s="168" customFormat="1" ht="15.95" customHeight="1">
      <c r="A86" s="407"/>
      <c r="B86" s="463"/>
      <c r="C86" s="467"/>
      <c r="D86" s="469"/>
      <c r="E86" s="412"/>
      <c r="F86" s="215"/>
      <c r="Z86" s="215"/>
      <c r="AA86" s="492"/>
      <c r="AB86" s="492"/>
      <c r="AC86" s="492"/>
      <c r="AD86" s="492"/>
      <c r="AE86" s="492"/>
      <c r="AF86" s="492"/>
      <c r="AG86" s="463"/>
      <c r="AH86" s="463"/>
    </row>
    <row r="87" spans="1:34" s="168" customFormat="1" ht="15.95" customHeight="1">
      <c r="A87" s="407"/>
      <c r="B87" s="463"/>
      <c r="C87" s="467"/>
      <c r="D87" s="467"/>
      <c r="E87" s="412"/>
      <c r="F87" s="215"/>
      <c r="Z87" s="215"/>
      <c r="AA87" s="492"/>
      <c r="AB87" s="492"/>
      <c r="AC87" s="492"/>
      <c r="AD87" s="492"/>
      <c r="AE87" s="492"/>
      <c r="AF87" s="492"/>
      <c r="AG87" s="463"/>
      <c r="AH87" s="463"/>
    </row>
    <row r="88" spans="1:34" s="168" customFormat="1" ht="15.95" customHeight="1">
      <c r="A88" s="407"/>
      <c r="B88" s="463"/>
      <c r="C88" s="467"/>
      <c r="D88" s="467"/>
      <c r="E88" s="412"/>
      <c r="F88" s="215"/>
      <c r="Z88" s="215"/>
      <c r="AA88" s="492"/>
      <c r="AB88" s="492"/>
      <c r="AC88" s="492"/>
      <c r="AD88" s="492"/>
      <c r="AE88" s="492"/>
      <c r="AF88" s="492"/>
      <c r="AG88" s="463"/>
      <c r="AH88" s="463"/>
    </row>
    <row r="89" spans="1:34" s="168" customFormat="1" ht="15.95" customHeight="1">
      <c r="A89" s="407"/>
      <c r="B89" s="463"/>
      <c r="C89" s="467"/>
      <c r="D89" s="467"/>
      <c r="E89" s="473"/>
      <c r="F89" s="215"/>
      <c r="Z89" s="215"/>
      <c r="AA89" s="492"/>
      <c r="AB89" s="492"/>
      <c r="AC89" s="492"/>
      <c r="AD89" s="492"/>
      <c r="AE89" s="492"/>
      <c r="AF89" s="492"/>
      <c r="AG89" s="463"/>
      <c r="AH89" s="463"/>
    </row>
    <row r="90" spans="1:34" s="168" customFormat="1" ht="15.95" customHeight="1">
      <c r="A90" s="407"/>
      <c r="B90" s="463"/>
      <c r="C90" s="467"/>
      <c r="D90" s="470"/>
      <c r="E90" s="412"/>
      <c r="F90" s="215"/>
      <c r="Z90" s="215"/>
      <c r="AA90" s="492"/>
      <c r="AB90" s="492"/>
      <c r="AC90" s="492"/>
      <c r="AD90" s="492"/>
      <c r="AE90" s="492"/>
      <c r="AF90" s="492"/>
      <c r="AG90" s="463"/>
      <c r="AH90" s="463"/>
    </row>
    <row r="91" spans="1:34" s="168" customFormat="1" ht="15.95" customHeight="1">
      <c r="A91" s="407"/>
      <c r="B91" s="463"/>
      <c r="C91" s="467"/>
      <c r="D91" s="470"/>
      <c r="E91" s="412"/>
      <c r="F91" s="215"/>
      <c r="Z91" s="215"/>
      <c r="AA91" s="492"/>
      <c r="AB91" s="492"/>
      <c r="AC91" s="492"/>
      <c r="AD91" s="492"/>
      <c r="AE91" s="492"/>
      <c r="AF91" s="492"/>
      <c r="AG91" s="463"/>
      <c r="AH91" s="463"/>
    </row>
    <row r="92" spans="1:34" s="168" customFormat="1" ht="15.95" customHeight="1">
      <c r="A92" s="407"/>
      <c r="B92" s="463"/>
      <c r="C92" s="467"/>
      <c r="D92" s="471"/>
      <c r="E92" s="1534"/>
      <c r="F92" s="1534"/>
      <c r="Z92" s="215"/>
      <c r="AA92" s="492"/>
      <c r="AB92" s="492"/>
      <c r="AC92" s="492"/>
      <c r="AD92" s="492"/>
      <c r="AE92" s="492"/>
      <c r="AF92" s="492"/>
      <c r="AG92" s="463"/>
      <c r="AH92" s="463"/>
    </row>
    <row r="93" spans="1:34" s="168" customFormat="1" ht="15.95" customHeight="1">
      <c r="A93" s="407"/>
      <c r="B93" s="463"/>
      <c r="C93" s="467"/>
      <c r="D93" s="1765"/>
      <c r="E93" s="412"/>
      <c r="F93" s="215"/>
      <c r="Z93" s="215"/>
      <c r="AA93" s="492"/>
      <c r="AB93" s="492"/>
      <c r="AC93" s="492"/>
      <c r="AD93" s="492"/>
      <c r="AE93" s="492"/>
      <c r="AF93" s="492"/>
      <c r="AG93" s="463"/>
      <c r="AH93" s="463"/>
    </row>
    <row r="94" spans="1:34" s="168" customFormat="1" ht="15.95" customHeight="1">
      <c r="A94" s="407"/>
      <c r="B94" s="463"/>
      <c r="C94" s="467"/>
      <c r="D94" s="1765"/>
      <c r="E94" s="412"/>
      <c r="F94" s="215"/>
      <c r="Z94" s="215"/>
      <c r="AA94" s="492"/>
      <c r="AB94" s="492"/>
      <c r="AC94" s="492"/>
      <c r="AD94" s="492"/>
      <c r="AE94" s="492"/>
      <c r="AF94" s="492"/>
      <c r="AG94" s="463"/>
      <c r="AH94" s="463"/>
    </row>
    <row r="95" spans="1:34" s="168" customFormat="1" ht="15.95" customHeight="1">
      <c r="A95" s="407"/>
      <c r="B95" s="463"/>
      <c r="C95" s="467"/>
      <c r="D95" s="1765"/>
      <c r="E95" s="412"/>
      <c r="F95" s="215"/>
      <c r="Z95" s="215"/>
      <c r="AA95" s="492"/>
      <c r="AB95" s="492"/>
      <c r="AC95" s="492"/>
      <c r="AD95" s="492"/>
      <c r="AE95" s="492"/>
      <c r="AF95" s="492"/>
      <c r="AG95" s="463"/>
      <c r="AH95" s="463"/>
    </row>
    <row r="96" spans="1:34" s="168" customFormat="1" ht="15.95" customHeight="1">
      <c r="A96" s="407"/>
      <c r="B96" s="463"/>
      <c r="C96" s="467"/>
      <c r="D96" s="412"/>
      <c r="E96" s="1534"/>
      <c r="F96" s="1534"/>
      <c r="Z96" s="215"/>
      <c r="AA96" s="492"/>
      <c r="AB96" s="492"/>
      <c r="AC96" s="492"/>
      <c r="AD96" s="492"/>
      <c r="AE96" s="492"/>
      <c r="AF96" s="492"/>
      <c r="AG96" s="463"/>
      <c r="AH96" s="463"/>
    </row>
    <row r="97" spans="1:34" s="168" customFormat="1" ht="15.95" customHeight="1">
      <c r="A97" s="407"/>
      <c r="B97" s="463"/>
      <c r="C97" s="467"/>
      <c r="D97" s="412"/>
      <c r="E97" s="1534"/>
      <c r="F97" s="1534"/>
      <c r="Z97" s="215"/>
      <c r="AA97" s="492"/>
      <c r="AB97" s="492"/>
      <c r="AC97" s="492"/>
      <c r="AD97" s="492"/>
      <c r="AE97" s="492"/>
      <c r="AF97" s="492"/>
      <c r="AG97" s="463"/>
      <c r="AH97" s="463"/>
    </row>
    <row r="98" spans="1:34" s="168" customFormat="1" ht="15.95" customHeight="1">
      <c r="A98" s="407"/>
      <c r="B98" s="463"/>
      <c r="C98" s="467"/>
      <c r="D98" s="412"/>
      <c r="E98" s="1534"/>
      <c r="F98" s="1534"/>
      <c r="Z98" s="215"/>
      <c r="AA98" s="492"/>
      <c r="AB98" s="492"/>
      <c r="AC98" s="492"/>
      <c r="AD98" s="492"/>
      <c r="AE98" s="492"/>
      <c r="AF98" s="492"/>
      <c r="AG98" s="463"/>
      <c r="AH98" s="463"/>
    </row>
    <row r="99" spans="1:34" s="168" customFormat="1" ht="15.95" customHeight="1">
      <c r="A99" s="407"/>
      <c r="B99" s="463"/>
      <c r="C99" s="467"/>
      <c r="D99" s="412"/>
      <c r="E99" s="1534"/>
      <c r="F99" s="1534"/>
      <c r="Z99" s="215"/>
      <c r="AA99" s="492"/>
      <c r="AB99" s="492"/>
      <c r="AC99" s="492"/>
      <c r="AD99" s="492"/>
      <c r="AE99" s="492"/>
      <c r="AF99" s="492"/>
      <c r="AG99" s="463"/>
      <c r="AH99" s="463"/>
    </row>
    <row r="100" spans="1:34" s="168" customFormat="1" ht="15.95" customHeight="1">
      <c r="A100" s="407"/>
      <c r="B100" s="463"/>
      <c r="C100" s="468"/>
      <c r="D100" s="412"/>
      <c r="E100" s="1534"/>
      <c r="F100" s="1534"/>
      <c r="Z100" s="215"/>
      <c r="AA100" s="492"/>
      <c r="AB100" s="492"/>
      <c r="AC100" s="492"/>
      <c r="AD100" s="492"/>
      <c r="AE100" s="492"/>
      <c r="AF100" s="492"/>
      <c r="AG100" s="463"/>
      <c r="AH100" s="463"/>
    </row>
    <row r="101" spans="1:34" s="168" customFormat="1" ht="15.95" customHeight="1">
      <c r="A101" s="407"/>
      <c r="B101" s="463"/>
      <c r="C101" s="468"/>
      <c r="D101" s="412"/>
      <c r="E101" s="1534"/>
      <c r="F101" s="1534"/>
      <c r="Z101" s="215"/>
      <c r="AA101" s="492"/>
      <c r="AB101" s="492"/>
      <c r="AC101" s="492"/>
      <c r="AD101" s="492"/>
      <c r="AE101" s="492"/>
      <c r="AF101" s="492"/>
      <c r="AG101" s="463"/>
      <c r="AH101" s="463"/>
    </row>
    <row r="102" spans="1:34" s="168" customFormat="1" ht="15.95" customHeight="1">
      <c r="A102" s="407"/>
      <c r="B102" s="463"/>
      <c r="C102" s="468"/>
      <c r="D102" s="412"/>
      <c r="E102" s="1534"/>
      <c r="F102" s="1534"/>
      <c r="Z102" s="215"/>
      <c r="AA102" s="492"/>
      <c r="AB102" s="492"/>
      <c r="AC102" s="492"/>
      <c r="AD102" s="492"/>
      <c r="AE102" s="492"/>
      <c r="AF102" s="492"/>
      <c r="AG102" s="463"/>
      <c r="AH102" s="463"/>
    </row>
    <row r="103" spans="1:34" s="168" customFormat="1" ht="15.95" customHeight="1">
      <c r="A103" s="407"/>
      <c r="B103" s="463"/>
      <c r="C103" s="468"/>
      <c r="D103" s="412"/>
      <c r="E103" s="1534"/>
      <c r="F103" s="1534"/>
      <c r="Z103" s="215"/>
      <c r="AA103" s="492"/>
      <c r="AB103" s="492"/>
      <c r="AC103" s="492"/>
      <c r="AD103" s="492"/>
      <c r="AE103" s="492"/>
      <c r="AF103" s="492"/>
      <c r="AG103" s="463"/>
      <c r="AH103" s="463"/>
    </row>
    <row r="104" spans="1:34" s="168" customFormat="1" ht="15.95" customHeight="1">
      <c r="A104" s="407"/>
      <c r="B104" s="463"/>
      <c r="C104" s="468"/>
      <c r="D104" s="412"/>
      <c r="E104" s="1534"/>
      <c r="F104" s="1534"/>
      <c r="Z104" s="215"/>
      <c r="AA104" s="492"/>
      <c r="AB104" s="492"/>
      <c r="AC104" s="492"/>
      <c r="AD104" s="492"/>
      <c r="AE104" s="492"/>
      <c r="AF104" s="492"/>
      <c r="AG104" s="463"/>
      <c r="AH104" s="463"/>
    </row>
    <row r="105" spans="1:34" s="168" customFormat="1" ht="15.95" customHeight="1">
      <c r="A105" s="407"/>
      <c r="B105" s="463"/>
      <c r="C105" s="467"/>
      <c r="D105" s="59"/>
      <c r="E105" s="1534"/>
      <c r="F105" s="1534"/>
      <c r="Z105" s="215"/>
      <c r="AA105" s="492"/>
      <c r="AB105" s="492"/>
      <c r="AC105" s="492"/>
      <c r="AD105" s="492"/>
      <c r="AE105" s="492"/>
      <c r="AF105" s="492"/>
      <c r="AG105" s="463"/>
      <c r="AH105" s="463"/>
    </row>
    <row r="106" spans="1:34" s="168" customFormat="1" ht="15.95" customHeight="1">
      <c r="A106" s="407"/>
      <c r="B106" s="463"/>
      <c r="C106" s="467"/>
      <c r="D106" s="59"/>
      <c r="E106" s="1534"/>
      <c r="F106" s="1534"/>
      <c r="Z106" s="215"/>
      <c r="AA106" s="492"/>
      <c r="AB106" s="492"/>
      <c r="AC106" s="492"/>
      <c r="AD106" s="492"/>
      <c r="AE106" s="492"/>
      <c r="AF106" s="492"/>
      <c r="AG106" s="463"/>
      <c r="AH106" s="463"/>
    </row>
    <row r="107" spans="1:34" s="168" customFormat="1" ht="15.95" customHeight="1">
      <c r="A107" s="407"/>
      <c r="B107" s="463"/>
      <c r="C107" s="467"/>
      <c r="D107" s="59"/>
      <c r="E107" s="1534"/>
      <c r="F107" s="1534"/>
      <c r="Z107" s="215"/>
      <c r="AA107" s="492"/>
      <c r="AB107" s="492"/>
      <c r="AC107" s="492"/>
      <c r="AD107" s="492"/>
      <c r="AE107" s="492"/>
      <c r="AF107" s="492"/>
      <c r="AG107" s="463"/>
      <c r="AH107" s="463"/>
    </row>
    <row r="108" spans="1:34" s="168" customFormat="1" ht="15.95" customHeight="1">
      <c r="A108" s="407"/>
      <c r="B108" s="463"/>
      <c r="C108" s="467"/>
      <c r="D108" s="59"/>
      <c r="E108" s="1534"/>
      <c r="F108" s="1534"/>
      <c r="Z108" s="215"/>
      <c r="AA108" s="492"/>
      <c r="AB108" s="492"/>
      <c r="AC108" s="492"/>
      <c r="AD108" s="492"/>
      <c r="AE108" s="492"/>
      <c r="AF108" s="492"/>
      <c r="AG108" s="463"/>
      <c r="AH108" s="463"/>
    </row>
    <row r="109" spans="1:34" s="168" customFormat="1" ht="18" customHeight="1">
      <c r="C109" s="167"/>
    </row>
    <row r="110" spans="1:34" s="168" customFormat="1" ht="18" customHeight="1">
      <c r="C110" s="167"/>
    </row>
    <row r="111" spans="1:34" s="168" customFormat="1" ht="18" customHeight="1">
      <c r="C111" s="167"/>
    </row>
    <row r="112" spans="1:34" s="168" customFormat="1" ht="18" customHeight="1">
      <c r="C112" s="167"/>
    </row>
    <row r="113" spans="3:3" s="168" customFormat="1" ht="18" customHeight="1">
      <c r="C113" s="167"/>
    </row>
    <row r="114" spans="3:3" s="168" customFormat="1" ht="18" customHeight="1">
      <c r="C114" s="167"/>
    </row>
    <row r="115" spans="3:3" s="168" customFormat="1" ht="18" customHeight="1">
      <c r="C115" s="167"/>
    </row>
    <row r="116" spans="3:3" s="168" customFormat="1" ht="18" customHeight="1">
      <c r="C116" s="167"/>
    </row>
    <row r="117" spans="3:3" s="168" customFormat="1" ht="18" customHeight="1">
      <c r="C117" s="167"/>
    </row>
    <row r="118" spans="3:3" s="168" customFormat="1" ht="18" customHeight="1">
      <c r="C118" s="167"/>
    </row>
    <row r="119" spans="3:3" s="168" customFormat="1" ht="18" customHeight="1">
      <c r="C119" s="167"/>
    </row>
    <row r="120" spans="3:3" s="168" customFormat="1" ht="18" customHeight="1">
      <c r="C120" s="167"/>
    </row>
    <row r="121" spans="3:3" s="168" customFormat="1" ht="18" customHeight="1">
      <c r="C121" s="167"/>
    </row>
    <row r="122" spans="3:3" s="168" customFormat="1" ht="18" customHeight="1">
      <c r="C122" s="167"/>
    </row>
    <row r="123" spans="3:3" s="168" customFormat="1" ht="18" customHeight="1">
      <c r="C123" s="167"/>
    </row>
    <row r="124" spans="3:3" s="168" customFormat="1" ht="18" customHeight="1">
      <c r="C124" s="167"/>
    </row>
    <row r="125" spans="3:3" s="168" customFormat="1" ht="18" customHeight="1">
      <c r="C125" s="167"/>
    </row>
    <row r="126" spans="3:3" s="168" customFormat="1" ht="18" customHeight="1">
      <c r="C126" s="167"/>
    </row>
    <row r="127" spans="3:3" s="168" customFormat="1" ht="18" customHeight="1">
      <c r="C127" s="167"/>
    </row>
    <row r="128" spans="3:3" s="168" customFormat="1" ht="18" customHeight="1">
      <c r="C128" s="167"/>
    </row>
    <row r="129" spans="3:3" s="168" customFormat="1" ht="18" customHeight="1">
      <c r="C129" s="167"/>
    </row>
    <row r="130" spans="3:3" s="168" customFormat="1" ht="18" customHeight="1">
      <c r="C130" s="167"/>
    </row>
    <row r="131" spans="3:3" s="168" customFormat="1" ht="18" customHeight="1">
      <c r="C131" s="167"/>
    </row>
    <row r="132" spans="3:3" s="168" customFormat="1" ht="18" customHeight="1">
      <c r="C132" s="167"/>
    </row>
    <row r="133" spans="3:3" s="168" customFormat="1" ht="18" customHeight="1">
      <c r="C133" s="167"/>
    </row>
    <row r="134" spans="3:3" s="168" customFormat="1" ht="18" customHeight="1">
      <c r="C134" s="167"/>
    </row>
    <row r="135" spans="3:3" s="168" customFormat="1" ht="18" customHeight="1">
      <c r="C135" s="167"/>
    </row>
    <row r="136" spans="3:3" s="168" customFormat="1" ht="18" customHeight="1">
      <c r="C136" s="167"/>
    </row>
    <row r="137" spans="3:3" s="168" customFormat="1" ht="18" customHeight="1">
      <c r="C137" s="167"/>
    </row>
    <row r="138" spans="3:3" s="168" customFormat="1" ht="18" customHeight="1">
      <c r="C138" s="167"/>
    </row>
    <row r="139" spans="3:3" s="168" customFormat="1" ht="18" customHeight="1">
      <c r="C139" s="167"/>
    </row>
    <row r="140" spans="3:3" s="168" customFormat="1" ht="18" customHeight="1">
      <c r="C140" s="167"/>
    </row>
    <row r="141" spans="3:3" s="168" customFormat="1" ht="18" customHeight="1">
      <c r="C141" s="167"/>
    </row>
    <row r="142" spans="3:3" s="168" customFormat="1" ht="18" customHeight="1">
      <c r="C142" s="167"/>
    </row>
    <row r="143" spans="3:3" s="168" customFormat="1" ht="18" customHeight="1">
      <c r="C143" s="167"/>
    </row>
    <row r="144" spans="3:3" s="168" customFormat="1" ht="18" customHeight="1">
      <c r="C144" s="167"/>
    </row>
    <row r="145" spans="3:3" s="168" customFormat="1" ht="18" customHeight="1">
      <c r="C145" s="167"/>
    </row>
  </sheetData>
  <mergeCells count="56">
    <mergeCell ref="E79:E84"/>
    <mergeCell ref="D93:D95"/>
    <mergeCell ref="C8:C22"/>
    <mergeCell ref="C24:C53"/>
    <mergeCell ref="D29:D37"/>
    <mergeCell ref="D38:D49"/>
    <mergeCell ref="C67:D77"/>
    <mergeCell ref="C78:D84"/>
    <mergeCell ref="E41:E43"/>
    <mergeCell ref="E44:E46"/>
    <mergeCell ref="E47:E49"/>
    <mergeCell ref="D51:E53"/>
    <mergeCell ref="C54:E56"/>
    <mergeCell ref="E105:F105"/>
    <mergeCell ref="E106:F106"/>
    <mergeCell ref="E107:F107"/>
    <mergeCell ref="E108:F108"/>
    <mergeCell ref="AF5:AF6"/>
    <mergeCell ref="D7:E9"/>
    <mergeCell ref="D10:E12"/>
    <mergeCell ref="D14:E16"/>
    <mergeCell ref="D17:E19"/>
    <mergeCell ref="D20:E22"/>
    <mergeCell ref="D23:E25"/>
    <mergeCell ref="D26:E28"/>
    <mergeCell ref="E29:E31"/>
    <mergeCell ref="E32:E34"/>
    <mergeCell ref="E35:E37"/>
    <mergeCell ref="E38:E40"/>
    <mergeCell ref="E100:F100"/>
    <mergeCell ref="E101:F101"/>
    <mergeCell ref="E102:F102"/>
    <mergeCell ref="E103:F103"/>
    <mergeCell ref="E104:F104"/>
    <mergeCell ref="E92:F92"/>
    <mergeCell ref="E96:F96"/>
    <mergeCell ref="E97:F97"/>
    <mergeCell ref="E98:F98"/>
    <mergeCell ref="E99:F99"/>
    <mergeCell ref="C64:E64"/>
    <mergeCell ref="C65:E65"/>
    <mergeCell ref="C66:E66"/>
    <mergeCell ref="E77:F77"/>
    <mergeCell ref="E78:F78"/>
    <mergeCell ref="E71:E76"/>
    <mergeCell ref="D50:E50"/>
    <mergeCell ref="D60:F60"/>
    <mergeCell ref="D61:F61"/>
    <mergeCell ref="D62:F62"/>
    <mergeCell ref="D63:F63"/>
    <mergeCell ref="C57:E59"/>
    <mergeCell ref="E1:F1"/>
    <mergeCell ref="L5:M5"/>
    <mergeCell ref="Q5:R5"/>
    <mergeCell ref="S5:T5"/>
    <mergeCell ref="D13:E13"/>
  </mergeCells>
  <phoneticPr fontId="24"/>
  <pageMargins left="0.78740157480314965" right="0.78740157480314965" top="0.78740157480314965" bottom="0.39370078740157483" header="0.19685039370078741" footer="0.19685039370078741"/>
  <pageSetup paperSize="9" scale="43" fitToWidth="0" pageOrder="overThenDown" orientation="portrait" horizontalDpi="1200" verticalDpi="1200" r:id="rId1"/>
  <headerFooter alignWithMargins="0"/>
  <colBreaks count="3" manualBreakCount="3">
    <brk id="13" max="58" man="1"/>
    <brk id="20" max="58" man="1"/>
    <brk id="26" max="5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I150"/>
  <sheetViews>
    <sheetView showZeros="0" view="pageBreakPreview" zoomScale="85" zoomScaleNormal="60" zoomScaleSheetLayoutView="85" workbookViewId="0">
      <pane xSplit="7" ySplit="6" topLeftCell="H7" activePane="bottomRight" state="frozen"/>
      <selection pane="topRight"/>
      <selection pane="bottomLeft"/>
      <selection pane="bottomRight"/>
    </sheetView>
  </sheetViews>
  <sheetFormatPr defaultColWidth="12.7109375" defaultRowHeight="20.100000000000001" customHeight="1"/>
  <cols>
    <col min="1" max="1" width="6.7109375" style="165" customWidth="1"/>
    <col min="2" max="2" width="7.7109375" style="165" customWidth="1"/>
    <col min="3" max="5" width="5.7109375" style="165" customWidth="1"/>
    <col min="6" max="6" width="32.7109375" style="165" customWidth="1"/>
    <col min="7" max="7" width="6.7109375" style="165" customWidth="1"/>
    <col min="8" max="33" width="26.7109375" style="165" customWidth="1"/>
    <col min="34" max="35" width="6.7109375" style="165" customWidth="1"/>
    <col min="36" max="16384" width="12.7109375" style="165"/>
  </cols>
  <sheetData>
    <row r="1" spans="1:35" s="494" customFormat="1" ht="24.95" customHeight="1">
      <c r="B1" s="497"/>
      <c r="C1" s="499"/>
      <c r="D1" s="508" t="s">
        <v>306</v>
      </c>
      <c r="E1" s="1780" t="s">
        <v>85</v>
      </c>
      <c r="F1" s="1781"/>
      <c r="G1" s="1782"/>
      <c r="H1" s="531" t="s">
        <v>120</v>
      </c>
      <c r="I1" s="499"/>
      <c r="J1" s="499"/>
      <c r="K1" s="499"/>
      <c r="O1" s="531" t="s">
        <v>120</v>
      </c>
      <c r="T1" s="531" t="s">
        <v>120</v>
      </c>
      <c r="W1" s="537"/>
      <c r="Y1" s="538"/>
      <c r="Z1" s="499"/>
      <c r="AA1" s="531" t="s">
        <v>120</v>
      </c>
      <c r="AC1" s="499"/>
      <c r="AD1" s="499"/>
      <c r="AE1" s="499"/>
      <c r="AH1" s="540"/>
      <c r="AI1" s="540"/>
    </row>
    <row r="2" spans="1:35" s="168" customFormat="1" ht="20.100000000000001" customHeight="1">
      <c r="AH2" s="165"/>
      <c r="AI2" s="165"/>
    </row>
    <row r="3" spans="1:35" s="495" customFormat="1" ht="20.100000000000001" customHeight="1">
      <c r="B3" s="498"/>
      <c r="C3" s="495" t="s">
        <v>763</v>
      </c>
      <c r="D3" s="509"/>
      <c r="E3" s="509"/>
      <c r="F3" s="509"/>
      <c r="G3" s="509"/>
      <c r="H3" s="509"/>
      <c r="I3" s="509"/>
      <c r="O3" s="509"/>
      <c r="P3" s="509"/>
      <c r="AA3" s="509"/>
      <c r="AH3" s="541"/>
      <c r="AI3" s="541"/>
    </row>
    <row r="4" spans="1:35" s="168" customFormat="1" ht="20.100000000000001" customHeight="1">
      <c r="C4" s="459"/>
      <c r="AH4" s="165"/>
      <c r="AI4" s="165"/>
    </row>
    <row r="5" spans="1:35" s="168" customFormat="1" ht="39.950000000000003" customHeight="1">
      <c r="A5" s="9"/>
      <c r="B5" s="12"/>
      <c r="C5" s="299"/>
      <c r="D5" s="316"/>
      <c r="E5" s="316"/>
      <c r="F5" s="316"/>
      <c r="G5" s="353" t="s">
        <v>932</v>
      </c>
      <c r="H5" s="242" t="s">
        <v>1</v>
      </c>
      <c r="I5" s="242" t="s">
        <v>577</v>
      </c>
      <c r="J5" s="242" t="s">
        <v>749</v>
      </c>
      <c r="K5" s="242" t="s">
        <v>750</v>
      </c>
      <c r="L5" s="242" t="s">
        <v>868</v>
      </c>
      <c r="M5" s="1408" t="s">
        <v>871</v>
      </c>
      <c r="N5" s="1409"/>
      <c r="O5" s="242" t="s">
        <v>872</v>
      </c>
      <c r="P5" s="242" t="s">
        <v>202</v>
      </c>
      <c r="Q5" s="242" t="s">
        <v>873</v>
      </c>
      <c r="R5" s="1408" t="s">
        <v>876</v>
      </c>
      <c r="S5" s="1613"/>
      <c r="T5" s="1408" t="s">
        <v>801</v>
      </c>
      <c r="U5" s="1409"/>
      <c r="V5" s="242" t="s">
        <v>89</v>
      </c>
      <c r="W5" s="242" t="s">
        <v>791</v>
      </c>
      <c r="X5" s="242" t="s">
        <v>897</v>
      </c>
      <c r="Y5" s="242" t="s">
        <v>1359</v>
      </c>
      <c r="Z5" s="242" t="s">
        <v>392</v>
      </c>
      <c r="AA5" s="462" t="s">
        <v>1413</v>
      </c>
      <c r="AB5" s="242" t="s">
        <v>39</v>
      </c>
      <c r="AC5" s="242" t="s">
        <v>877</v>
      </c>
      <c r="AD5" s="242" t="s">
        <v>369</v>
      </c>
      <c r="AE5" s="242" t="s">
        <v>1333</v>
      </c>
      <c r="AF5" s="242" t="s">
        <v>878</v>
      </c>
      <c r="AG5" s="1518" t="s">
        <v>404</v>
      </c>
      <c r="AH5" s="165"/>
      <c r="AI5" s="165"/>
    </row>
    <row r="6" spans="1:35" s="168" customFormat="1" ht="24" customHeight="1">
      <c r="A6" s="9" t="s">
        <v>999</v>
      </c>
      <c r="B6" s="12" t="s">
        <v>251</v>
      </c>
      <c r="C6" s="300" t="s">
        <v>1337</v>
      </c>
      <c r="D6" s="317"/>
      <c r="E6" s="317"/>
      <c r="F6" s="317"/>
      <c r="G6" s="354" t="s">
        <v>1339</v>
      </c>
      <c r="H6" s="243" t="s">
        <v>1341</v>
      </c>
      <c r="I6" s="243" t="s">
        <v>1341</v>
      </c>
      <c r="J6" s="243" t="s">
        <v>1341</v>
      </c>
      <c r="K6" s="243" t="s">
        <v>1341</v>
      </c>
      <c r="L6" s="243" t="s">
        <v>1341</v>
      </c>
      <c r="M6" s="243" t="s">
        <v>1341</v>
      </c>
      <c r="N6" s="243" t="s">
        <v>1443</v>
      </c>
      <c r="O6" s="243" t="s">
        <v>1341</v>
      </c>
      <c r="P6" s="243" t="s">
        <v>1341</v>
      </c>
      <c r="Q6" s="243" t="s">
        <v>1341</v>
      </c>
      <c r="R6" s="243" t="s">
        <v>1341</v>
      </c>
      <c r="S6" s="243" t="s">
        <v>382</v>
      </c>
      <c r="T6" s="243" t="s">
        <v>1341</v>
      </c>
      <c r="U6" s="243" t="s">
        <v>1443</v>
      </c>
      <c r="V6" s="243" t="s">
        <v>1341</v>
      </c>
      <c r="W6" s="243" t="s">
        <v>1341</v>
      </c>
      <c r="X6" s="243" t="s">
        <v>1341</v>
      </c>
      <c r="Y6" s="243" t="s">
        <v>382</v>
      </c>
      <c r="Z6" s="243" t="s">
        <v>1341</v>
      </c>
      <c r="AA6" s="380" t="s">
        <v>382</v>
      </c>
      <c r="AB6" s="243" t="s">
        <v>1341</v>
      </c>
      <c r="AC6" s="243" t="s">
        <v>1341</v>
      </c>
      <c r="AD6" s="243" t="s">
        <v>1341</v>
      </c>
      <c r="AE6" s="243" t="s">
        <v>1341</v>
      </c>
      <c r="AF6" s="243" t="s">
        <v>1341</v>
      </c>
      <c r="AG6" s="1519"/>
      <c r="AH6" s="401" t="s">
        <v>999</v>
      </c>
      <c r="AI6" s="405" t="s">
        <v>251</v>
      </c>
    </row>
    <row r="7" spans="1:35" s="168" customFormat="1" ht="20.100000000000001" customHeight="1">
      <c r="A7" s="496">
        <v>1</v>
      </c>
      <c r="B7" s="496">
        <v>1</v>
      </c>
      <c r="C7" s="301" t="s">
        <v>256</v>
      </c>
      <c r="D7" s="1542" t="s">
        <v>594</v>
      </c>
      <c r="E7" s="1548"/>
      <c r="F7" s="1548"/>
      <c r="G7" s="1548"/>
      <c r="H7" s="78">
        <v>61347794</v>
      </c>
      <c r="I7" s="78">
        <v>13198728</v>
      </c>
      <c r="J7" s="78">
        <v>22882305</v>
      </c>
      <c r="K7" s="78">
        <v>14809645</v>
      </c>
      <c r="L7" s="78">
        <v>6430572</v>
      </c>
      <c r="M7" s="78">
        <v>14050751</v>
      </c>
      <c r="N7" s="78">
        <v>5546022</v>
      </c>
      <c r="O7" s="78">
        <v>6083414</v>
      </c>
      <c r="P7" s="78">
        <v>30161619</v>
      </c>
      <c r="Q7" s="78">
        <v>4847093</v>
      </c>
      <c r="R7" s="78">
        <v>7907761</v>
      </c>
      <c r="S7" s="78">
        <v>13967640</v>
      </c>
      <c r="T7" s="78">
        <v>8395266</v>
      </c>
      <c r="U7" s="78">
        <v>1121401</v>
      </c>
      <c r="V7" s="78">
        <v>6387807</v>
      </c>
      <c r="W7" s="78">
        <v>7328016</v>
      </c>
      <c r="X7" s="78">
        <v>3542436</v>
      </c>
      <c r="Y7" s="78">
        <v>838689</v>
      </c>
      <c r="Z7" s="78">
        <v>2720254</v>
      </c>
      <c r="AA7" s="78">
        <v>2619262</v>
      </c>
      <c r="AB7" s="78">
        <v>2456197</v>
      </c>
      <c r="AC7" s="78">
        <v>1206652</v>
      </c>
      <c r="AD7" s="78">
        <v>1053673</v>
      </c>
      <c r="AE7" s="78">
        <v>4542902</v>
      </c>
      <c r="AF7" s="78">
        <v>1537310</v>
      </c>
      <c r="AG7" s="280">
        <f t="shared" ref="AG7:AG47" si="0">SUM(H7:Z7)+SUM(AA7:AF7)</f>
        <v>244983209</v>
      </c>
      <c r="AH7" s="543">
        <v>1</v>
      </c>
      <c r="AI7" s="543">
        <v>1</v>
      </c>
    </row>
    <row r="8" spans="1:35" s="168" customFormat="1" ht="20.100000000000001" customHeight="1">
      <c r="A8" s="496">
        <v>1</v>
      </c>
      <c r="B8" s="496">
        <v>2</v>
      </c>
      <c r="C8" s="311"/>
      <c r="D8" s="331" t="s">
        <v>409</v>
      </c>
      <c r="E8" s="1547" t="s">
        <v>640</v>
      </c>
      <c r="F8" s="1557"/>
      <c r="G8" s="1557"/>
      <c r="H8" s="78">
        <v>59538391</v>
      </c>
      <c r="I8" s="78">
        <v>13195245</v>
      </c>
      <c r="J8" s="78">
        <v>21663578</v>
      </c>
      <c r="K8" s="78">
        <v>14592000</v>
      </c>
      <c r="L8" s="78">
        <v>6429552</v>
      </c>
      <c r="M8" s="78">
        <v>14039958</v>
      </c>
      <c r="N8" s="78">
        <v>5546022</v>
      </c>
      <c r="O8" s="78">
        <v>5891320</v>
      </c>
      <c r="P8" s="78">
        <v>30098600</v>
      </c>
      <c r="Q8" s="78">
        <v>4796926</v>
      </c>
      <c r="R8" s="78">
        <v>7907417</v>
      </c>
      <c r="S8" s="78">
        <v>13771831</v>
      </c>
      <c r="T8" s="78">
        <v>7748745</v>
      </c>
      <c r="U8" s="78">
        <v>1121401</v>
      </c>
      <c r="V8" s="78">
        <v>6387807</v>
      </c>
      <c r="W8" s="78">
        <v>7275237</v>
      </c>
      <c r="X8" s="78">
        <v>3538916</v>
      </c>
      <c r="Y8" s="78">
        <v>838689</v>
      </c>
      <c r="Z8" s="78">
        <v>2720071</v>
      </c>
      <c r="AA8" s="78">
        <v>2619262</v>
      </c>
      <c r="AB8" s="78">
        <v>2456197</v>
      </c>
      <c r="AC8" s="78">
        <v>1206651</v>
      </c>
      <c r="AD8" s="78">
        <v>1053673</v>
      </c>
      <c r="AE8" s="78">
        <v>4509746</v>
      </c>
      <c r="AF8" s="78">
        <v>1530422</v>
      </c>
      <c r="AG8" s="280">
        <f t="shared" si="0"/>
        <v>240477657</v>
      </c>
      <c r="AH8" s="543">
        <v>1</v>
      </c>
      <c r="AI8" s="543">
        <v>2</v>
      </c>
    </row>
    <row r="9" spans="1:35" s="168" customFormat="1" ht="20.100000000000001" customHeight="1">
      <c r="A9" s="496">
        <v>1</v>
      </c>
      <c r="B9" s="496">
        <v>3</v>
      </c>
      <c r="C9" s="311"/>
      <c r="D9" s="311"/>
      <c r="E9" s="342" t="s">
        <v>71</v>
      </c>
      <c r="F9" s="1549" t="s">
        <v>592</v>
      </c>
      <c r="G9" s="1558"/>
      <c r="H9" s="78">
        <v>2032132</v>
      </c>
      <c r="I9" s="78">
        <v>185556</v>
      </c>
      <c r="J9" s="78">
        <v>828574</v>
      </c>
      <c r="K9" s="78">
        <v>229198</v>
      </c>
      <c r="L9" s="78">
        <v>59967</v>
      </c>
      <c r="M9" s="78">
        <v>153618</v>
      </c>
      <c r="N9" s="78">
        <v>49862</v>
      </c>
      <c r="O9" s="78">
        <v>119304</v>
      </c>
      <c r="P9" s="78">
        <v>1023115</v>
      </c>
      <c r="Q9" s="78">
        <v>223250</v>
      </c>
      <c r="R9" s="78">
        <v>56944</v>
      </c>
      <c r="S9" s="78">
        <v>96449</v>
      </c>
      <c r="T9" s="78">
        <v>97448</v>
      </c>
      <c r="U9" s="78">
        <v>14597</v>
      </c>
      <c r="V9" s="78">
        <v>46074</v>
      </c>
      <c r="W9" s="78">
        <v>96625</v>
      </c>
      <c r="X9" s="78">
        <v>8300</v>
      </c>
      <c r="Y9" s="78">
        <v>1667</v>
      </c>
      <c r="Z9" s="78">
        <v>118794</v>
      </c>
      <c r="AA9" s="78">
        <v>14424</v>
      </c>
      <c r="AB9" s="78">
        <v>29491</v>
      </c>
      <c r="AC9" s="78">
        <v>51453</v>
      </c>
      <c r="AD9" s="78">
        <v>8521</v>
      </c>
      <c r="AE9" s="78">
        <v>22975</v>
      </c>
      <c r="AF9" s="78">
        <v>52949</v>
      </c>
      <c r="AG9" s="280">
        <f t="shared" si="0"/>
        <v>5621287</v>
      </c>
      <c r="AH9" s="543">
        <v>1</v>
      </c>
      <c r="AI9" s="543">
        <v>3</v>
      </c>
    </row>
    <row r="10" spans="1:35" s="168" customFormat="1" ht="20.100000000000001" customHeight="1">
      <c r="A10" s="496">
        <v>1</v>
      </c>
      <c r="B10" s="496">
        <v>4</v>
      </c>
      <c r="C10" s="311"/>
      <c r="D10" s="304"/>
      <c r="E10" s="342" t="s">
        <v>106</v>
      </c>
      <c r="F10" s="1549" t="s">
        <v>117</v>
      </c>
      <c r="G10" s="1558"/>
      <c r="H10" s="78">
        <v>121376859</v>
      </c>
      <c r="I10" s="78">
        <v>23378328</v>
      </c>
      <c r="J10" s="78">
        <v>37313753</v>
      </c>
      <c r="K10" s="78">
        <v>29624198</v>
      </c>
      <c r="L10" s="78">
        <v>12717113</v>
      </c>
      <c r="M10" s="78">
        <v>22182066</v>
      </c>
      <c r="N10" s="78">
        <v>6064235</v>
      </c>
      <c r="O10" s="78">
        <v>12160947</v>
      </c>
      <c r="P10" s="78">
        <v>46944074</v>
      </c>
      <c r="Q10" s="78">
        <v>9748269</v>
      </c>
      <c r="R10" s="78">
        <v>14448538</v>
      </c>
      <c r="S10" s="78">
        <v>16772004</v>
      </c>
      <c r="T10" s="78">
        <v>9833003</v>
      </c>
      <c r="U10" s="78">
        <v>1379073</v>
      </c>
      <c r="V10" s="78">
        <v>12728234</v>
      </c>
      <c r="W10" s="78">
        <v>12027530</v>
      </c>
      <c r="X10" s="78">
        <v>5548667</v>
      </c>
      <c r="Y10" s="78">
        <v>961583</v>
      </c>
      <c r="Z10" s="78">
        <v>4964152</v>
      </c>
      <c r="AA10" s="78">
        <v>2936346</v>
      </c>
      <c r="AB10" s="78">
        <v>4620548</v>
      </c>
      <c r="AC10" s="78">
        <v>2772987</v>
      </c>
      <c r="AD10" s="78">
        <v>2409234</v>
      </c>
      <c r="AE10" s="78">
        <v>5696268</v>
      </c>
      <c r="AF10" s="78">
        <v>3368998</v>
      </c>
      <c r="AG10" s="280">
        <f t="shared" si="0"/>
        <v>421977007</v>
      </c>
      <c r="AH10" s="543">
        <v>1</v>
      </c>
      <c r="AI10" s="543">
        <v>4</v>
      </c>
    </row>
    <row r="11" spans="1:35" s="168" customFormat="1" ht="20.100000000000001" customHeight="1">
      <c r="A11" s="496">
        <v>1</v>
      </c>
      <c r="B11" s="496">
        <v>5</v>
      </c>
      <c r="C11" s="311"/>
      <c r="D11" s="304"/>
      <c r="E11" s="342"/>
      <c r="F11" s="1549" t="s">
        <v>23</v>
      </c>
      <c r="G11" s="1783"/>
      <c r="H11" s="78">
        <v>81384</v>
      </c>
      <c r="I11" s="78">
        <v>0</v>
      </c>
      <c r="J11" s="78">
        <v>0</v>
      </c>
      <c r="K11" s="78">
        <v>0</v>
      </c>
      <c r="L11" s="78">
        <v>0</v>
      </c>
      <c r="M11" s="78">
        <v>0</v>
      </c>
      <c r="N11" s="78">
        <v>0</v>
      </c>
      <c r="O11" s="78">
        <v>0</v>
      </c>
      <c r="P11" s="78">
        <v>0</v>
      </c>
      <c r="Q11" s="78">
        <v>0</v>
      </c>
      <c r="R11" s="78">
        <v>0</v>
      </c>
      <c r="S11" s="78">
        <v>0</v>
      </c>
      <c r="T11" s="78">
        <v>0</v>
      </c>
      <c r="U11" s="78">
        <v>0</v>
      </c>
      <c r="V11" s="78">
        <v>0</v>
      </c>
      <c r="W11" s="78">
        <v>0</v>
      </c>
      <c r="X11" s="78">
        <v>6371</v>
      </c>
      <c r="Y11" s="78">
        <v>0</v>
      </c>
      <c r="Z11" s="78">
        <v>0</v>
      </c>
      <c r="AA11" s="78">
        <v>0</v>
      </c>
      <c r="AB11" s="78">
        <v>0</v>
      </c>
      <c r="AC11" s="78">
        <v>0</v>
      </c>
      <c r="AD11" s="78">
        <v>0</v>
      </c>
      <c r="AE11" s="78">
        <v>0</v>
      </c>
      <c r="AF11" s="78">
        <v>0</v>
      </c>
      <c r="AG11" s="280">
        <f t="shared" si="0"/>
        <v>87755</v>
      </c>
      <c r="AH11" s="543">
        <v>1</v>
      </c>
      <c r="AI11" s="543">
        <v>5</v>
      </c>
    </row>
    <row r="12" spans="1:35" s="168" customFormat="1" ht="20.100000000000001" customHeight="1">
      <c r="A12" s="496">
        <v>1</v>
      </c>
      <c r="B12" s="496">
        <v>6</v>
      </c>
      <c r="C12" s="311"/>
      <c r="D12" s="304"/>
      <c r="E12" s="342" t="s">
        <v>144</v>
      </c>
      <c r="F12" s="422" t="s">
        <v>907</v>
      </c>
      <c r="G12" s="523" t="s">
        <v>1291</v>
      </c>
      <c r="H12" s="78">
        <v>64376071</v>
      </c>
      <c r="I12" s="78">
        <v>10376176</v>
      </c>
      <c r="J12" s="78">
        <v>17038309</v>
      </c>
      <c r="K12" s="78">
        <v>15634756</v>
      </c>
      <c r="L12" s="78">
        <v>6352398</v>
      </c>
      <c r="M12" s="78">
        <v>8483048</v>
      </c>
      <c r="N12" s="78">
        <v>571175</v>
      </c>
      <c r="O12" s="78">
        <v>6400957</v>
      </c>
      <c r="P12" s="78">
        <v>18763003</v>
      </c>
      <c r="Q12" s="78">
        <v>5271972</v>
      </c>
      <c r="R12" s="78">
        <v>6638985</v>
      </c>
      <c r="S12" s="78">
        <v>3633886</v>
      </c>
      <c r="T12" s="78">
        <v>2184423</v>
      </c>
      <c r="U12" s="78">
        <v>272269</v>
      </c>
      <c r="V12" s="78">
        <v>6392501</v>
      </c>
      <c r="W12" s="78">
        <v>4864057</v>
      </c>
      <c r="X12" s="78">
        <v>2018051</v>
      </c>
      <c r="Y12" s="78">
        <v>124561</v>
      </c>
      <c r="Z12" s="78">
        <v>2372587</v>
      </c>
      <c r="AA12" s="78">
        <v>331508</v>
      </c>
      <c r="AB12" s="78">
        <v>2193842</v>
      </c>
      <c r="AC12" s="78">
        <v>1618190</v>
      </c>
      <c r="AD12" s="78">
        <v>1364082</v>
      </c>
      <c r="AE12" s="78">
        <v>1240163</v>
      </c>
      <c r="AF12" s="78">
        <v>1891525</v>
      </c>
      <c r="AG12" s="280">
        <f t="shared" si="0"/>
        <v>190408495</v>
      </c>
      <c r="AH12" s="543">
        <v>1</v>
      </c>
      <c r="AI12" s="543">
        <v>6</v>
      </c>
    </row>
    <row r="13" spans="1:35" s="168" customFormat="1" ht="20.100000000000001" customHeight="1">
      <c r="A13" s="496">
        <v>1</v>
      </c>
      <c r="B13" s="496">
        <v>7</v>
      </c>
      <c r="C13" s="311"/>
      <c r="D13" s="304"/>
      <c r="E13" s="342"/>
      <c r="F13" s="517" t="s">
        <v>798</v>
      </c>
      <c r="G13" s="524" t="s">
        <v>1291</v>
      </c>
      <c r="H13" s="78">
        <v>7822</v>
      </c>
      <c r="I13" s="78">
        <v>0</v>
      </c>
      <c r="J13" s="78">
        <v>0</v>
      </c>
      <c r="K13" s="78">
        <v>0</v>
      </c>
      <c r="L13" s="78">
        <v>0</v>
      </c>
      <c r="M13" s="78">
        <v>0</v>
      </c>
      <c r="N13" s="78">
        <v>0</v>
      </c>
      <c r="O13" s="78">
        <v>0</v>
      </c>
      <c r="P13" s="78">
        <v>0</v>
      </c>
      <c r="Q13" s="78">
        <v>0</v>
      </c>
      <c r="R13" s="78">
        <v>0</v>
      </c>
      <c r="S13" s="78">
        <v>0</v>
      </c>
      <c r="T13" s="78">
        <v>0</v>
      </c>
      <c r="U13" s="78">
        <v>0</v>
      </c>
      <c r="V13" s="78">
        <v>0</v>
      </c>
      <c r="W13" s="78">
        <v>0</v>
      </c>
      <c r="X13" s="78">
        <v>6348</v>
      </c>
      <c r="Y13" s="78">
        <v>0</v>
      </c>
      <c r="Z13" s="78">
        <v>0</v>
      </c>
      <c r="AA13" s="78">
        <v>0</v>
      </c>
      <c r="AB13" s="78">
        <v>0</v>
      </c>
      <c r="AC13" s="78">
        <v>0</v>
      </c>
      <c r="AD13" s="78">
        <v>0</v>
      </c>
      <c r="AE13" s="78">
        <v>0</v>
      </c>
      <c r="AF13" s="78">
        <v>0</v>
      </c>
      <c r="AG13" s="280">
        <f t="shared" si="0"/>
        <v>14170</v>
      </c>
      <c r="AH13" s="543">
        <v>1</v>
      </c>
      <c r="AI13" s="543">
        <v>7</v>
      </c>
    </row>
    <row r="14" spans="1:35" s="168" customFormat="1" ht="20.100000000000001" customHeight="1">
      <c r="A14" s="496">
        <v>1</v>
      </c>
      <c r="B14" s="496">
        <v>8</v>
      </c>
      <c r="C14" s="311"/>
      <c r="D14" s="304"/>
      <c r="E14" s="342" t="s">
        <v>147</v>
      </c>
      <c r="F14" s="1549" t="s">
        <v>581</v>
      </c>
      <c r="G14" s="1558"/>
      <c r="H14" s="78">
        <v>505471</v>
      </c>
      <c r="I14" s="78">
        <v>7537</v>
      </c>
      <c r="J14" s="78">
        <v>559146</v>
      </c>
      <c r="K14" s="78">
        <v>373360</v>
      </c>
      <c r="L14" s="78">
        <v>4870</v>
      </c>
      <c r="M14" s="78">
        <v>187322</v>
      </c>
      <c r="N14" s="78">
        <v>3100</v>
      </c>
      <c r="O14" s="78">
        <v>12026</v>
      </c>
      <c r="P14" s="78">
        <v>894414</v>
      </c>
      <c r="Q14" s="78">
        <v>97379</v>
      </c>
      <c r="R14" s="78">
        <v>28420</v>
      </c>
      <c r="S14" s="78">
        <v>537264</v>
      </c>
      <c r="T14" s="78">
        <v>2717</v>
      </c>
      <c r="U14" s="78">
        <v>0</v>
      </c>
      <c r="V14" s="78">
        <v>6000</v>
      </c>
      <c r="W14" s="78">
        <v>15139</v>
      </c>
      <c r="X14" s="78">
        <v>0</v>
      </c>
      <c r="Y14" s="78">
        <v>0</v>
      </c>
      <c r="Z14" s="78">
        <v>9712</v>
      </c>
      <c r="AA14" s="78">
        <v>0</v>
      </c>
      <c r="AB14" s="78">
        <v>0</v>
      </c>
      <c r="AC14" s="78">
        <v>400</v>
      </c>
      <c r="AD14" s="78">
        <v>0</v>
      </c>
      <c r="AE14" s="78">
        <v>30666</v>
      </c>
      <c r="AF14" s="78">
        <v>0</v>
      </c>
      <c r="AG14" s="280">
        <f t="shared" si="0"/>
        <v>3274943</v>
      </c>
      <c r="AH14" s="543">
        <v>1</v>
      </c>
      <c r="AI14" s="543">
        <v>8</v>
      </c>
    </row>
    <row r="15" spans="1:35" s="168" customFormat="1" ht="20.100000000000001" customHeight="1">
      <c r="A15" s="496">
        <v>1</v>
      </c>
      <c r="B15" s="496">
        <v>9</v>
      </c>
      <c r="C15" s="311"/>
      <c r="D15" s="334" t="s">
        <v>519</v>
      </c>
      <c r="E15" s="1549" t="s">
        <v>401</v>
      </c>
      <c r="F15" s="1558"/>
      <c r="G15" s="1558"/>
      <c r="H15" s="78">
        <v>1804603</v>
      </c>
      <c r="I15" s="78">
        <v>3483</v>
      </c>
      <c r="J15" s="78">
        <v>1218727</v>
      </c>
      <c r="K15" s="78">
        <v>17766</v>
      </c>
      <c r="L15" s="78">
        <v>1020</v>
      </c>
      <c r="M15" s="78">
        <v>10793</v>
      </c>
      <c r="N15" s="78">
        <v>0</v>
      </c>
      <c r="O15" s="78">
        <v>192094</v>
      </c>
      <c r="P15" s="78">
        <v>63019</v>
      </c>
      <c r="Q15" s="78">
        <v>50167</v>
      </c>
      <c r="R15" s="78">
        <v>344</v>
      </c>
      <c r="S15" s="78">
        <v>195809</v>
      </c>
      <c r="T15" s="78">
        <v>646521</v>
      </c>
      <c r="U15" s="78">
        <v>0</v>
      </c>
      <c r="V15" s="78">
        <v>0</v>
      </c>
      <c r="W15" s="78">
        <v>52779</v>
      </c>
      <c r="X15" s="78">
        <v>3520</v>
      </c>
      <c r="Y15" s="78">
        <v>0</v>
      </c>
      <c r="Z15" s="78">
        <v>144</v>
      </c>
      <c r="AA15" s="78">
        <v>0</v>
      </c>
      <c r="AB15" s="78">
        <v>0</v>
      </c>
      <c r="AC15" s="78">
        <v>1</v>
      </c>
      <c r="AD15" s="78">
        <v>0</v>
      </c>
      <c r="AE15" s="78">
        <v>33156</v>
      </c>
      <c r="AF15" s="78">
        <v>6888</v>
      </c>
      <c r="AG15" s="280">
        <f t="shared" si="0"/>
        <v>4300834</v>
      </c>
      <c r="AH15" s="543">
        <v>1</v>
      </c>
      <c r="AI15" s="543">
        <v>9</v>
      </c>
    </row>
    <row r="16" spans="1:35" s="168" customFormat="1" ht="20.100000000000001" customHeight="1">
      <c r="A16" s="496">
        <v>1</v>
      </c>
      <c r="B16" s="496">
        <v>10</v>
      </c>
      <c r="C16" s="306"/>
      <c r="D16" s="335" t="s">
        <v>521</v>
      </c>
      <c r="E16" s="1550" t="s">
        <v>1248</v>
      </c>
      <c r="F16" s="1561"/>
      <c r="G16" s="1561"/>
      <c r="H16" s="78">
        <v>4800</v>
      </c>
      <c r="I16" s="78">
        <v>0</v>
      </c>
      <c r="J16" s="78">
        <v>0</v>
      </c>
      <c r="K16" s="78">
        <v>199879</v>
      </c>
      <c r="L16" s="78">
        <v>0</v>
      </c>
      <c r="M16" s="78">
        <v>0</v>
      </c>
      <c r="N16" s="78">
        <v>0</v>
      </c>
      <c r="O16" s="78">
        <v>0</v>
      </c>
      <c r="P16" s="78">
        <v>0</v>
      </c>
      <c r="Q16" s="78">
        <v>0</v>
      </c>
      <c r="R16" s="78">
        <v>0</v>
      </c>
      <c r="S16" s="78">
        <v>0</v>
      </c>
      <c r="T16" s="78">
        <v>0</v>
      </c>
      <c r="U16" s="78">
        <v>0</v>
      </c>
      <c r="V16" s="78">
        <v>0</v>
      </c>
      <c r="W16" s="78">
        <v>0</v>
      </c>
      <c r="X16" s="78">
        <v>0</v>
      </c>
      <c r="Y16" s="78">
        <v>0</v>
      </c>
      <c r="Z16" s="78">
        <v>39</v>
      </c>
      <c r="AA16" s="78">
        <v>0</v>
      </c>
      <c r="AB16" s="78">
        <v>0</v>
      </c>
      <c r="AC16" s="78">
        <v>0</v>
      </c>
      <c r="AD16" s="78">
        <v>0</v>
      </c>
      <c r="AE16" s="78">
        <v>0</v>
      </c>
      <c r="AF16" s="78">
        <v>0</v>
      </c>
      <c r="AG16" s="280">
        <f t="shared" si="0"/>
        <v>204718</v>
      </c>
      <c r="AH16" s="543">
        <v>1</v>
      </c>
      <c r="AI16" s="543">
        <v>10</v>
      </c>
    </row>
    <row r="17" spans="1:35" s="168" customFormat="1" ht="20.100000000000001" customHeight="1">
      <c r="A17" s="496">
        <v>1</v>
      </c>
      <c r="B17" s="496">
        <v>14</v>
      </c>
      <c r="C17" s="304" t="s">
        <v>333</v>
      </c>
      <c r="D17" s="1614" t="s">
        <v>590</v>
      </c>
      <c r="E17" s="1784"/>
      <c r="F17" s="1784"/>
      <c r="G17" s="1784"/>
      <c r="H17" s="89">
        <v>14124608</v>
      </c>
      <c r="I17" s="89">
        <v>787863</v>
      </c>
      <c r="J17" s="89">
        <v>1870235</v>
      </c>
      <c r="K17" s="89">
        <v>2761866</v>
      </c>
      <c r="L17" s="89">
        <v>306557</v>
      </c>
      <c r="M17" s="89">
        <v>1222493</v>
      </c>
      <c r="N17" s="89">
        <v>183489</v>
      </c>
      <c r="O17" s="89">
        <v>724616</v>
      </c>
      <c r="P17" s="89">
        <v>2906859</v>
      </c>
      <c r="Q17" s="89">
        <v>632171</v>
      </c>
      <c r="R17" s="89">
        <v>1224782</v>
      </c>
      <c r="S17" s="89">
        <v>492708</v>
      </c>
      <c r="T17" s="89">
        <v>1949424</v>
      </c>
      <c r="U17" s="89">
        <v>316196</v>
      </c>
      <c r="V17" s="89">
        <v>823771</v>
      </c>
      <c r="W17" s="89">
        <v>666235</v>
      </c>
      <c r="X17" s="89">
        <v>305838</v>
      </c>
      <c r="Y17" s="89">
        <v>28498</v>
      </c>
      <c r="Z17" s="89">
        <v>228805</v>
      </c>
      <c r="AA17" s="89">
        <v>248262</v>
      </c>
      <c r="AB17" s="89">
        <v>596914</v>
      </c>
      <c r="AC17" s="89">
        <v>287049</v>
      </c>
      <c r="AD17" s="89">
        <v>107980</v>
      </c>
      <c r="AE17" s="89">
        <v>373598</v>
      </c>
      <c r="AF17" s="89">
        <v>442560</v>
      </c>
      <c r="AG17" s="280">
        <f t="shared" si="0"/>
        <v>33613377</v>
      </c>
      <c r="AH17" s="543">
        <v>1</v>
      </c>
      <c r="AI17" s="543">
        <v>14</v>
      </c>
    </row>
    <row r="18" spans="1:35" s="168" customFormat="1" ht="20.100000000000001" customHeight="1">
      <c r="A18" s="496">
        <v>1</v>
      </c>
      <c r="B18" s="496">
        <v>15</v>
      </c>
      <c r="C18" s="1813" t="s">
        <v>180</v>
      </c>
      <c r="D18" s="342" t="s">
        <v>409</v>
      </c>
      <c r="E18" s="1549" t="s">
        <v>101</v>
      </c>
      <c r="F18" s="1558"/>
      <c r="G18" s="1558"/>
      <c r="H18" s="89">
        <v>12990203</v>
      </c>
      <c r="I18" s="78">
        <v>614066</v>
      </c>
      <c r="J18" s="78">
        <v>1546436</v>
      </c>
      <c r="K18" s="78">
        <v>2727599</v>
      </c>
      <c r="L18" s="78">
        <v>245497</v>
      </c>
      <c r="M18" s="78">
        <v>1189489</v>
      </c>
      <c r="N18" s="78">
        <v>173516</v>
      </c>
      <c r="O18" s="78">
        <v>682595</v>
      </c>
      <c r="P18" s="78">
        <v>2714819</v>
      </c>
      <c r="Q18" s="78">
        <v>599276</v>
      </c>
      <c r="R18" s="78">
        <v>1164441</v>
      </c>
      <c r="S18" s="78">
        <v>422817</v>
      </c>
      <c r="T18" s="78">
        <v>1932943</v>
      </c>
      <c r="U18" s="78">
        <v>311506</v>
      </c>
      <c r="V18" s="78">
        <v>771252</v>
      </c>
      <c r="W18" s="78">
        <v>387506</v>
      </c>
      <c r="X18" s="78">
        <v>297432</v>
      </c>
      <c r="Y18" s="78">
        <v>26220</v>
      </c>
      <c r="Z18" s="78">
        <v>210290</v>
      </c>
      <c r="AA18" s="78">
        <v>237520</v>
      </c>
      <c r="AB18" s="78">
        <v>583624</v>
      </c>
      <c r="AC18" s="78">
        <v>265892</v>
      </c>
      <c r="AD18" s="78">
        <v>100307</v>
      </c>
      <c r="AE18" s="78">
        <v>348718</v>
      </c>
      <c r="AF18" s="78">
        <v>430098</v>
      </c>
      <c r="AG18" s="280">
        <f t="shared" si="0"/>
        <v>30974062</v>
      </c>
      <c r="AH18" s="543">
        <v>1</v>
      </c>
      <c r="AI18" s="543">
        <v>15</v>
      </c>
    </row>
    <row r="19" spans="1:35" s="168" customFormat="1" ht="20.100000000000001" customHeight="1">
      <c r="A19" s="496">
        <v>1</v>
      </c>
      <c r="B19" s="496">
        <v>16</v>
      </c>
      <c r="C19" s="1814"/>
      <c r="D19" s="342" t="s">
        <v>519</v>
      </c>
      <c r="E19" s="1549" t="s">
        <v>490</v>
      </c>
      <c r="F19" s="1785"/>
      <c r="G19" s="1785"/>
      <c r="H19" s="89">
        <v>911215</v>
      </c>
      <c r="I19" s="78">
        <v>157737</v>
      </c>
      <c r="J19" s="78">
        <v>252535</v>
      </c>
      <c r="K19" s="78">
        <v>34599</v>
      </c>
      <c r="L19" s="78">
        <v>48391</v>
      </c>
      <c r="M19" s="78">
        <v>14130</v>
      </c>
      <c r="N19" s="78">
        <v>4981</v>
      </c>
      <c r="O19" s="78">
        <v>36166</v>
      </c>
      <c r="P19" s="78">
        <v>79823</v>
      </c>
      <c r="Q19" s="78">
        <v>21069</v>
      </c>
      <c r="R19" s="78">
        <v>54053</v>
      </c>
      <c r="S19" s="78">
        <v>69637</v>
      </c>
      <c r="T19" s="78">
        <v>15310</v>
      </c>
      <c r="U19" s="78">
        <v>4527</v>
      </c>
      <c r="V19" s="78">
        <v>49112</v>
      </c>
      <c r="W19" s="78">
        <v>278775</v>
      </c>
      <c r="X19" s="78">
        <v>8326</v>
      </c>
      <c r="Y19" s="78">
        <v>2278</v>
      </c>
      <c r="Z19" s="78">
        <v>39227</v>
      </c>
      <c r="AA19" s="78">
        <v>5843</v>
      </c>
      <c r="AB19" s="78">
        <v>6994</v>
      </c>
      <c r="AC19" s="78">
        <v>19408</v>
      </c>
      <c r="AD19" s="78">
        <v>6747</v>
      </c>
      <c r="AE19" s="78">
        <v>23016</v>
      </c>
      <c r="AF19" s="78">
        <v>5865</v>
      </c>
      <c r="AG19" s="280">
        <f t="shared" si="0"/>
        <v>2149764</v>
      </c>
      <c r="AH19" s="543">
        <v>1</v>
      </c>
      <c r="AI19" s="543">
        <v>16</v>
      </c>
    </row>
    <row r="20" spans="1:35" s="168" customFormat="1" ht="20.100000000000001" customHeight="1">
      <c r="A20" s="496">
        <v>1</v>
      </c>
      <c r="B20" s="496">
        <v>17</v>
      </c>
      <c r="C20" s="1814"/>
      <c r="D20" s="510" t="s">
        <v>521</v>
      </c>
      <c r="E20" s="1549" t="s">
        <v>1344</v>
      </c>
      <c r="F20" s="1786"/>
      <c r="G20" s="524" t="s">
        <v>1291</v>
      </c>
      <c r="H20" s="89">
        <v>52322</v>
      </c>
      <c r="I20" s="78">
        <v>1623</v>
      </c>
      <c r="J20" s="78">
        <v>399</v>
      </c>
      <c r="K20" s="78">
        <v>1445</v>
      </c>
      <c r="L20" s="78">
        <v>281</v>
      </c>
      <c r="M20" s="78">
        <v>397</v>
      </c>
      <c r="N20" s="78">
        <v>94</v>
      </c>
      <c r="O20" s="78">
        <v>159</v>
      </c>
      <c r="P20" s="78">
        <v>422</v>
      </c>
      <c r="Q20" s="78">
        <v>2141</v>
      </c>
      <c r="R20" s="78">
        <v>0</v>
      </c>
      <c r="S20" s="78">
        <v>0</v>
      </c>
      <c r="T20" s="78">
        <v>0</v>
      </c>
      <c r="U20" s="78">
        <v>0</v>
      </c>
      <c r="V20" s="78">
        <v>100</v>
      </c>
      <c r="W20" s="78">
        <v>3372</v>
      </c>
      <c r="X20" s="78">
        <v>0</v>
      </c>
      <c r="Y20" s="78">
        <v>0</v>
      </c>
      <c r="Z20" s="78">
        <v>20712</v>
      </c>
      <c r="AA20" s="78">
        <v>0</v>
      </c>
      <c r="AB20" s="78">
        <v>0</v>
      </c>
      <c r="AC20" s="78">
        <v>853</v>
      </c>
      <c r="AD20" s="78">
        <v>30</v>
      </c>
      <c r="AE20" s="78">
        <v>0</v>
      </c>
      <c r="AF20" s="78">
        <v>0</v>
      </c>
      <c r="AG20" s="280">
        <f t="shared" si="0"/>
        <v>84350</v>
      </c>
      <c r="AH20" s="543">
        <v>1</v>
      </c>
      <c r="AI20" s="543">
        <v>17</v>
      </c>
    </row>
    <row r="21" spans="1:35" s="168" customFormat="1" ht="20.100000000000001" customHeight="1">
      <c r="A21" s="496">
        <v>1</v>
      </c>
      <c r="B21" s="496">
        <v>18</v>
      </c>
      <c r="C21" s="1814"/>
      <c r="D21" s="510" t="s">
        <v>362</v>
      </c>
      <c r="E21" s="1549" t="s">
        <v>576</v>
      </c>
      <c r="F21" s="1558"/>
      <c r="G21" s="1558"/>
      <c r="H21" s="89">
        <v>73413</v>
      </c>
      <c r="I21" s="78">
        <v>9001</v>
      </c>
      <c r="J21" s="78">
        <v>16839</v>
      </c>
      <c r="K21" s="78">
        <v>1113</v>
      </c>
      <c r="L21" s="78">
        <v>12943</v>
      </c>
      <c r="M21" s="78">
        <v>19176</v>
      </c>
      <c r="N21" s="78">
        <v>5086</v>
      </c>
      <c r="O21" s="78">
        <v>6014</v>
      </c>
      <c r="P21" s="78">
        <v>13728</v>
      </c>
      <c r="Q21" s="78">
        <v>6003</v>
      </c>
      <c r="R21" s="78">
        <v>6288</v>
      </c>
      <c r="S21" s="78">
        <v>254</v>
      </c>
      <c r="T21" s="78">
        <v>1171</v>
      </c>
      <c r="U21" s="78">
        <v>163</v>
      </c>
      <c r="V21" s="78">
        <v>3507</v>
      </c>
      <c r="W21" s="78">
        <v>3325</v>
      </c>
      <c r="X21" s="78">
        <v>30</v>
      </c>
      <c r="Y21" s="78">
        <v>0</v>
      </c>
      <c r="Z21" s="78">
        <v>0</v>
      </c>
      <c r="AA21" s="78">
        <v>4899</v>
      </c>
      <c r="AB21" s="78">
        <v>6296</v>
      </c>
      <c r="AC21" s="78">
        <v>2602</v>
      </c>
      <c r="AD21" s="78">
        <v>956</v>
      </c>
      <c r="AE21" s="78">
        <v>1082</v>
      </c>
      <c r="AF21" s="78">
        <v>6597</v>
      </c>
      <c r="AG21" s="280">
        <f t="shared" si="0"/>
        <v>200486</v>
      </c>
      <c r="AH21" s="543">
        <v>1</v>
      </c>
      <c r="AI21" s="543">
        <v>18</v>
      </c>
    </row>
    <row r="22" spans="1:35" s="168" customFormat="1" ht="20.100000000000001" customHeight="1">
      <c r="A22" s="496">
        <v>1</v>
      </c>
      <c r="B22" s="496">
        <v>19</v>
      </c>
      <c r="C22" s="1815"/>
      <c r="D22" s="510" t="s">
        <v>477</v>
      </c>
      <c r="E22" s="1559" t="s">
        <v>433</v>
      </c>
      <c r="F22" s="1560"/>
      <c r="G22" s="1560"/>
      <c r="H22" s="89">
        <v>0</v>
      </c>
      <c r="I22" s="381">
        <v>0</v>
      </c>
      <c r="J22" s="381">
        <v>0</v>
      </c>
      <c r="K22" s="381">
        <v>0</v>
      </c>
      <c r="L22" s="381">
        <v>0</v>
      </c>
      <c r="M22" s="381">
        <v>95</v>
      </c>
      <c r="N22" s="381">
        <v>0</v>
      </c>
      <c r="O22" s="381">
        <v>0</v>
      </c>
      <c r="P22" s="381">
        <v>0</v>
      </c>
      <c r="Q22" s="381">
        <v>0</v>
      </c>
      <c r="R22" s="381">
        <v>0</v>
      </c>
      <c r="S22" s="381">
        <v>0</v>
      </c>
      <c r="T22" s="381">
        <v>0</v>
      </c>
      <c r="U22" s="381">
        <v>0</v>
      </c>
      <c r="V22" s="381">
        <v>0</v>
      </c>
      <c r="W22" s="381">
        <v>0</v>
      </c>
      <c r="X22" s="381">
        <v>0</v>
      </c>
      <c r="Y22" s="381">
        <v>0</v>
      </c>
      <c r="Z22" s="381">
        <v>0</v>
      </c>
      <c r="AA22" s="381">
        <v>0</v>
      </c>
      <c r="AB22" s="381">
        <v>0</v>
      </c>
      <c r="AC22" s="381">
        <v>0</v>
      </c>
      <c r="AD22" s="381">
        <v>0</v>
      </c>
      <c r="AE22" s="381">
        <v>0</v>
      </c>
      <c r="AF22" s="381">
        <v>0</v>
      </c>
      <c r="AG22" s="280">
        <f t="shared" si="0"/>
        <v>95</v>
      </c>
      <c r="AH22" s="543">
        <v>1</v>
      </c>
      <c r="AI22" s="543">
        <v>19</v>
      </c>
    </row>
    <row r="23" spans="1:35" s="168" customFormat="1" ht="20.100000000000001" customHeight="1">
      <c r="A23" s="496">
        <v>1</v>
      </c>
      <c r="B23" s="496">
        <v>20</v>
      </c>
      <c r="C23" s="418" t="s">
        <v>337</v>
      </c>
      <c r="D23" s="1542" t="s">
        <v>587</v>
      </c>
      <c r="E23" s="1548"/>
      <c r="F23" s="1548"/>
      <c r="G23" s="1548"/>
      <c r="H23" s="89">
        <v>0</v>
      </c>
      <c r="I23" s="78">
        <v>0</v>
      </c>
      <c r="J23" s="78">
        <v>0</v>
      </c>
      <c r="K23" s="78">
        <v>0</v>
      </c>
      <c r="L23" s="78">
        <v>0</v>
      </c>
      <c r="M23" s="78">
        <v>0</v>
      </c>
      <c r="N23" s="78">
        <v>0</v>
      </c>
      <c r="O23" s="78">
        <v>0</v>
      </c>
      <c r="P23" s="78">
        <v>0</v>
      </c>
      <c r="Q23" s="78">
        <v>0</v>
      </c>
      <c r="R23" s="78">
        <v>0</v>
      </c>
      <c r="S23" s="78">
        <v>0</v>
      </c>
      <c r="T23" s="78">
        <v>0</v>
      </c>
      <c r="U23" s="78">
        <v>0</v>
      </c>
      <c r="V23" s="78">
        <v>0</v>
      </c>
      <c r="W23" s="78">
        <v>0</v>
      </c>
      <c r="X23" s="78">
        <v>0</v>
      </c>
      <c r="Y23" s="78">
        <v>0</v>
      </c>
      <c r="Z23" s="78">
        <v>0</v>
      </c>
      <c r="AA23" s="78">
        <v>0</v>
      </c>
      <c r="AB23" s="78">
        <v>0</v>
      </c>
      <c r="AC23" s="78">
        <v>0</v>
      </c>
      <c r="AD23" s="78">
        <v>0</v>
      </c>
      <c r="AE23" s="78">
        <v>0</v>
      </c>
      <c r="AF23" s="78">
        <v>0</v>
      </c>
      <c r="AG23" s="280">
        <f t="shared" si="0"/>
        <v>0</v>
      </c>
      <c r="AH23" s="543">
        <v>1</v>
      </c>
      <c r="AI23" s="543">
        <v>20</v>
      </c>
    </row>
    <row r="24" spans="1:35" s="168" customFormat="1" ht="20.100000000000001" customHeight="1">
      <c r="A24" s="496">
        <v>1</v>
      </c>
      <c r="B24" s="496">
        <v>21</v>
      </c>
      <c r="C24" s="304" t="s">
        <v>353</v>
      </c>
      <c r="D24" s="1565" t="s">
        <v>508</v>
      </c>
      <c r="E24" s="1622"/>
      <c r="F24" s="1622"/>
      <c r="G24" s="1622"/>
      <c r="H24" s="89">
        <v>75472402</v>
      </c>
      <c r="I24" s="382">
        <v>13986591</v>
      </c>
      <c r="J24" s="382">
        <v>24752540</v>
      </c>
      <c r="K24" s="382">
        <v>17571511</v>
      </c>
      <c r="L24" s="382">
        <v>6737129</v>
      </c>
      <c r="M24" s="382">
        <v>15273244</v>
      </c>
      <c r="N24" s="382">
        <v>5729511</v>
      </c>
      <c r="O24" s="382">
        <v>6808030</v>
      </c>
      <c r="P24" s="382">
        <v>33068478</v>
      </c>
      <c r="Q24" s="382">
        <v>5479264</v>
      </c>
      <c r="R24" s="382">
        <v>9132543</v>
      </c>
      <c r="S24" s="382">
        <v>14460348</v>
      </c>
      <c r="T24" s="382">
        <v>10344690</v>
      </c>
      <c r="U24" s="382">
        <v>1437597</v>
      </c>
      <c r="V24" s="382">
        <v>7211578</v>
      </c>
      <c r="W24" s="382">
        <v>7994251</v>
      </c>
      <c r="X24" s="382">
        <v>3848274</v>
      </c>
      <c r="Y24" s="382">
        <v>867187</v>
      </c>
      <c r="Z24" s="382">
        <v>2949059</v>
      </c>
      <c r="AA24" s="382">
        <v>2867524</v>
      </c>
      <c r="AB24" s="382">
        <v>3053111</v>
      </c>
      <c r="AC24" s="382">
        <v>1493701</v>
      </c>
      <c r="AD24" s="382">
        <v>1161653</v>
      </c>
      <c r="AE24" s="382">
        <v>4916500</v>
      </c>
      <c r="AF24" s="382">
        <v>1979870</v>
      </c>
      <c r="AG24" s="280">
        <f t="shared" si="0"/>
        <v>278596586</v>
      </c>
      <c r="AH24" s="543">
        <v>1</v>
      </c>
      <c r="AI24" s="543">
        <v>21</v>
      </c>
    </row>
    <row r="25" spans="1:35" s="168" customFormat="1" ht="20.100000000000001" customHeight="1">
      <c r="A25" s="496">
        <v>1</v>
      </c>
      <c r="B25" s="496">
        <v>22</v>
      </c>
      <c r="C25" s="301" t="s">
        <v>476</v>
      </c>
      <c r="D25" s="1542" t="s">
        <v>584</v>
      </c>
      <c r="E25" s="1548"/>
      <c r="F25" s="1548"/>
      <c r="G25" s="1548"/>
      <c r="H25" s="89">
        <v>23037404</v>
      </c>
      <c r="I25" s="78">
        <v>5509918</v>
      </c>
      <c r="J25" s="78">
        <v>9816637</v>
      </c>
      <c r="K25" s="78">
        <v>5612692</v>
      </c>
      <c r="L25" s="78">
        <v>1802385</v>
      </c>
      <c r="M25" s="78">
        <v>4786680</v>
      </c>
      <c r="N25" s="78">
        <v>2617460</v>
      </c>
      <c r="O25" s="78">
        <v>2683719</v>
      </c>
      <c r="P25" s="78">
        <v>15050165</v>
      </c>
      <c r="Q25" s="78">
        <v>2248741</v>
      </c>
      <c r="R25" s="78">
        <v>1767452</v>
      </c>
      <c r="S25" s="78">
        <v>7920740</v>
      </c>
      <c r="T25" s="78">
        <v>3272154</v>
      </c>
      <c r="U25" s="78">
        <v>443902</v>
      </c>
      <c r="V25" s="78">
        <v>2330675</v>
      </c>
      <c r="W25" s="78">
        <v>3390889</v>
      </c>
      <c r="X25" s="78">
        <v>2112130</v>
      </c>
      <c r="Y25" s="78">
        <v>526249</v>
      </c>
      <c r="Z25" s="78">
        <v>505608</v>
      </c>
      <c r="AA25" s="78">
        <v>1354981</v>
      </c>
      <c r="AB25" s="78">
        <v>803178</v>
      </c>
      <c r="AC25" s="78">
        <v>475364</v>
      </c>
      <c r="AD25" s="78">
        <v>256414</v>
      </c>
      <c r="AE25" s="78">
        <v>2282245</v>
      </c>
      <c r="AF25" s="78">
        <v>237585</v>
      </c>
      <c r="AG25" s="280">
        <f t="shared" si="0"/>
        <v>100845367</v>
      </c>
      <c r="AH25" s="543">
        <v>1</v>
      </c>
      <c r="AI25" s="543">
        <v>22</v>
      </c>
    </row>
    <row r="26" spans="1:35" s="168" customFormat="1" ht="20.100000000000001" customHeight="1">
      <c r="A26" s="496">
        <v>1</v>
      </c>
      <c r="B26" s="496">
        <v>23</v>
      </c>
      <c r="C26" s="304"/>
      <c r="D26" s="409" t="s">
        <v>409</v>
      </c>
      <c r="E26" s="1787" t="s">
        <v>1316</v>
      </c>
      <c r="F26" s="1788"/>
      <c r="G26" s="1789"/>
      <c r="H26" s="89">
        <v>21143008</v>
      </c>
      <c r="I26" s="78">
        <v>5428180</v>
      </c>
      <c r="J26" s="78">
        <v>9816637</v>
      </c>
      <c r="K26" s="78">
        <v>5612692</v>
      </c>
      <c r="L26" s="78">
        <v>1802385</v>
      </c>
      <c r="M26" s="78">
        <v>4786680</v>
      </c>
      <c r="N26" s="78">
        <v>2617460</v>
      </c>
      <c r="O26" s="78">
        <v>2683719</v>
      </c>
      <c r="P26" s="78">
        <v>15050165</v>
      </c>
      <c r="Q26" s="78">
        <v>2248741</v>
      </c>
      <c r="R26" s="78">
        <v>1758352</v>
      </c>
      <c r="S26" s="78">
        <v>7915140</v>
      </c>
      <c r="T26" s="78">
        <v>3270354</v>
      </c>
      <c r="U26" s="78">
        <v>443902</v>
      </c>
      <c r="V26" s="78">
        <v>2330675</v>
      </c>
      <c r="W26" s="78">
        <v>3390889</v>
      </c>
      <c r="X26" s="78">
        <v>2108881</v>
      </c>
      <c r="Y26" s="78">
        <v>526249</v>
      </c>
      <c r="Z26" s="78">
        <v>505608</v>
      </c>
      <c r="AA26" s="78">
        <v>1354981</v>
      </c>
      <c r="AB26" s="78">
        <v>803178</v>
      </c>
      <c r="AC26" s="78">
        <v>475364</v>
      </c>
      <c r="AD26" s="78">
        <v>256414</v>
      </c>
      <c r="AE26" s="78">
        <v>2282245</v>
      </c>
      <c r="AF26" s="78">
        <v>237585</v>
      </c>
      <c r="AG26" s="280">
        <f t="shared" si="0"/>
        <v>98849484</v>
      </c>
      <c r="AH26" s="543">
        <v>1</v>
      </c>
      <c r="AI26" s="543">
        <v>23</v>
      </c>
    </row>
    <row r="27" spans="1:35" s="168" customFormat="1" ht="20.100000000000001" customHeight="1">
      <c r="A27" s="496">
        <v>1</v>
      </c>
      <c r="B27" s="496">
        <v>24</v>
      </c>
      <c r="C27" s="304"/>
      <c r="D27" s="511" t="s">
        <v>519</v>
      </c>
      <c r="E27" s="1549" t="s">
        <v>1192</v>
      </c>
      <c r="F27" s="1558"/>
      <c r="G27" s="1558"/>
      <c r="H27" s="89">
        <v>0</v>
      </c>
      <c r="I27" s="78">
        <v>81738</v>
      </c>
      <c r="J27" s="78">
        <v>0</v>
      </c>
      <c r="K27" s="78">
        <v>0</v>
      </c>
      <c r="L27" s="78">
        <v>0</v>
      </c>
      <c r="M27" s="78">
        <v>0</v>
      </c>
      <c r="N27" s="78">
        <v>0</v>
      </c>
      <c r="O27" s="78">
        <v>0</v>
      </c>
      <c r="P27" s="78">
        <v>0</v>
      </c>
      <c r="Q27" s="78">
        <v>0</v>
      </c>
      <c r="R27" s="78">
        <v>0</v>
      </c>
      <c r="S27" s="78">
        <v>0</v>
      </c>
      <c r="T27" s="78">
        <v>1800</v>
      </c>
      <c r="U27" s="78">
        <v>0</v>
      </c>
      <c r="V27" s="78">
        <v>0</v>
      </c>
      <c r="W27" s="78">
        <v>0</v>
      </c>
      <c r="X27" s="78">
        <v>0</v>
      </c>
      <c r="Y27" s="78">
        <v>0</v>
      </c>
      <c r="Z27" s="78">
        <v>0</v>
      </c>
      <c r="AA27" s="78">
        <v>0</v>
      </c>
      <c r="AB27" s="78">
        <v>0</v>
      </c>
      <c r="AC27" s="78">
        <v>0</v>
      </c>
      <c r="AD27" s="78">
        <v>0</v>
      </c>
      <c r="AE27" s="78">
        <v>0</v>
      </c>
      <c r="AF27" s="78">
        <v>0</v>
      </c>
      <c r="AG27" s="280">
        <f t="shared" si="0"/>
        <v>83538</v>
      </c>
      <c r="AH27" s="543">
        <v>1</v>
      </c>
      <c r="AI27" s="543">
        <v>24</v>
      </c>
    </row>
    <row r="28" spans="1:35" s="168" customFormat="1" ht="20.100000000000001" customHeight="1">
      <c r="A28" s="496">
        <v>1</v>
      </c>
      <c r="B28" s="496">
        <v>25</v>
      </c>
      <c r="C28" s="304"/>
      <c r="D28" s="511" t="s">
        <v>521</v>
      </c>
      <c r="E28" s="1549" t="s">
        <v>1189</v>
      </c>
      <c r="F28" s="1558"/>
      <c r="G28" s="1558"/>
      <c r="H28" s="89">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0</v>
      </c>
      <c r="AG28" s="280">
        <f t="shared" si="0"/>
        <v>0</v>
      </c>
      <c r="AH28" s="543">
        <v>1</v>
      </c>
      <c r="AI28" s="543">
        <v>25</v>
      </c>
    </row>
    <row r="29" spans="1:35" s="168" customFormat="1" ht="20.100000000000001" customHeight="1">
      <c r="A29" s="496">
        <v>1</v>
      </c>
      <c r="B29" s="496">
        <v>26</v>
      </c>
      <c r="C29" s="304"/>
      <c r="D29" s="511" t="s">
        <v>362</v>
      </c>
      <c r="E29" s="1790" t="s">
        <v>1317</v>
      </c>
      <c r="F29" s="1790"/>
      <c r="G29" s="1791"/>
      <c r="H29" s="89">
        <v>0</v>
      </c>
      <c r="I29" s="78">
        <v>0</v>
      </c>
      <c r="J29" s="78">
        <v>0</v>
      </c>
      <c r="K29" s="78">
        <v>0</v>
      </c>
      <c r="L29" s="78">
        <v>0</v>
      </c>
      <c r="M29" s="78">
        <v>0</v>
      </c>
      <c r="N29" s="78">
        <v>0</v>
      </c>
      <c r="O29" s="78">
        <v>0</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280">
        <f t="shared" si="0"/>
        <v>0</v>
      </c>
      <c r="AH29" s="543">
        <v>1</v>
      </c>
      <c r="AI29" s="543">
        <v>26</v>
      </c>
    </row>
    <row r="30" spans="1:35" s="168" customFormat="1" ht="20.100000000000001" customHeight="1">
      <c r="A30" s="496">
        <v>1</v>
      </c>
      <c r="B30" s="496">
        <v>27</v>
      </c>
      <c r="C30" s="304"/>
      <c r="D30" s="511" t="s">
        <v>477</v>
      </c>
      <c r="E30" s="1549" t="s">
        <v>694</v>
      </c>
      <c r="F30" s="1549"/>
      <c r="G30" s="1783"/>
      <c r="H30" s="89">
        <v>0</v>
      </c>
      <c r="I30" s="78">
        <v>0</v>
      </c>
      <c r="J30" s="78">
        <v>0</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280">
        <f t="shared" si="0"/>
        <v>0</v>
      </c>
      <c r="AH30" s="543">
        <v>1</v>
      </c>
      <c r="AI30" s="543">
        <v>27</v>
      </c>
    </row>
    <row r="31" spans="1:35" s="168" customFormat="1" ht="20.100000000000001" customHeight="1">
      <c r="A31" s="496">
        <v>1</v>
      </c>
      <c r="B31" s="496">
        <v>28</v>
      </c>
      <c r="C31" s="304"/>
      <c r="D31" s="511" t="s">
        <v>530</v>
      </c>
      <c r="E31" s="1549" t="s">
        <v>1190</v>
      </c>
      <c r="F31" s="1549"/>
      <c r="G31" s="1783"/>
      <c r="H31" s="89">
        <v>1852140</v>
      </c>
      <c r="I31" s="78">
        <v>0</v>
      </c>
      <c r="J31" s="78">
        <v>0</v>
      </c>
      <c r="K31" s="78">
        <v>0</v>
      </c>
      <c r="L31" s="78">
        <v>0</v>
      </c>
      <c r="M31" s="78">
        <v>0</v>
      </c>
      <c r="N31" s="78">
        <v>0</v>
      </c>
      <c r="O31" s="78">
        <v>0</v>
      </c>
      <c r="P31" s="78">
        <v>0</v>
      </c>
      <c r="Q31" s="78">
        <v>0</v>
      </c>
      <c r="R31" s="78">
        <v>9100</v>
      </c>
      <c r="S31" s="78">
        <v>5600</v>
      </c>
      <c r="T31" s="78">
        <v>0</v>
      </c>
      <c r="U31" s="78">
        <v>0</v>
      </c>
      <c r="V31" s="78">
        <v>0</v>
      </c>
      <c r="W31" s="78">
        <v>0</v>
      </c>
      <c r="X31" s="78">
        <v>3180</v>
      </c>
      <c r="Y31" s="78">
        <v>0</v>
      </c>
      <c r="Z31" s="78">
        <v>0</v>
      </c>
      <c r="AA31" s="78">
        <v>0</v>
      </c>
      <c r="AB31" s="78">
        <v>0</v>
      </c>
      <c r="AC31" s="78">
        <v>0</v>
      </c>
      <c r="AD31" s="78">
        <v>0</v>
      </c>
      <c r="AE31" s="78">
        <v>0</v>
      </c>
      <c r="AF31" s="78">
        <v>0</v>
      </c>
      <c r="AG31" s="280">
        <f t="shared" si="0"/>
        <v>1870020</v>
      </c>
      <c r="AH31" s="543">
        <v>1</v>
      </c>
      <c r="AI31" s="543">
        <v>28</v>
      </c>
    </row>
    <row r="32" spans="1:35" s="168" customFormat="1" ht="20.100000000000001" customHeight="1">
      <c r="A32" s="496">
        <v>1</v>
      </c>
      <c r="B32" s="496">
        <v>29</v>
      </c>
      <c r="C32" s="304"/>
      <c r="D32" s="511" t="s">
        <v>741</v>
      </c>
      <c r="E32" s="1549" t="s">
        <v>1191</v>
      </c>
      <c r="F32" s="1558"/>
      <c r="G32" s="1558"/>
      <c r="H32" s="89">
        <v>42256</v>
      </c>
      <c r="I32" s="78">
        <v>0</v>
      </c>
      <c r="J32" s="78">
        <v>0</v>
      </c>
      <c r="K32" s="78">
        <v>0</v>
      </c>
      <c r="L32" s="78">
        <v>0</v>
      </c>
      <c r="M32" s="78">
        <v>0</v>
      </c>
      <c r="N32" s="78">
        <v>0</v>
      </c>
      <c r="O32" s="78">
        <v>0</v>
      </c>
      <c r="P32" s="78">
        <v>0</v>
      </c>
      <c r="Q32" s="78">
        <v>0</v>
      </c>
      <c r="R32" s="78">
        <v>0</v>
      </c>
      <c r="S32" s="78">
        <v>0</v>
      </c>
      <c r="T32" s="78">
        <v>0</v>
      </c>
      <c r="U32" s="78">
        <v>0</v>
      </c>
      <c r="V32" s="78">
        <v>0</v>
      </c>
      <c r="W32" s="78">
        <v>0</v>
      </c>
      <c r="X32" s="78">
        <v>69</v>
      </c>
      <c r="Y32" s="78">
        <v>0</v>
      </c>
      <c r="Z32" s="78">
        <v>0</v>
      </c>
      <c r="AA32" s="78">
        <v>0</v>
      </c>
      <c r="AB32" s="78">
        <v>0</v>
      </c>
      <c r="AC32" s="78">
        <v>0</v>
      </c>
      <c r="AD32" s="78">
        <v>0</v>
      </c>
      <c r="AE32" s="78">
        <v>0</v>
      </c>
      <c r="AF32" s="78">
        <v>0</v>
      </c>
      <c r="AG32" s="280">
        <f t="shared" si="0"/>
        <v>42325</v>
      </c>
      <c r="AH32" s="543">
        <v>1</v>
      </c>
      <c r="AI32" s="543">
        <v>29</v>
      </c>
    </row>
    <row r="33" spans="1:35" s="168" customFormat="1" ht="20.100000000000001" customHeight="1">
      <c r="A33" s="496">
        <v>1</v>
      </c>
      <c r="B33" s="496">
        <v>30</v>
      </c>
      <c r="C33" s="306"/>
      <c r="D33" s="512" t="s">
        <v>743</v>
      </c>
      <c r="E33" s="1550" t="s">
        <v>454</v>
      </c>
      <c r="F33" s="1561"/>
      <c r="G33" s="1561"/>
      <c r="H33" s="89">
        <v>0</v>
      </c>
      <c r="I33" s="78">
        <v>0</v>
      </c>
      <c r="J33" s="78">
        <v>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280">
        <f t="shared" si="0"/>
        <v>0</v>
      </c>
      <c r="AH33" s="543">
        <v>1</v>
      </c>
      <c r="AI33" s="543">
        <v>30</v>
      </c>
    </row>
    <row r="34" spans="1:35" s="168" customFormat="1" ht="20.100000000000001" customHeight="1">
      <c r="A34" s="496">
        <v>1</v>
      </c>
      <c r="B34" s="496">
        <v>31</v>
      </c>
      <c r="C34" s="304" t="s">
        <v>384</v>
      </c>
      <c r="D34" s="1555" t="s">
        <v>370</v>
      </c>
      <c r="E34" s="1556"/>
      <c r="F34" s="1556"/>
      <c r="G34" s="1556"/>
      <c r="H34" s="89">
        <v>2578921</v>
      </c>
      <c r="I34" s="89">
        <v>649666</v>
      </c>
      <c r="J34" s="89">
        <v>1280068</v>
      </c>
      <c r="K34" s="89">
        <v>701183</v>
      </c>
      <c r="L34" s="89">
        <v>186200</v>
      </c>
      <c r="M34" s="89">
        <v>640724</v>
      </c>
      <c r="N34" s="89">
        <v>264468</v>
      </c>
      <c r="O34" s="89">
        <v>302003</v>
      </c>
      <c r="P34" s="89">
        <v>1915436</v>
      </c>
      <c r="Q34" s="89">
        <v>338861</v>
      </c>
      <c r="R34" s="89">
        <v>281517</v>
      </c>
      <c r="S34" s="89">
        <v>850001</v>
      </c>
      <c r="T34" s="89">
        <v>385560</v>
      </c>
      <c r="U34" s="89">
        <v>54085</v>
      </c>
      <c r="V34" s="89">
        <v>253829</v>
      </c>
      <c r="W34" s="89">
        <v>335525</v>
      </c>
      <c r="X34" s="89">
        <v>166585</v>
      </c>
      <c r="Y34" s="89">
        <v>46961</v>
      </c>
      <c r="Z34" s="89">
        <v>164000</v>
      </c>
      <c r="AA34" s="89">
        <v>150587</v>
      </c>
      <c r="AB34" s="89">
        <v>122888</v>
      </c>
      <c r="AC34" s="89">
        <v>44126</v>
      </c>
      <c r="AD34" s="89">
        <v>39027</v>
      </c>
      <c r="AE34" s="89">
        <v>209402</v>
      </c>
      <c r="AF34" s="89">
        <v>23647</v>
      </c>
      <c r="AG34" s="280">
        <f t="shared" si="0"/>
        <v>11985270</v>
      </c>
      <c r="AH34" s="543">
        <v>1</v>
      </c>
      <c r="AI34" s="543">
        <v>31</v>
      </c>
    </row>
    <row r="35" spans="1:35" s="168" customFormat="1" ht="20.100000000000001" customHeight="1">
      <c r="A35" s="496">
        <v>1</v>
      </c>
      <c r="B35" s="496">
        <v>32</v>
      </c>
      <c r="C35" s="304"/>
      <c r="D35" s="409" t="s">
        <v>409</v>
      </c>
      <c r="E35" s="1787" t="s">
        <v>1318</v>
      </c>
      <c r="F35" s="1788"/>
      <c r="G35" s="1789"/>
      <c r="H35" s="89">
        <v>1502817</v>
      </c>
      <c r="I35" s="78">
        <v>483221</v>
      </c>
      <c r="J35" s="78">
        <v>931720</v>
      </c>
      <c r="K35" s="78">
        <v>418132</v>
      </c>
      <c r="L35" s="78">
        <v>158545</v>
      </c>
      <c r="M35" s="78">
        <v>550706</v>
      </c>
      <c r="N35" s="78">
        <v>242350</v>
      </c>
      <c r="O35" s="78">
        <v>254480</v>
      </c>
      <c r="P35" s="78">
        <v>1177683</v>
      </c>
      <c r="Q35" s="78">
        <v>202608</v>
      </c>
      <c r="R35" s="78">
        <v>175238</v>
      </c>
      <c r="S35" s="78">
        <v>642682</v>
      </c>
      <c r="T35" s="78">
        <v>328576</v>
      </c>
      <c r="U35" s="78">
        <v>29988</v>
      </c>
      <c r="V35" s="78">
        <v>124676</v>
      </c>
      <c r="W35" s="78">
        <v>232792</v>
      </c>
      <c r="X35" s="78">
        <v>153375</v>
      </c>
      <c r="Y35" s="78">
        <v>46179</v>
      </c>
      <c r="Z35" s="78">
        <v>123837</v>
      </c>
      <c r="AA35" s="78">
        <v>146407</v>
      </c>
      <c r="AB35" s="78">
        <v>113171</v>
      </c>
      <c r="AC35" s="78">
        <v>34522</v>
      </c>
      <c r="AD35" s="78">
        <v>30674</v>
      </c>
      <c r="AE35" s="78">
        <v>195911</v>
      </c>
      <c r="AF35" s="78">
        <v>19440</v>
      </c>
      <c r="AG35" s="280">
        <f t="shared" si="0"/>
        <v>8319730</v>
      </c>
      <c r="AH35" s="543">
        <v>1</v>
      </c>
      <c r="AI35" s="543">
        <v>32</v>
      </c>
    </row>
    <row r="36" spans="1:35" s="168" customFormat="1" ht="20.100000000000001" customHeight="1">
      <c r="A36" s="496">
        <v>1</v>
      </c>
      <c r="B36" s="496">
        <v>33</v>
      </c>
      <c r="C36" s="304"/>
      <c r="D36" s="409" t="s">
        <v>519</v>
      </c>
      <c r="E36" s="1549" t="s">
        <v>1192</v>
      </c>
      <c r="F36" s="1558"/>
      <c r="G36" s="1558"/>
      <c r="H36" s="89">
        <v>0</v>
      </c>
      <c r="I36" s="78">
        <v>9862</v>
      </c>
      <c r="J36" s="78">
        <v>0</v>
      </c>
      <c r="K36" s="78">
        <v>0</v>
      </c>
      <c r="L36" s="78">
        <v>0</v>
      </c>
      <c r="M36" s="78">
        <v>0</v>
      </c>
      <c r="N36" s="78">
        <v>0</v>
      </c>
      <c r="O36" s="78">
        <v>0</v>
      </c>
      <c r="P36" s="78">
        <v>0</v>
      </c>
      <c r="Q36" s="78">
        <v>0</v>
      </c>
      <c r="R36" s="78">
        <v>0</v>
      </c>
      <c r="S36" s="78">
        <v>0</v>
      </c>
      <c r="T36" s="78">
        <v>450</v>
      </c>
      <c r="U36" s="78">
        <v>0</v>
      </c>
      <c r="V36" s="78">
        <v>0</v>
      </c>
      <c r="W36" s="78">
        <v>0</v>
      </c>
      <c r="X36" s="78">
        <v>0</v>
      </c>
      <c r="Y36" s="78">
        <v>0</v>
      </c>
      <c r="Z36" s="78">
        <v>0</v>
      </c>
      <c r="AA36" s="78">
        <v>0</v>
      </c>
      <c r="AB36" s="78">
        <v>0</v>
      </c>
      <c r="AC36" s="78">
        <v>0</v>
      </c>
      <c r="AD36" s="78">
        <v>0</v>
      </c>
      <c r="AE36" s="78">
        <v>0</v>
      </c>
      <c r="AF36" s="78">
        <v>0</v>
      </c>
      <c r="AG36" s="280">
        <f t="shared" si="0"/>
        <v>10312</v>
      </c>
      <c r="AH36" s="543">
        <v>1</v>
      </c>
      <c r="AI36" s="543">
        <v>33</v>
      </c>
    </row>
    <row r="37" spans="1:35" s="168" customFormat="1" ht="20.100000000000001" customHeight="1">
      <c r="A37" s="496">
        <v>1</v>
      </c>
      <c r="B37" s="496">
        <v>34</v>
      </c>
      <c r="C37" s="304"/>
      <c r="D37" s="409" t="s">
        <v>521</v>
      </c>
      <c r="E37" s="1790" t="s">
        <v>1271</v>
      </c>
      <c r="F37" s="1790"/>
      <c r="G37" s="1791"/>
      <c r="H37" s="89">
        <v>0</v>
      </c>
      <c r="I37" s="78">
        <v>0</v>
      </c>
      <c r="J37" s="78">
        <v>0</v>
      </c>
      <c r="K37" s="78">
        <v>0</v>
      </c>
      <c r="L37" s="78">
        <v>0</v>
      </c>
      <c r="M37" s="78">
        <v>0</v>
      </c>
      <c r="N37" s="78">
        <v>0</v>
      </c>
      <c r="O37" s="78">
        <v>0</v>
      </c>
      <c r="P37" s="78">
        <v>0</v>
      </c>
      <c r="Q37" s="78">
        <v>0</v>
      </c>
      <c r="R37" s="78">
        <v>0</v>
      </c>
      <c r="S37" s="78">
        <v>0</v>
      </c>
      <c r="T37" s="78">
        <v>0</v>
      </c>
      <c r="U37" s="78">
        <v>0</v>
      </c>
      <c r="V37" s="78">
        <v>0</v>
      </c>
      <c r="W37" s="78">
        <v>0</v>
      </c>
      <c r="X37" s="78">
        <v>0</v>
      </c>
      <c r="Y37" s="78">
        <v>0</v>
      </c>
      <c r="Z37" s="78">
        <v>0</v>
      </c>
      <c r="AA37" s="78">
        <v>0</v>
      </c>
      <c r="AB37" s="78">
        <v>0</v>
      </c>
      <c r="AC37" s="78">
        <v>0</v>
      </c>
      <c r="AD37" s="78">
        <v>0</v>
      </c>
      <c r="AE37" s="78">
        <v>0</v>
      </c>
      <c r="AF37" s="78">
        <v>0</v>
      </c>
      <c r="AG37" s="280">
        <f t="shared" si="0"/>
        <v>0</v>
      </c>
      <c r="AH37" s="543">
        <v>1</v>
      </c>
      <c r="AI37" s="543">
        <v>34</v>
      </c>
    </row>
    <row r="38" spans="1:35" s="168" customFormat="1" ht="20.100000000000001" customHeight="1">
      <c r="A38" s="496">
        <v>1</v>
      </c>
      <c r="B38" s="496">
        <v>35</v>
      </c>
      <c r="C38" s="304"/>
      <c r="D38" s="409" t="s">
        <v>362</v>
      </c>
      <c r="E38" s="1549" t="s">
        <v>694</v>
      </c>
      <c r="F38" s="1549"/>
      <c r="G38" s="1783"/>
      <c r="H38" s="89">
        <v>0</v>
      </c>
      <c r="I38" s="78">
        <v>0</v>
      </c>
      <c r="J38" s="78">
        <v>0</v>
      </c>
      <c r="K38" s="78">
        <v>0</v>
      </c>
      <c r="L38" s="78">
        <v>0</v>
      </c>
      <c r="M38" s="78">
        <v>0</v>
      </c>
      <c r="N38" s="78">
        <v>0</v>
      </c>
      <c r="O38" s="78">
        <v>0</v>
      </c>
      <c r="P38" s="78">
        <v>0</v>
      </c>
      <c r="Q38" s="78">
        <v>0</v>
      </c>
      <c r="R38" s="78">
        <v>0</v>
      </c>
      <c r="S38" s="78">
        <v>0</v>
      </c>
      <c r="T38" s="78">
        <v>0</v>
      </c>
      <c r="U38" s="78">
        <v>0</v>
      </c>
      <c r="V38" s="78">
        <v>0</v>
      </c>
      <c r="W38" s="78">
        <v>0</v>
      </c>
      <c r="X38" s="78">
        <v>0</v>
      </c>
      <c r="Y38" s="78">
        <v>0</v>
      </c>
      <c r="Z38" s="78">
        <v>0</v>
      </c>
      <c r="AA38" s="78">
        <v>0</v>
      </c>
      <c r="AB38" s="78">
        <v>0</v>
      </c>
      <c r="AC38" s="78">
        <v>0</v>
      </c>
      <c r="AD38" s="78">
        <v>0</v>
      </c>
      <c r="AE38" s="78">
        <v>0</v>
      </c>
      <c r="AF38" s="78">
        <v>0</v>
      </c>
      <c r="AG38" s="280">
        <f t="shared" si="0"/>
        <v>0</v>
      </c>
      <c r="AH38" s="543">
        <v>1</v>
      </c>
      <c r="AI38" s="543">
        <v>35</v>
      </c>
    </row>
    <row r="39" spans="1:35" s="168" customFormat="1" ht="20.100000000000001" customHeight="1">
      <c r="A39" s="496">
        <v>1</v>
      </c>
      <c r="B39" s="496">
        <v>36</v>
      </c>
      <c r="C39" s="304"/>
      <c r="D39" s="409" t="s">
        <v>477</v>
      </c>
      <c r="E39" s="1549" t="s">
        <v>1190</v>
      </c>
      <c r="F39" s="1549"/>
      <c r="G39" s="1783"/>
      <c r="H39" s="89">
        <v>64552</v>
      </c>
      <c r="I39" s="78">
        <v>5385</v>
      </c>
      <c r="J39" s="78">
        <v>13396</v>
      </c>
      <c r="K39" s="78">
        <v>13624</v>
      </c>
      <c r="L39" s="78">
        <v>7247</v>
      </c>
      <c r="M39" s="78">
        <v>3965</v>
      </c>
      <c r="N39" s="78">
        <v>1825</v>
      </c>
      <c r="O39" s="78">
        <v>3892</v>
      </c>
      <c r="P39" s="78">
        <v>20099</v>
      </c>
      <c r="Q39" s="78">
        <v>2897</v>
      </c>
      <c r="R39" s="78">
        <v>6152</v>
      </c>
      <c r="S39" s="78">
        <v>3461</v>
      </c>
      <c r="T39" s="78">
        <v>0</v>
      </c>
      <c r="U39" s="78">
        <v>0</v>
      </c>
      <c r="V39" s="78">
        <v>3883</v>
      </c>
      <c r="W39" s="78">
        <v>20321</v>
      </c>
      <c r="X39" s="78">
        <v>364</v>
      </c>
      <c r="Y39" s="78">
        <v>275</v>
      </c>
      <c r="Z39" s="78">
        <v>1569</v>
      </c>
      <c r="AA39" s="78">
        <v>1464</v>
      </c>
      <c r="AB39" s="78">
        <v>577</v>
      </c>
      <c r="AC39" s="78">
        <v>1673</v>
      </c>
      <c r="AD39" s="78">
        <v>862</v>
      </c>
      <c r="AE39" s="78">
        <v>2101</v>
      </c>
      <c r="AF39" s="78">
        <v>3709</v>
      </c>
      <c r="AG39" s="280">
        <f t="shared" si="0"/>
        <v>183293</v>
      </c>
      <c r="AH39" s="543">
        <v>1</v>
      </c>
      <c r="AI39" s="543">
        <v>36</v>
      </c>
    </row>
    <row r="40" spans="1:35" s="168" customFormat="1" ht="20.100000000000001" customHeight="1">
      <c r="A40" s="496">
        <v>1</v>
      </c>
      <c r="B40" s="496">
        <v>37</v>
      </c>
      <c r="C40" s="304"/>
      <c r="D40" s="409" t="s">
        <v>530</v>
      </c>
      <c r="E40" s="1549" t="s">
        <v>1191</v>
      </c>
      <c r="F40" s="1558"/>
      <c r="G40" s="1558"/>
      <c r="H40" s="89">
        <v>10000</v>
      </c>
      <c r="I40" s="78">
        <v>0</v>
      </c>
      <c r="J40" s="78">
        <v>0</v>
      </c>
      <c r="K40" s="78">
        <v>0</v>
      </c>
      <c r="L40" s="78">
        <v>0</v>
      </c>
      <c r="M40" s="78">
        <v>0</v>
      </c>
      <c r="N40" s="78">
        <v>0</v>
      </c>
      <c r="O40" s="78">
        <v>0</v>
      </c>
      <c r="P40" s="78">
        <v>0</v>
      </c>
      <c r="Q40" s="78">
        <v>0</v>
      </c>
      <c r="R40" s="78">
        <v>0</v>
      </c>
      <c r="S40" s="78">
        <v>0</v>
      </c>
      <c r="T40" s="78">
        <v>0</v>
      </c>
      <c r="U40" s="78">
        <v>0</v>
      </c>
      <c r="V40" s="78">
        <v>0</v>
      </c>
      <c r="W40" s="78">
        <v>0</v>
      </c>
      <c r="X40" s="78">
        <v>25</v>
      </c>
      <c r="Y40" s="78">
        <v>0</v>
      </c>
      <c r="Z40" s="78">
        <v>0</v>
      </c>
      <c r="AA40" s="78">
        <v>0</v>
      </c>
      <c r="AB40" s="78">
        <v>0</v>
      </c>
      <c r="AC40" s="78">
        <v>0</v>
      </c>
      <c r="AD40" s="78">
        <v>0</v>
      </c>
      <c r="AE40" s="78">
        <v>0</v>
      </c>
      <c r="AF40" s="78">
        <v>0</v>
      </c>
      <c r="AG40" s="280">
        <f t="shared" si="0"/>
        <v>10025</v>
      </c>
      <c r="AH40" s="543">
        <v>1</v>
      </c>
      <c r="AI40" s="543">
        <v>37</v>
      </c>
    </row>
    <row r="41" spans="1:35" s="168" customFormat="1" ht="20.100000000000001" customHeight="1">
      <c r="A41" s="496">
        <v>1</v>
      </c>
      <c r="B41" s="496">
        <v>38</v>
      </c>
      <c r="C41" s="304"/>
      <c r="D41" s="409" t="s">
        <v>741</v>
      </c>
      <c r="E41" s="1542" t="s">
        <v>1194</v>
      </c>
      <c r="F41" s="1542"/>
      <c r="G41" s="1580"/>
      <c r="H41" s="89">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280">
        <f t="shared" si="0"/>
        <v>0</v>
      </c>
      <c r="AH41" s="543">
        <v>1</v>
      </c>
      <c r="AI41" s="543">
        <v>38</v>
      </c>
    </row>
    <row r="42" spans="1:35" s="168" customFormat="1" ht="20.100000000000001" customHeight="1">
      <c r="A42" s="496">
        <v>1</v>
      </c>
      <c r="B42" s="496">
        <v>39</v>
      </c>
      <c r="C42" s="304"/>
      <c r="D42" s="409" t="s">
        <v>743</v>
      </c>
      <c r="E42" s="1549" t="s">
        <v>643</v>
      </c>
      <c r="F42" s="1558"/>
      <c r="G42" s="1558"/>
      <c r="H42" s="89">
        <v>815610</v>
      </c>
      <c r="I42" s="78">
        <v>103583</v>
      </c>
      <c r="J42" s="78">
        <v>225780</v>
      </c>
      <c r="K42" s="78">
        <v>259560</v>
      </c>
      <c r="L42" s="78">
        <v>13018</v>
      </c>
      <c r="M42" s="78">
        <v>54064</v>
      </c>
      <c r="N42" s="78">
        <v>20293</v>
      </c>
      <c r="O42" s="78">
        <v>22708</v>
      </c>
      <c r="P42" s="78">
        <v>717388</v>
      </c>
      <c r="Q42" s="78">
        <v>63144</v>
      </c>
      <c r="R42" s="78">
        <v>100087</v>
      </c>
      <c r="S42" s="78">
        <v>203828</v>
      </c>
      <c r="T42" s="78">
        <v>55795</v>
      </c>
      <c r="U42" s="78">
        <v>24097</v>
      </c>
      <c r="V42" s="78">
        <v>115494</v>
      </c>
      <c r="W42" s="78">
        <v>63333</v>
      </c>
      <c r="X42" s="78">
        <v>12671</v>
      </c>
      <c r="Y42" s="78">
        <v>507</v>
      </c>
      <c r="Z42" s="78">
        <v>38510</v>
      </c>
      <c r="AA42" s="78">
        <v>2716</v>
      </c>
      <c r="AB42" s="78">
        <v>3698</v>
      </c>
      <c r="AC42" s="78">
        <v>7499</v>
      </c>
      <c r="AD42" s="78">
        <v>7446</v>
      </c>
      <c r="AE42" s="78">
        <v>11390</v>
      </c>
      <c r="AF42" s="78">
        <v>1075</v>
      </c>
      <c r="AG42" s="280">
        <f t="shared" si="0"/>
        <v>2943294</v>
      </c>
      <c r="AH42" s="543">
        <v>1</v>
      </c>
      <c r="AI42" s="543">
        <v>39</v>
      </c>
    </row>
    <row r="43" spans="1:35" s="168" customFormat="1" ht="20.100000000000001" customHeight="1">
      <c r="A43" s="496">
        <v>1</v>
      </c>
      <c r="B43" s="496">
        <v>40</v>
      </c>
      <c r="C43" s="304"/>
      <c r="D43" s="511" t="s">
        <v>51</v>
      </c>
      <c r="E43" s="1549" t="s">
        <v>1030</v>
      </c>
      <c r="F43" s="1558"/>
      <c r="G43" s="1558"/>
      <c r="H43" s="89">
        <v>0</v>
      </c>
      <c r="I43" s="78">
        <v>0</v>
      </c>
      <c r="J43" s="78">
        <v>0</v>
      </c>
      <c r="K43" s="78">
        <v>9867</v>
      </c>
      <c r="L43" s="78">
        <v>0</v>
      </c>
      <c r="M43" s="78">
        <v>0</v>
      </c>
      <c r="N43" s="78">
        <v>0</v>
      </c>
      <c r="O43" s="78">
        <v>9</v>
      </c>
      <c r="P43" s="78">
        <v>139</v>
      </c>
      <c r="Q43" s="78">
        <v>5</v>
      </c>
      <c r="R43" s="78">
        <v>0</v>
      </c>
      <c r="S43" s="78">
        <v>0</v>
      </c>
      <c r="T43" s="78">
        <v>14</v>
      </c>
      <c r="U43" s="78">
        <v>0</v>
      </c>
      <c r="V43" s="78">
        <v>0</v>
      </c>
      <c r="W43" s="78">
        <v>0</v>
      </c>
      <c r="X43" s="78">
        <v>0</v>
      </c>
      <c r="Y43" s="78">
        <v>0</v>
      </c>
      <c r="Z43" s="78">
        <v>0</v>
      </c>
      <c r="AA43" s="78">
        <v>0</v>
      </c>
      <c r="AB43" s="78">
        <v>0</v>
      </c>
      <c r="AC43" s="78">
        <v>432</v>
      </c>
      <c r="AD43" s="78">
        <v>0</v>
      </c>
      <c r="AE43" s="78">
        <v>0</v>
      </c>
      <c r="AF43" s="78">
        <v>0</v>
      </c>
      <c r="AG43" s="280">
        <f t="shared" si="0"/>
        <v>10466</v>
      </c>
      <c r="AH43" s="543">
        <v>1</v>
      </c>
      <c r="AI43" s="543">
        <v>40</v>
      </c>
    </row>
    <row r="44" spans="1:35" s="168" customFormat="1" ht="20.100000000000001" customHeight="1">
      <c r="A44" s="496">
        <v>1</v>
      </c>
      <c r="B44" s="496">
        <v>41</v>
      </c>
      <c r="C44" s="304"/>
      <c r="D44" s="513" t="s">
        <v>295</v>
      </c>
      <c r="E44" s="1559" t="s">
        <v>454</v>
      </c>
      <c r="F44" s="1560"/>
      <c r="G44" s="1560"/>
      <c r="H44" s="89">
        <v>185942</v>
      </c>
      <c r="I44" s="381">
        <v>47615</v>
      </c>
      <c r="J44" s="381">
        <v>109172</v>
      </c>
      <c r="K44" s="381">
        <v>0</v>
      </c>
      <c r="L44" s="381">
        <v>7390</v>
      </c>
      <c r="M44" s="381">
        <v>31989</v>
      </c>
      <c r="N44" s="381">
        <v>0</v>
      </c>
      <c r="O44" s="381">
        <v>20914</v>
      </c>
      <c r="P44" s="381">
        <v>127</v>
      </c>
      <c r="Q44" s="381">
        <v>70207</v>
      </c>
      <c r="R44" s="381">
        <v>40</v>
      </c>
      <c r="S44" s="381">
        <v>30</v>
      </c>
      <c r="T44" s="381">
        <v>725</v>
      </c>
      <c r="U44" s="381">
        <v>0</v>
      </c>
      <c r="V44" s="381">
        <v>9776</v>
      </c>
      <c r="W44" s="381">
        <v>19079</v>
      </c>
      <c r="X44" s="381">
        <v>150</v>
      </c>
      <c r="Y44" s="381">
        <v>0</v>
      </c>
      <c r="Z44" s="381">
        <v>84</v>
      </c>
      <c r="AA44" s="381">
        <v>0</v>
      </c>
      <c r="AB44" s="381">
        <v>5442</v>
      </c>
      <c r="AC44" s="381">
        <v>0</v>
      </c>
      <c r="AD44" s="381">
        <v>45</v>
      </c>
      <c r="AE44" s="381">
        <v>0</v>
      </c>
      <c r="AF44" s="381">
        <v>-577</v>
      </c>
      <c r="AG44" s="282">
        <f t="shared" si="0"/>
        <v>508150</v>
      </c>
      <c r="AH44" s="543">
        <v>1</v>
      </c>
      <c r="AI44" s="543">
        <v>41</v>
      </c>
    </row>
    <row r="45" spans="1:35" s="168" customFormat="1" ht="20.100000000000001" customHeight="1">
      <c r="A45" s="496">
        <v>1</v>
      </c>
      <c r="B45" s="496">
        <v>42</v>
      </c>
      <c r="C45" s="301" t="s">
        <v>285</v>
      </c>
      <c r="D45" s="1412" t="s">
        <v>1197</v>
      </c>
      <c r="E45" s="1412"/>
      <c r="F45" s="1412"/>
      <c r="G45" s="1417"/>
      <c r="H45" s="89">
        <v>13930361</v>
      </c>
      <c r="I45" s="381">
        <v>3129688</v>
      </c>
      <c r="J45" s="381">
        <v>4744868</v>
      </c>
      <c r="K45" s="381">
        <v>3212167</v>
      </c>
      <c r="L45" s="381">
        <v>1338375</v>
      </c>
      <c r="M45" s="381">
        <v>4934066</v>
      </c>
      <c r="N45" s="381">
        <v>2478787</v>
      </c>
      <c r="O45" s="381">
        <v>1572802</v>
      </c>
      <c r="P45" s="381">
        <v>5321065</v>
      </c>
      <c r="Q45" s="381">
        <v>542327</v>
      </c>
      <c r="R45" s="381">
        <v>1315684</v>
      </c>
      <c r="S45" s="381">
        <v>3748342</v>
      </c>
      <c r="T45" s="381">
        <v>1739049</v>
      </c>
      <c r="U45" s="381">
        <v>111340</v>
      </c>
      <c r="V45" s="381">
        <v>1934657</v>
      </c>
      <c r="W45" s="381">
        <v>2430821</v>
      </c>
      <c r="X45" s="381">
        <v>526255</v>
      </c>
      <c r="Y45" s="381">
        <v>130546</v>
      </c>
      <c r="Z45" s="381">
        <v>1044857</v>
      </c>
      <c r="AA45" s="381">
        <v>854583</v>
      </c>
      <c r="AB45" s="381">
        <v>545116</v>
      </c>
      <c r="AC45" s="381">
        <v>221066</v>
      </c>
      <c r="AD45" s="381">
        <v>150629</v>
      </c>
      <c r="AE45" s="381">
        <v>1318005</v>
      </c>
      <c r="AF45" s="381">
        <v>169638</v>
      </c>
      <c r="AG45" s="282">
        <f t="shared" si="0"/>
        <v>57445094</v>
      </c>
      <c r="AH45" s="543">
        <v>1</v>
      </c>
      <c r="AI45" s="543">
        <v>42</v>
      </c>
    </row>
    <row r="46" spans="1:35" s="168" customFormat="1" ht="20.100000000000001" customHeight="1">
      <c r="A46" s="496">
        <v>1</v>
      </c>
      <c r="B46" s="496">
        <v>43</v>
      </c>
      <c r="C46" s="304"/>
      <c r="D46" s="409" t="s">
        <v>409</v>
      </c>
      <c r="E46" s="1412" t="s">
        <v>855</v>
      </c>
      <c r="F46" s="1412"/>
      <c r="G46" s="1417"/>
      <c r="H46" s="89">
        <v>18409855</v>
      </c>
      <c r="I46" s="381">
        <v>6027943</v>
      </c>
      <c r="J46" s="381">
        <v>9159816</v>
      </c>
      <c r="K46" s="381">
        <v>6208866</v>
      </c>
      <c r="L46" s="381">
        <v>2479243</v>
      </c>
      <c r="M46" s="381">
        <v>7021556</v>
      </c>
      <c r="N46" s="381">
        <v>2730332</v>
      </c>
      <c r="O46" s="381">
        <v>2727254</v>
      </c>
      <c r="P46" s="381">
        <v>9524711</v>
      </c>
      <c r="Q46" s="381">
        <v>1165742</v>
      </c>
      <c r="R46" s="381">
        <v>2619170</v>
      </c>
      <c r="S46" s="381">
        <v>4804654</v>
      </c>
      <c r="T46" s="381">
        <v>2118454</v>
      </c>
      <c r="U46" s="381">
        <v>140230</v>
      </c>
      <c r="V46" s="381">
        <v>3619860</v>
      </c>
      <c r="W46" s="381">
        <v>3813893</v>
      </c>
      <c r="X46" s="381">
        <v>773488</v>
      </c>
      <c r="Y46" s="381">
        <v>232348</v>
      </c>
      <c r="Z46" s="381">
        <v>1792872</v>
      </c>
      <c r="AA46" s="381">
        <v>976375</v>
      </c>
      <c r="AB46" s="381">
        <v>803284</v>
      </c>
      <c r="AC46" s="381">
        <v>343231</v>
      </c>
      <c r="AD46" s="381">
        <v>302555</v>
      </c>
      <c r="AE46" s="381">
        <v>1709493</v>
      </c>
      <c r="AF46" s="381">
        <v>287342</v>
      </c>
      <c r="AG46" s="282">
        <f t="shared" si="0"/>
        <v>89792567</v>
      </c>
      <c r="AH46" s="543">
        <v>1</v>
      </c>
      <c r="AI46" s="543">
        <v>43</v>
      </c>
    </row>
    <row r="47" spans="1:35" s="168" customFormat="1" ht="20.100000000000001" customHeight="1">
      <c r="A47" s="496">
        <v>1</v>
      </c>
      <c r="B47" s="496">
        <v>44</v>
      </c>
      <c r="C47" s="304"/>
      <c r="D47" s="409" t="s">
        <v>519</v>
      </c>
      <c r="E47" s="1412" t="s">
        <v>1345</v>
      </c>
      <c r="F47" s="1792"/>
      <c r="G47" s="525" t="s">
        <v>1291</v>
      </c>
      <c r="H47" s="89">
        <v>4479494</v>
      </c>
      <c r="I47" s="381">
        <v>2898255</v>
      </c>
      <c r="J47" s="381">
        <v>4414948</v>
      </c>
      <c r="K47" s="381">
        <v>2996699</v>
      </c>
      <c r="L47" s="381">
        <v>1140868</v>
      </c>
      <c r="M47" s="381">
        <v>2087490</v>
      </c>
      <c r="N47" s="381">
        <v>251545</v>
      </c>
      <c r="O47" s="381">
        <v>1154452</v>
      </c>
      <c r="P47" s="381">
        <v>4203646</v>
      </c>
      <c r="Q47" s="381">
        <v>623415</v>
      </c>
      <c r="R47" s="381">
        <v>1303486</v>
      </c>
      <c r="S47" s="381">
        <v>1056312</v>
      </c>
      <c r="T47" s="381">
        <v>379405</v>
      </c>
      <c r="U47" s="381">
        <v>28890</v>
      </c>
      <c r="V47" s="381">
        <v>1685203</v>
      </c>
      <c r="W47" s="381">
        <v>1383072</v>
      </c>
      <c r="X47" s="381">
        <v>247233</v>
      </c>
      <c r="Y47" s="381">
        <v>101802</v>
      </c>
      <c r="Z47" s="381">
        <v>748015</v>
      </c>
      <c r="AA47" s="381">
        <v>121792</v>
      </c>
      <c r="AB47" s="381">
        <v>258168</v>
      </c>
      <c r="AC47" s="381">
        <v>122165</v>
      </c>
      <c r="AD47" s="381">
        <v>151926</v>
      </c>
      <c r="AE47" s="381">
        <v>391488</v>
      </c>
      <c r="AF47" s="381">
        <v>117704</v>
      </c>
      <c r="AG47" s="282">
        <f t="shared" si="0"/>
        <v>32347473</v>
      </c>
      <c r="AH47" s="543">
        <v>1</v>
      </c>
      <c r="AI47" s="543">
        <v>44</v>
      </c>
    </row>
    <row r="48" spans="1:35" s="168" customFormat="1" ht="20.100000000000001" customHeight="1">
      <c r="A48" s="496">
        <v>1</v>
      </c>
      <c r="B48" s="496">
        <v>45</v>
      </c>
      <c r="C48" s="302"/>
      <c r="D48" s="514" t="s">
        <v>521</v>
      </c>
      <c r="E48" s="1793" t="s">
        <v>1436</v>
      </c>
      <c r="F48" s="1794"/>
      <c r="G48" s="1795"/>
      <c r="H48" s="89">
        <v>0</v>
      </c>
      <c r="I48" s="381">
        <v>0</v>
      </c>
      <c r="J48" s="381">
        <v>0</v>
      </c>
      <c r="K48" s="381">
        <v>0</v>
      </c>
      <c r="L48" s="381">
        <v>0</v>
      </c>
      <c r="M48" s="381">
        <v>0</v>
      </c>
      <c r="N48" s="381">
        <v>0</v>
      </c>
      <c r="O48" s="381">
        <v>0</v>
      </c>
      <c r="P48" s="381">
        <v>0</v>
      </c>
      <c r="Q48" s="381">
        <v>0</v>
      </c>
      <c r="R48" s="381">
        <v>0</v>
      </c>
      <c r="S48" s="381">
        <v>0</v>
      </c>
      <c r="T48" s="381">
        <v>0</v>
      </c>
      <c r="U48" s="381">
        <v>0</v>
      </c>
      <c r="V48" s="381">
        <v>0</v>
      </c>
      <c r="W48" s="381">
        <v>0</v>
      </c>
      <c r="X48" s="381">
        <v>0</v>
      </c>
      <c r="Y48" s="381">
        <v>0</v>
      </c>
      <c r="Z48" s="381">
        <v>0</v>
      </c>
      <c r="AA48" s="381">
        <v>0</v>
      </c>
      <c r="AB48" s="381">
        <v>0</v>
      </c>
      <c r="AC48" s="381">
        <v>0</v>
      </c>
      <c r="AD48" s="381">
        <v>0</v>
      </c>
      <c r="AE48" s="381">
        <v>0</v>
      </c>
      <c r="AF48" s="381">
        <v>0</v>
      </c>
      <c r="AG48" s="282"/>
      <c r="AH48" s="543">
        <v>1</v>
      </c>
      <c r="AI48" s="543">
        <v>45</v>
      </c>
    </row>
    <row r="49" spans="1:35" s="168" customFormat="1" ht="20.100000000000001" customHeight="1">
      <c r="A49" s="496">
        <v>1</v>
      </c>
      <c r="B49" s="496">
        <v>46</v>
      </c>
      <c r="C49" s="302"/>
      <c r="D49" s="514" t="s">
        <v>362</v>
      </c>
      <c r="E49" s="1793" t="s">
        <v>1144</v>
      </c>
      <c r="F49" s="1546"/>
      <c r="G49" s="526" t="s">
        <v>695</v>
      </c>
      <c r="H49" s="89">
        <v>0</v>
      </c>
      <c r="I49" s="381">
        <v>0</v>
      </c>
      <c r="J49" s="381">
        <v>0</v>
      </c>
      <c r="K49" s="381">
        <v>0</v>
      </c>
      <c r="L49" s="381">
        <v>0</v>
      </c>
      <c r="M49" s="381">
        <v>0</v>
      </c>
      <c r="N49" s="381">
        <v>0</v>
      </c>
      <c r="O49" s="381">
        <v>0</v>
      </c>
      <c r="P49" s="381">
        <v>0</v>
      </c>
      <c r="Q49" s="381">
        <v>0</v>
      </c>
      <c r="R49" s="381">
        <v>0</v>
      </c>
      <c r="S49" s="381">
        <v>0</v>
      </c>
      <c r="T49" s="381">
        <v>0</v>
      </c>
      <c r="U49" s="381">
        <v>0</v>
      </c>
      <c r="V49" s="381">
        <v>0</v>
      </c>
      <c r="W49" s="381">
        <v>0</v>
      </c>
      <c r="X49" s="381">
        <v>0</v>
      </c>
      <c r="Y49" s="381">
        <v>0</v>
      </c>
      <c r="Z49" s="381">
        <v>0</v>
      </c>
      <c r="AA49" s="381">
        <v>0</v>
      </c>
      <c r="AB49" s="381">
        <v>0</v>
      </c>
      <c r="AC49" s="381">
        <v>0</v>
      </c>
      <c r="AD49" s="381">
        <v>0</v>
      </c>
      <c r="AE49" s="381">
        <v>0</v>
      </c>
      <c r="AF49" s="381">
        <v>0</v>
      </c>
      <c r="AG49" s="282"/>
      <c r="AH49" s="543">
        <v>1</v>
      </c>
      <c r="AI49" s="543">
        <v>46</v>
      </c>
    </row>
    <row r="50" spans="1:35" s="168" customFormat="1" ht="20.100000000000001" customHeight="1">
      <c r="A50" s="496">
        <v>1</v>
      </c>
      <c r="B50" s="496">
        <v>47</v>
      </c>
      <c r="C50" s="302"/>
      <c r="D50" s="514" t="s">
        <v>477</v>
      </c>
      <c r="E50" s="1793" t="s">
        <v>67</v>
      </c>
      <c r="F50" s="1794"/>
      <c r="G50" s="1795"/>
      <c r="H50" s="89">
        <v>0</v>
      </c>
      <c r="I50" s="381">
        <v>0</v>
      </c>
      <c r="J50" s="381">
        <v>0</v>
      </c>
      <c r="K50" s="381">
        <v>0</v>
      </c>
      <c r="L50" s="381">
        <v>0</v>
      </c>
      <c r="M50" s="381">
        <v>0</v>
      </c>
      <c r="N50" s="381">
        <v>0</v>
      </c>
      <c r="O50" s="381">
        <v>0</v>
      </c>
      <c r="P50" s="381">
        <v>0</v>
      </c>
      <c r="Q50" s="381">
        <v>0</v>
      </c>
      <c r="R50" s="381">
        <v>0</v>
      </c>
      <c r="S50" s="381">
        <v>0</v>
      </c>
      <c r="T50" s="381">
        <v>0</v>
      </c>
      <c r="U50" s="381">
        <v>0</v>
      </c>
      <c r="V50" s="381">
        <v>0</v>
      </c>
      <c r="W50" s="381">
        <v>0</v>
      </c>
      <c r="X50" s="381">
        <v>0</v>
      </c>
      <c r="Y50" s="381">
        <v>0</v>
      </c>
      <c r="Z50" s="381">
        <v>0</v>
      </c>
      <c r="AA50" s="381">
        <v>0</v>
      </c>
      <c r="AB50" s="381">
        <v>0</v>
      </c>
      <c r="AC50" s="381">
        <v>0</v>
      </c>
      <c r="AD50" s="381">
        <v>0</v>
      </c>
      <c r="AE50" s="381">
        <v>0</v>
      </c>
      <c r="AF50" s="381">
        <v>0</v>
      </c>
      <c r="AG50" s="282"/>
      <c r="AH50" s="543">
        <v>1</v>
      </c>
      <c r="AI50" s="543">
        <v>47</v>
      </c>
    </row>
    <row r="51" spans="1:35" s="168" customFormat="1" ht="20.100000000000001" customHeight="1">
      <c r="A51" s="496">
        <v>1</v>
      </c>
      <c r="B51" s="496">
        <v>48</v>
      </c>
      <c r="C51" s="306"/>
      <c r="D51" s="515" t="s">
        <v>530</v>
      </c>
      <c r="E51" s="1793" t="s">
        <v>687</v>
      </c>
      <c r="F51" s="1546"/>
      <c r="G51" s="526" t="s">
        <v>695</v>
      </c>
      <c r="H51" s="89">
        <v>0</v>
      </c>
      <c r="I51" s="381">
        <v>0</v>
      </c>
      <c r="J51" s="381">
        <v>0</v>
      </c>
      <c r="K51" s="381">
        <v>0</v>
      </c>
      <c r="L51" s="381">
        <v>0</v>
      </c>
      <c r="M51" s="381">
        <v>0</v>
      </c>
      <c r="N51" s="381">
        <v>0</v>
      </c>
      <c r="O51" s="381">
        <v>0</v>
      </c>
      <c r="P51" s="381">
        <v>0</v>
      </c>
      <c r="Q51" s="381">
        <v>0</v>
      </c>
      <c r="R51" s="381">
        <v>0</v>
      </c>
      <c r="S51" s="381">
        <v>0</v>
      </c>
      <c r="T51" s="381">
        <v>0</v>
      </c>
      <c r="U51" s="381">
        <v>0</v>
      </c>
      <c r="V51" s="381">
        <v>0</v>
      </c>
      <c r="W51" s="381">
        <v>0</v>
      </c>
      <c r="X51" s="381">
        <v>0</v>
      </c>
      <c r="Y51" s="381">
        <v>0</v>
      </c>
      <c r="Z51" s="381">
        <v>0</v>
      </c>
      <c r="AA51" s="381">
        <v>0</v>
      </c>
      <c r="AB51" s="381">
        <v>0</v>
      </c>
      <c r="AC51" s="381">
        <v>0</v>
      </c>
      <c r="AD51" s="381">
        <v>0</v>
      </c>
      <c r="AE51" s="381">
        <v>0</v>
      </c>
      <c r="AF51" s="381">
        <v>0</v>
      </c>
      <c r="AG51" s="282"/>
      <c r="AH51" s="543">
        <v>1</v>
      </c>
      <c r="AI51" s="543">
        <v>48</v>
      </c>
    </row>
    <row r="52" spans="1:35" s="168" customFormat="1" ht="20.100000000000001" customHeight="1">
      <c r="A52" s="496">
        <v>1</v>
      </c>
      <c r="B52" s="496">
        <v>49</v>
      </c>
      <c r="C52" s="174" t="s">
        <v>486</v>
      </c>
      <c r="D52" s="1542" t="s">
        <v>462</v>
      </c>
      <c r="E52" s="1548"/>
      <c r="F52" s="1548"/>
      <c r="G52" s="1548"/>
      <c r="H52" s="89">
        <v>39546686</v>
      </c>
      <c r="I52" s="78">
        <v>9289272</v>
      </c>
      <c r="J52" s="78">
        <v>15841573</v>
      </c>
      <c r="K52" s="78">
        <v>9526042</v>
      </c>
      <c r="L52" s="78">
        <v>3326960</v>
      </c>
      <c r="M52" s="78">
        <v>10361470</v>
      </c>
      <c r="N52" s="78">
        <v>5360715</v>
      </c>
      <c r="O52" s="78">
        <v>4558524</v>
      </c>
      <c r="P52" s="78">
        <v>22286666</v>
      </c>
      <c r="Q52" s="78">
        <v>3129929</v>
      </c>
      <c r="R52" s="78">
        <v>3364653</v>
      </c>
      <c r="S52" s="78">
        <v>12519083</v>
      </c>
      <c r="T52" s="78">
        <v>5396763</v>
      </c>
      <c r="U52" s="78">
        <v>609327</v>
      </c>
      <c r="V52" s="78">
        <v>4519161</v>
      </c>
      <c r="W52" s="78">
        <v>6157235</v>
      </c>
      <c r="X52" s="78">
        <v>2804970</v>
      </c>
      <c r="Y52" s="78">
        <v>703756</v>
      </c>
      <c r="Z52" s="78">
        <v>1714465</v>
      </c>
      <c r="AA52" s="78">
        <v>2360151</v>
      </c>
      <c r="AB52" s="78">
        <v>1471182</v>
      </c>
      <c r="AC52" s="78">
        <v>740556</v>
      </c>
      <c r="AD52" s="78">
        <v>446070</v>
      </c>
      <c r="AE52" s="78">
        <v>3809652</v>
      </c>
      <c r="AF52" s="78">
        <v>430870</v>
      </c>
      <c r="AG52" s="78">
        <f t="shared" ref="AG52:AG111" si="1">SUM(H52:Z52)+SUM(AA52:AF52)</f>
        <v>170275731</v>
      </c>
      <c r="AH52" s="543">
        <v>1</v>
      </c>
      <c r="AI52" s="543">
        <v>49</v>
      </c>
    </row>
    <row r="53" spans="1:35" s="168" customFormat="1" ht="20.100000000000001" customHeight="1">
      <c r="A53" s="496">
        <v>1</v>
      </c>
      <c r="B53" s="496">
        <v>50</v>
      </c>
      <c r="C53" s="310" t="s">
        <v>488</v>
      </c>
      <c r="D53" s="1555" t="s">
        <v>579</v>
      </c>
      <c r="E53" s="1556"/>
      <c r="F53" s="1556"/>
      <c r="G53" s="1556"/>
      <c r="H53" s="89">
        <v>23225726</v>
      </c>
      <c r="I53" s="89">
        <v>4478221</v>
      </c>
      <c r="J53" s="89">
        <v>8486780</v>
      </c>
      <c r="K53" s="89">
        <v>5910494</v>
      </c>
      <c r="L53" s="89">
        <v>1937609</v>
      </c>
      <c r="M53" s="89">
        <v>4211784</v>
      </c>
      <c r="N53" s="89">
        <v>288116</v>
      </c>
      <c r="O53" s="89">
        <v>1326225</v>
      </c>
      <c r="P53" s="89">
        <v>8703286</v>
      </c>
      <c r="Q53" s="89">
        <v>1661934</v>
      </c>
      <c r="R53" s="89">
        <v>4220288</v>
      </c>
      <c r="S53" s="89">
        <v>1542696</v>
      </c>
      <c r="T53" s="89">
        <v>3818614</v>
      </c>
      <c r="U53" s="89">
        <v>667031</v>
      </c>
      <c r="V53" s="89">
        <v>2373283</v>
      </c>
      <c r="W53" s="89">
        <v>1918637</v>
      </c>
      <c r="X53" s="89">
        <v>848175</v>
      </c>
      <c r="Y53" s="89">
        <v>152953</v>
      </c>
      <c r="Z53" s="89">
        <v>1294988</v>
      </c>
      <c r="AA53" s="89">
        <v>502587</v>
      </c>
      <c r="AB53" s="89">
        <v>1131663</v>
      </c>
      <c r="AC53" s="89">
        <v>522793</v>
      </c>
      <c r="AD53" s="89">
        <v>631962</v>
      </c>
      <c r="AE53" s="89">
        <v>1066215</v>
      </c>
      <c r="AF53" s="89">
        <v>1073983</v>
      </c>
      <c r="AG53" s="281">
        <f t="shared" si="1"/>
        <v>81996043</v>
      </c>
      <c r="AH53" s="543">
        <v>1</v>
      </c>
      <c r="AI53" s="543">
        <v>50</v>
      </c>
    </row>
    <row r="54" spans="1:35" s="168" customFormat="1" ht="20.100000000000001" customHeight="1">
      <c r="A54" s="496">
        <v>1</v>
      </c>
      <c r="B54" s="496">
        <v>51</v>
      </c>
      <c r="C54" s="304"/>
      <c r="D54" s="342" t="s">
        <v>71</v>
      </c>
      <c r="E54" s="1551" t="s">
        <v>112</v>
      </c>
      <c r="F54" s="1551"/>
      <c r="G54" s="1584"/>
      <c r="H54" s="89">
        <v>757596</v>
      </c>
      <c r="I54" s="78">
        <v>15513</v>
      </c>
      <c r="J54" s="78">
        <v>1295519</v>
      </c>
      <c r="K54" s="78">
        <v>184820</v>
      </c>
      <c r="L54" s="78">
        <v>25078</v>
      </c>
      <c r="M54" s="78">
        <v>48810</v>
      </c>
      <c r="N54" s="78">
        <v>48810</v>
      </c>
      <c r="O54" s="78">
        <v>59446</v>
      </c>
      <c r="P54" s="78">
        <v>5295572</v>
      </c>
      <c r="Q54" s="78">
        <v>68656</v>
      </c>
      <c r="R54" s="78">
        <v>300</v>
      </c>
      <c r="S54" s="78">
        <v>1514315</v>
      </c>
      <c r="T54" s="78">
        <v>1637888</v>
      </c>
      <c r="U54" s="78">
        <v>609916</v>
      </c>
      <c r="V54" s="78">
        <v>2158087</v>
      </c>
      <c r="W54" s="78">
        <v>121892</v>
      </c>
      <c r="X54" s="78">
        <v>686543</v>
      </c>
      <c r="Y54" s="78">
        <v>32561</v>
      </c>
      <c r="Z54" s="78">
        <v>1235063</v>
      </c>
      <c r="AA54" s="78">
        <v>213950</v>
      </c>
      <c r="AB54" s="78">
        <v>608692</v>
      </c>
      <c r="AC54" s="78">
        <v>0</v>
      </c>
      <c r="AD54" s="78">
        <v>480926</v>
      </c>
      <c r="AE54" s="78">
        <v>657271</v>
      </c>
      <c r="AF54" s="78">
        <v>23069</v>
      </c>
      <c r="AG54" s="280">
        <f t="shared" si="1"/>
        <v>17780293</v>
      </c>
      <c r="AH54" s="543">
        <v>1</v>
      </c>
      <c r="AI54" s="543">
        <v>51</v>
      </c>
    </row>
    <row r="55" spans="1:35" s="168" customFormat="1" ht="20.100000000000001" customHeight="1">
      <c r="A55" s="496">
        <v>1</v>
      </c>
      <c r="B55" s="496">
        <v>52</v>
      </c>
      <c r="C55" s="304"/>
      <c r="D55" s="342" t="s">
        <v>106</v>
      </c>
      <c r="E55" s="1542" t="s">
        <v>470</v>
      </c>
      <c r="F55" s="1542"/>
      <c r="G55" s="1580"/>
      <c r="H55" s="89">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F55" s="78">
        <v>0</v>
      </c>
      <c r="AG55" s="280">
        <f t="shared" si="1"/>
        <v>0</v>
      </c>
      <c r="AH55" s="543">
        <v>1</v>
      </c>
      <c r="AI55" s="543">
        <v>52</v>
      </c>
    </row>
    <row r="56" spans="1:35" s="168" customFormat="1" ht="20.100000000000001" customHeight="1">
      <c r="A56" s="496">
        <v>1</v>
      </c>
      <c r="B56" s="496">
        <v>53</v>
      </c>
      <c r="C56" s="304"/>
      <c r="D56" s="342" t="s">
        <v>144</v>
      </c>
      <c r="E56" s="1542" t="s">
        <v>274</v>
      </c>
      <c r="F56" s="1542"/>
      <c r="G56" s="1580"/>
      <c r="H56" s="89">
        <v>4967932</v>
      </c>
      <c r="I56" s="78">
        <v>2221374</v>
      </c>
      <c r="J56" s="78">
        <v>3738832</v>
      </c>
      <c r="K56" s="78">
        <v>3062095</v>
      </c>
      <c r="L56" s="78">
        <v>539487</v>
      </c>
      <c r="M56" s="78">
        <v>2252027</v>
      </c>
      <c r="N56" s="78">
        <v>239306</v>
      </c>
      <c r="O56" s="78">
        <v>663924</v>
      </c>
      <c r="P56" s="78">
        <v>1362540</v>
      </c>
      <c r="Q56" s="78">
        <v>758459</v>
      </c>
      <c r="R56" s="78">
        <v>85736</v>
      </c>
      <c r="S56" s="78">
        <v>0</v>
      </c>
      <c r="T56" s="78">
        <v>1460752</v>
      </c>
      <c r="U56" s="78">
        <v>57115</v>
      </c>
      <c r="V56" s="78">
        <v>172080</v>
      </c>
      <c r="W56" s="78">
        <v>1153192</v>
      </c>
      <c r="X56" s="78">
        <v>67401</v>
      </c>
      <c r="Y56" s="78">
        <v>120392</v>
      </c>
      <c r="Z56" s="78">
        <v>59925</v>
      </c>
      <c r="AA56" s="78">
        <v>297250</v>
      </c>
      <c r="AB56" s="78">
        <v>511260</v>
      </c>
      <c r="AC56" s="78">
        <v>250909</v>
      </c>
      <c r="AD56" s="78">
        <v>0</v>
      </c>
      <c r="AE56" s="78">
        <v>408944</v>
      </c>
      <c r="AF56" s="78">
        <v>265503</v>
      </c>
      <c r="AG56" s="280">
        <f t="shared" si="1"/>
        <v>24716435</v>
      </c>
      <c r="AH56" s="543">
        <v>1</v>
      </c>
      <c r="AI56" s="543">
        <v>53</v>
      </c>
    </row>
    <row r="57" spans="1:35" s="168" customFormat="1" ht="20.100000000000001" customHeight="1">
      <c r="A57" s="496">
        <v>1</v>
      </c>
      <c r="B57" s="496">
        <v>54</v>
      </c>
      <c r="C57" s="304"/>
      <c r="D57" s="342" t="s">
        <v>147</v>
      </c>
      <c r="E57" s="1542" t="s">
        <v>250</v>
      </c>
      <c r="F57" s="1542"/>
      <c r="G57" s="1580"/>
      <c r="H57" s="89">
        <v>17500198</v>
      </c>
      <c r="I57" s="78">
        <v>2241334</v>
      </c>
      <c r="J57" s="78">
        <v>3452429</v>
      </c>
      <c r="K57" s="78">
        <v>2663579</v>
      </c>
      <c r="L57" s="78">
        <v>1373044</v>
      </c>
      <c r="M57" s="78">
        <v>1910947</v>
      </c>
      <c r="N57" s="78">
        <v>0</v>
      </c>
      <c r="O57" s="78">
        <v>602855</v>
      </c>
      <c r="P57" s="78">
        <v>2045174</v>
      </c>
      <c r="Q57" s="78">
        <v>834819</v>
      </c>
      <c r="R57" s="78">
        <v>4134252</v>
      </c>
      <c r="S57" s="78">
        <v>28381</v>
      </c>
      <c r="T57" s="78">
        <v>719974</v>
      </c>
      <c r="U57" s="78">
        <v>0</v>
      </c>
      <c r="V57" s="78">
        <v>43116</v>
      </c>
      <c r="W57" s="78">
        <v>643553</v>
      </c>
      <c r="X57" s="78">
        <v>94231</v>
      </c>
      <c r="Y57" s="78">
        <v>0</v>
      </c>
      <c r="Z57" s="78">
        <v>0</v>
      </c>
      <c r="AA57" s="78">
        <v>-8613</v>
      </c>
      <c r="AB57" s="78">
        <v>11711</v>
      </c>
      <c r="AC57" s="78">
        <v>271884</v>
      </c>
      <c r="AD57" s="78">
        <v>151036</v>
      </c>
      <c r="AE57" s="78">
        <v>0</v>
      </c>
      <c r="AF57" s="78">
        <v>785411</v>
      </c>
      <c r="AG57" s="280">
        <f t="shared" si="1"/>
        <v>39499315</v>
      </c>
      <c r="AH57" s="543">
        <v>1</v>
      </c>
      <c r="AI57" s="543">
        <v>54</v>
      </c>
    </row>
    <row r="58" spans="1:35" s="168" customFormat="1" ht="20.100000000000001" customHeight="1">
      <c r="A58" s="496">
        <v>1</v>
      </c>
      <c r="B58" s="496">
        <v>55</v>
      </c>
      <c r="C58" s="409" t="s">
        <v>496</v>
      </c>
      <c r="D58" s="1542" t="s">
        <v>644</v>
      </c>
      <c r="E58" s="1548"/>
      <c r="F58" s="1548"/>
      <c r="G58" s="1548"/>
      <c r="H58" s="78">
        <v>12699990</v>
      </c>
      <c r="I58" s="78">
        <v>219098</v>
      </c>
      <c r="J58" s="78">
        <v>424187</v>
      </c>
      <c r="K58" s="78">
        <v>2134975</v>
      </c>
      <c r="L58" s="78">
        <v>1472560</v>
      </c>
      <c r="M58" s="78">
        <v>699990</v>
      </c>
      <c r="N58" s="78">
        <v>80680</v>
      </c>
      <c r="O58" s="78">
        <v>923281</v>
      </c>
      <c r="P58" s="78">
        <v>2078526</v>
      </c>
      <c r="Q58" s="78">
        <v>687401</v>
      </c>
      <c r="R58" s="78">
        <v>1547602</v>
      </c>
      <c r="S58" s="78">
        <v>398569</v>
      </c>
      <c r="T58" s="78">
        <v>1129313</v>
      </c>
      <c r="U58" s="78">
        <v>161239</v>
      </c>
      <c r="V58" s="78">
        <v>319134</v>
      </c>
      <c r="W58" s="78">
        <v>-81621</v>
      </c>
      <c r="X58" s="78">
        <v>195129</v>
      </c>
      <c r="Y58" s="78">
        <v>10478</v>
      </c>
      <c r="Z58" s="78">
        <v>-60394</v>
      </c>
      <c r="AA58" s="78">
        <v>4786</v>
      </c>
      <c r="AB58" s="78">
        <v>450266</v>
      </c>
      <c r="AC58" s="78">
        <v>230352</v>
      </c>
      <c r="AD58" s="78">
        <v>83621</v>
      </c>
      <c r="AE58" s="78">
        <v>40633</v>
      </c>
      <c r="AF58" s="78">
        <v>475017</v>
      </c>
      <c r="AG58" s="280">
        <f t="shared" si="1"/>
        <v>26324812</v>
      </c>
      <c r="AH58" s="543">
        <v>1</v>
      </c>
      <c r="AI58" s="543">
        <v>55</v>
      </c>
    </row>
    <row r="59" spans="1:35" s="168" customFormat="1" ht="20.100000000000001" customHeight="1">
      <c r="A59" s="496">
        <v>1</v>
      </c>
      <c r="B59" s="496">
        <v>56</v>
      </c>
      <c r="C59" s="304"/>
      <c r="D59" s="301" t="s">
        <v>409</v>
      </c>
      <c r="E59" s="1547" t="s">
        <v>571</v>
      </c>
      <c r="F59" s="1557"/>
      <c r="G59" s="1557"/>
      <c r="H59" s="78">
        <v>7678493</v>
      </c>
      <c r="I59" s="78">
        <v>0</v>
      </c>
      <c r="J59" s="78">
        <v>193011</v>
      </c>
      <c r="K59" s="78">
        <v>1626796</v>
      </c>
      <c r="L59" s="78">
        <v>1191982</v>
      </c>
      <c r="M59" s="78">
        <v>15429</v>
      </c>
      <c r="N59" s="78">
        <v>15429</v>
      </c>
      <c r="O59" s="78">
        <v>266997</v>
      </c>
      <c r="P59" s="78">
        <v>21657</v>
      </c>
      <c r="Q59" s="78">
        <v>167824</v>
      </c>
      <c r="R59" s="78">
        <v>72331</v>
      </c>
      <c r="S59" s="78">
        <v>33316</v>
      </c>
      <c r="T59" s="78">
        <v>22688</v>
      </c>
      <c r="U59" s="78">
        <v>3515</v>
      </c>
      <c r="V59" s="78">
        <v>3653</v>
      </c>
      <c r="W59" s="78">
        <v>12250</v>
      </c>
      <c r="X59" s="78">
        <v>26922</v>
      </c>
      <c r="Y59" s="78">
        <v>0</v>
      </c>
      <c r="Z59" s="78">
        <v>21767</v>
      </c>
      <c r="AA59" s="78">
        <v>0</v>
      </c>
      <c r="AB59" s="78">
        <v>104989</v>
      </c>
      <c r="AC59" s="78">
        <v>10491</v>
      </c>
      <c r="AD59" s="78">
        <v>0</v>
      </c>
      <c r="AE59" s="78">
        <v>0</v>
      </c>
      <c r="AF59" s="78">
        <v>2038</v>
      </c>
      <c r="AG59" s="280">
        <f t="shared" si="1"/>
        <v>11491578</v>
      </c>
      <c r="AH59" s="543">
        <v>1</v>
      </c>
      <c r="AI59" s="543">
        <v>56</v>
      </c>
    </row>
    <row r="60" spans="1:35" s="168" customFormat="1" ht="20.100000000000001" customHeight="1">
      <c r="A60" s="496">
        <v>1</v>
      </c>
      <c r="B60" s="496">
        <v>57</v>
      </c>
      <c r="C60" s="304"/>
      <c r="D60" s="304"/>
      <c r="E60" s="342" t="s">
        <v>71</v>
      </c>
      <c r="F60" s="1619" t="s">
        <v>456</v>
      </c>
      <c r="G60" s="1796"/>
      <c r="H60" s="78">
        <v>295420</v>
      </c>
      <c r="I60" s="78">
        <v>0</v>
      </c>
      <c r="J60" s="78">
        <v>33635</v>
      </c>
      <c r="K60" s="78">
        <v>666454</v>
      </c>
      <c r="L60" s="78">
        <v>0</v>
      </c>
      <c r="M60" s="78">
        <v>9732</v>
      </c>
      <c r="N60" s="78">
        <v>9732</v>
      </c>
      <c r="O60" s="78">
        <v>8583</v>
      </c>
      <c r="P60" s="78">
        <v>18771</v>
      </c>
      <c r="Q60" s="78">
        <v>7313</v>
      </c>
      <c r="R60" s="78">
        <v>0</v>
      </c>
      <c r="S60" s="78">
        <v>33120</v>
      </c>
      <c r="T60" s="78">
        <v>19497</v>
      </c>
      <c r="U60" s="78">
        <v>3515</v>
      </c>
      <c r="V60" s="78">
        <v>109</v>
      </c>
      <c r="W60" s="78">
        <v>0</v>
      </c>
      <c r="X60" s="78">
        <v>237</v>
      </c>
      <c r="Y60" s="78">
        <v>0</v>
      </c>
      <c r="Z60" s="78">
        <v>0</v>
      </c>
      <c r="AA60" s="78">
        <v>0</v>
      </c>
      <c r="AB60" s="78">
        <v>1472</v>
      </c>
      <c r="AC60" s="78">
        <v>0</v>
      </c>
      <c r="AD60" s="78">
        <v>0</v>
      </c>
      <c r="AE60" s="78">
        <v>0</v>
      </c>
      <c r="AF60" s="78">
        <v>0</v>
      </c>
      <c r="AG60" s="280">
        <f t="shared" si="1"/>
        <v>1107590</v>
      </c>
      <c r="AH60" s="543">
        <v>1</v>
      </c>
      <c r="AI60" s="543">
        <v>57</v>
      </c>
    </row>
    <row r="61" spans="1:35" s="168" customFormat="1" ht="20.100000000000001" customHeight="1">
      <c r="A61" s="496">
        <v>1</v>
      </c>
      <c r="B61" s="496">
        <v>58</v>
      </c>
      <c r="C61" s="304"/>
      <c r="D61" s="304"/>
      <c r="E61" s="342" t="s">
        <v>106</v>
      </c>
      <c r="F61" s="1549" t="s">
        <v>458</v>
      </c>
      <c r="G61" s="1558"/>
      <c r="H61" s="78">
        <v>0</v>
      </c>
      <c r="I61" s="78">
        <v>0</v>
      </c>
      <c r="J61" s="78">
        <v>0</v>
      </c>
      <c r="K61" s="78">
        <v>3518</v>
      </c>
      <c r="L61" s="78">
        <v>0</v>
      </c>
      <c r="M61" s="78">
        <v>0</v>
      </c>
      <c r="N61" s="78">
        <v>0</v>
      </c>
      <c r="O61" s="78">
        <v>0</v>
      </c>
      <c r="P61" s="78">
        <v>0</v>
      </c>
      <c r="Q61" s="78">
        <v>0</v>
      </c>
      <c r="R61" s="78">
        <v>0</v>
      </c>
      <c r="S61" s="78">
        <v>196</v>
      </c>
      <c r="T61" s="78">
        <v>0</v>
      </c>
      <c r="U61" s="78">
        <v>0</v>
      </c>
      <c r="V61" s="78">
        <v>0</v>
      </c>
      <c r="W61" s="78">
        <v>0</v>
      </c>
      <c r="X61" s="78">
        <v>716</v>
      </c>
      <c r="Y61" s="78">
        <v>0</v>
      </c>
      <c r="Z61" s="78">
        <v>0</v>
      </c>
      <c r="AA61" s="78">
        <v>0</v>
      </c>
      <c r="AB61" s="78">
        <v>0</v>
      </c>
      <c r="AC61" s="78">
        <v>0</v>
      </c>
      <c r="AD61" s="78">
        <v>0</v>
      </c>
      <c r="AE61" s="78">
        <v>0</v>
      </c>
      <c r="AF61" s="78">
        <v>0</v>
      </c>
      <c r="AG61" s="280">
        <f t="shared" si="1"/>
        <v>4430</v>
      </c>
      <c r="AH61" s="543">
        <v>1</v>
      </c>
      <c r="AI61" s="543">
        <v>58</v>
      </c>
    </row>
    <row r="62" spans="1:35" s="168" customFormat="1" ht="20.100000000000001" customHeight="1">
      <c r="A62" s="496">
        <v>1</v>
      </c>
      <c r="B62" s="496">
        <v>59</v>
      </c>
      <c r="C62" s="304"/>
      <c r="D62" s="304"/>
      <c r="E62" s="342" t="s">
        <v>144</v>
      </c>
      <c r="F62" s="1549" t="s">
        <v>193</v>
      </c>
      <c r="G62" s="1558"/>
      <c r="H62" s="78">
        <v>0</v>
      </c>
      <c r="I62" s="78">
        <v>0</v>
      </c>
      <c r="J62" s="78">
        <v>51440</v>
      </c>
      <c r="K62" s="78">
        <v>656681</v>
      </c>
      <c r="L62" s="78">
        <v>1188685</v>
      </c>
      <c r="M62" s="78">
        <v>0</v>
      </c>
      <c r="N62" s="78">
        <v>0</v>
      </c>
      <c r="O62" s="78">
        <v>38131</v>
      </c>
      <c r="P62" s="78">
        <v>0</v>
      </c>
      <c r="Q62" s="78">
        <v>138073</v>
      </c>
      <c r="R62" s="78">
        <v>0</v>
      </c>
      <c r="S62" s="78">
        <v>0</v>
      </c>
      <c r="T62" s="78">
        <v>0</v>
      </c>
      <c r="U62" s="78">
        <v>0</v>
      </c>
      <c r="V62" s="78">
        <v>0</v>
      </c>
      <c r="W62" s="78">
        <v>0</v>
      </c>
      <c r="X62" s="78">
        <v>0</v>
      </c>
      <c r="Y62" s="78">
        <v>0</v>
      </c>
      <c r="Z62" s="78">
        <v>0</v>
      </c>
      <c r="AA62" s="78">
        <v>0</v>
      </c>
      <c r="AB62" s="78">
        <v>832</v>
      </c>
      <c r="AC62" s="78">
        <v>0</v>
      </c>
      <c r="AD62" s="78">
        <v>0</v>
      </c>
      <c r="AE62" s="78">
        <v>0</v>
      </c>
      <c r="AF62" s="78">
        <v>0</v>
      </c>
      <c r="AG62" s="280">
        <f t="shared" si="1"/>
        <v>2073842</v>
      </c>
      <c r="AH62" s="543">
        <v>1</v>
      </c>
      <c r="AI62" s="543">
        <v>59</v>
      </c>
    </row>
    <row r="63" spans="1:35" s="168" customFormat="1" ht="20.100000000000001" customHeight="1">
      <c r="A63" s="496">
        <v>1</v>
      </c>
      <c r="B63" s="496">
        <v>60</v>
      </c>
      <c r="C63" s="304"/>
      <c r="D63" s="304"/>
      <c r="E63" s="342" t="s">
        <v>147</v>
      </c>
      <c r="F63" s="1549" t="s">
        <v>647</v>
      </c>
      <c r="G63" s="1558"/>
      <c r="H63" s="78">
        <v>0</v>
      </c>
      <c r="I63" s="78">
        <v>0</v>
      </c>
      <c r="J63" s="78">
        <v>0</v>
      </c>
      <c r="K63" s="78">
        <v>0</v>
      </c>
      <c r="L63" s="78">
        <v>0</v>
      </c>
      <c r="M63" s="78">
        <v>0</v>
      </c>
      <c r="N63" s="78">
        <v>0</v>
      </c>
      <c r="O63" s="78">
        <v>0</v>
      </c>
      <c r="P63" s="78">
        <v>0</v>
      </c>
      <c r="Q63" s="78">
        <v>0</v>
      </c>
      <c r="R63" s="78">
        <v>0</v>
      </c>
      <c r="S63" s="78">
        <v>0</v>
      </c>
      <c r="T63" s="78">
        <v>0</v>
      </c>
      <c r="U63" s="78">
        <v>0</v>
      </c>
      <c r="V63" s="78">
        <v>0</v>
      </c>
      <c r="W63" s="78">
        <v>0</v>
      </c>
      <c r="X63" s="78">
        <v>0</v>
      </c>
      <c r="Y63" s="78">
        <v>0</v>
      </c>
      <c r="Z63" s="78">
        <v>0</v>
      </c>
      <c r="AA63" s="78">
        <v>0</v>
      </c>
      <c r="AB63" s="78">
        <v>0</v>
      </c>
      <c r="AC63" s="78">
        <v>0</v>
      </c>
      <c r="AD63" s="78">
        <v>0</v>
      </c>
      <c r="AE63" s="78">
        <v>0</v>
      </c>
      <c r="AF63" s="78">
        <v>0</v>
      </c>
      <c r="AG63" s="280">
        <f t="shared" si="1"/>
        <v>0</v>
      </c>
      <c r="AH63" s="543">
        <v>1</v>
      </c>
      <c r="AI63" s="543">
        <v>60</v>
      </c>
    </row>
    <row r="64" spans="1:35" s="168" customFormat="1" ht="20.100000000000001" customHeight="1">
      <c r="A64" s="496">
        <v>1</v>
      </c>
      <c r="B64" s="496">
        <v>61</v>
      </c>
      <c r="C64" s="304"/>
      <c r="D64" s="304"/>
      <c r="E64" s="342" t="s">
        <v>155</v>
      </c>
      <c r="F64" s="1549" t="s">
        <v>454</v>
      </c>
      <c r="G64" s="1558"/>
      <c r="H64" s="78">
        <v>7383073</v>
      </c>
      <c r="I64" s="78">
        <v>0</v>
      </c>
      <c r="J64" s="78">
        <v>107936</v>
      </c>
      <c r="K64" s="78">
        <v>300143</v>
      </c>
      <c r="L64" s="78">
        <v>3297</v>
      </c>
      <c r="M64" s="78">
        <v>5697</v>
      </c>
      <c r="N64" s="78">
        <v>5697</v>
      </c>
      <c r="O64" s="78">
        <v>220283</v>
      </c>
      <c r="P64" s="78">
        <v>2886</v>
      </c>
      <c r="Q64" s="78">
        <v>22438</v>
      </c>
      <c r="R64" s="78">
        <v>72331</v>
      </c>
      <c r="S64" s="78">
        <v>0</v>
      </c>
      <c r="T64" s="78">
        <v>3191</v>
      </c>
      <c r="U64" s="78">
        <v>0</v>
      </c>
      <c r="V64" s="78">
        <v>3544</v>
      </c>
      <c r="W64" s="78">
        <v>12250</v>
      </c>
      <c r="X64" s="78">
        <v>25969</v>
      </c>
      <c r="Y64" s="78">
        <v>0</v>
      </c>
      <c r="Z64" s="78">
        <v>21767</v>
      </c>
      <c r="AA64" s="78">
        <v>0</v>
      </c>
      <c r="AB64" s="78">
        <v>102685</v>
      </c>
      <c r="AC64" s="78">
        <v>10491</v>
      </c>
      <c r="AD64" s="78">
        <v>0</v>
      </c>
      <c r="AE64" s="78">
        <v>0</v>
      </c>
      <c r="AF64" s="78">
        <v>2038</v>
      </c>
      <c r="AG64" s="280">
        <f t="shared" si="1"/>
        <v>8305716</v>
      </c>
      <c r="AH64" s="543">
        <v>1</v>
      </c>
      <c r="AI64" s="543">
        <v>61</v>
      </c>
    </row>
    <row r="65" spans="1:35" s="168" customFormat="1" ht="20.100000000000001" customHeight="1">
      <c r="A65" s="496">
        <v>1</v>
      </c>
      <c r="B65" s="496">
        <v>62</v>
      </c>
      <c r="C65" s="304"/>
      <c r="D65" s="516" t="s">
        <v>519</v>
      </c>
      <c r="E65" s="1549" t="s">
        <v>203</v>
      </c>
      <c r="F65" s="1558"/>
      <c r="G65" s="1558"/>
      <c r="H65" s="78">
        <v>5021497</v>
      </c>
      <c r="I65" s="78">
        <v>219098</v>
      </c>
      <c r="J65" s="78">
        <v>231176</v>
      </c>
      <c r="K65" s="78">
        <v>508179</v>
      </c>
      <c r="L65" s="78">
        <v>280578</v>
      </c>
      <c r="M65" s="78">
        <v>684561</v>
      </c>
      <c r="N65" s="78">
        <v>65251</v>
      </c>
      <c r="O65" s="78">
        <v>656284</v>
      </c>
      <c r="P65" s="78">
        <v>2056869</v>
      </c>
      <c r="Q65" s="78">
        <v>519577</v>
      </c>
      <c r="R65" s="78">
        <v>1475271</v>
      </c>
      <c r="S65" s="78">
        <v>365253</v>
      </c>
      <c r="T65" s="78">
        <v>1106625</v>
      </c>
      <c r="U65" s="78">
        <v>157724</v>
      </c>
      <c r="V65" s="78">
        <v>315481</v>
      </c>
      <c r="W65" s="78">
        <v>-93871</v>
      </c>
      <c r="X65" s="78">
        <v>168207</v>
      </c>
      <c r="Y65" s="78">
        <v>10478</v>
      </c>
      <c r="Z65" s="78">
        <v>-82161</v>
      </c>
      <c r="AA65" s="78">
        <v>4786</v>
      </c>
      <c r="AB65" s="78">
        <v>345277</v>
      </c>
      <c r="AC65" s="78">
        <v>219861</v>
      </c>
      <c r="AD65" s="78">
        <v>83621</v>
      </c>
      <c r="AE65" s="78">
        <v>40633</v>
      </c>
      <c r="AF65" s="78">
        <v>472979</v>
      </c>
      <c r="AG65" s="280">
        <f t="shared" si="1"/>
        <v>14833234</v>
      </c>
      <c r="AH65" s="543">
        <v>1</v>
      </c>
      <c r="AI65" s="543">
        <v>62</v>
      </c>
    </row>
    <row r="66" spans="1:35" s="168" customFormat="1" ht="20.100000000000001" customHeight="1">
      <c r="A66" s="496">
        <v>1</v>
      </c>
      <c r="B66" s="496">
        <v>63</v>
      </c>
      <c r="C66" s="304"/>
      <c r="D66" s="304"/>
      <c r="E66" s="342" t="s">
        <v>71</v>
      </c>
      <c r="F66" s="1549" t="s">
        <v>591</v>
      </c>
      <c r="G66" s="1558"/>
      <c r="H66" s="78">
        <v>0</v>
      </c>
      <c r="I66" s="78">
        <v>0</v>
      </c>
      <c r="J66" s="78">
        <v>0</v>
      </c>
      <c r="K66" s="78">
        <v>131824</v>
      </c>
      <c r="L66" s="78">
        <v>72566</v>
      </c>
      <c r="M66" s="78">
        <v>0</v>
      </c>
      <c r="N66" s="78">
        <v>0</v>
      </c>
      <c r="O66" s="78">
        <v>145523</v>
      </c>
      <c r="P66" s="78">
        <v>1359902</v>
      </c>
      <c r="Q66" s="78">
        <v>103055</v>
      </c>
      <c r="R66" s="78">
        <v>150003</v>
      </c>
      <c r="S66" s="78">
        <v>60000</v>
      </c>
      <c r="T66" s="78">
        <v>25180</v>
      </c>
      <c r="U66" s="78">
        <v>0</v>
      </c>
      <c r="V66" s="78">
        <v>49173</v>
      </c>
      <c r="W66" s="78">
        <v>0</v>
      </c>
      <c r="X66" s="78">
        <v>21000</v>
      </c>
      <c r="Y66" s="78">
        <v>0</v>
      </c>
      <c r="Z66" s="78">
        <v>15000</v>
      </c>
      <c r="AA66" s="78">
        <v>0</v>
      </c>
      <c r="AB66" s="78">
        <v>176538</v>
      </c>
      <c r="AC66" s="78">
        <v>4000</v>
      </c>
      <c r="AD66" s="78">
        <v>0</v>
      </c>
      <c r="AE66" s="78">
        <v>0</v>
      </c>
      <c r="AF66" s="78">
        <v>108104</v>
      </c>
      <c r="AG66" s="280">
        <f t="shared" si="1"/>
        <v>2421868</v>
      </c>
      <c r="AH66" s="543">
        <v>1</v>
      </c>
      <c r="AI66" s="543">
        <v>63</v>
      </c>
    </row>
    <row r="67" spans="1:35" s="168" customFormat="1" ht="20.100000000000001" customHeight="1">
      <c r="A67" s="496">
        <v>1</v>
      </c>
      <c r="B67" s="496">
        <v>64</v>
      </c>
      <c r="C67" s="304"/>
      <c r="D67" s="304"/>
      <c r="E67" s="342" t="s">
        <v>106</v>
      </c>
      <c r="F67" s="1549" t="s">
        <v>651</v>
      </c>
      <c r="G67" s="1558"/>
      <c r="H67" s="78">
        <v>0</v>
      </c>
      <c r="I67" s="78">
        <v>0</v>
      </c>
      <c r="J67" s="78">
        <v>123395</v>
      </c>
      <c r="K67" s="78">
        <v>102444</v>
      </c>
      <c r="L67" s="78">
        <v>142735</v>
      </c>
      <c r="M67" s="78">
        <v>0</v>
      </c>
      <c r="N67" s="78">
        <v>0</v>
      </c>
      <c r="O67" s="78">
        <v>71129</v>
      </c>
      <c r="P67" s="78">
        <v>0</v>
      </c>
      <c r="Q67" s="78">
        <v>100000</v>
      </c>
      <c r="R67" s="78">
        <v>870227</v>
      </c>
      <c r="S67" s="78">
        <v>0</v>
      </c>
      <c r="T67" s="78">
        <v>25000</v>
      </c>
      <c r="U67" s="78">
        <v>0</v>
      </c>
      <c r="V67" s="78">
        <v>0</v>
      </c>
      <c r="W67" s="78">
        <v>0</v>
      </c>
      <c r="X67" s="78">
        <v>0</v>
      </c>
      <c r="Y67" s="78">
        <v>0</v>
      </c>
      <c r="Z67" s="78">
        <v>0</v>
      </c>
      <c r="AA67" s="78">
        <v>0</v>
      </c>
      <c r="AB67" s="78">
        <v>0</v>
      </c>
      <c r="AC67" s="78">
        <v>0</v>
      </c>
      <c r="AD67" s="78">
        <v>0</v>
      </c>
      <c r="AE67" s="78">
        <v>0</v>
      </c>
      <c r="AF67" s="78">
        <v>10000</v>
      </c>
      <c r="AG67" s="280">
        <f t="shared" si="1"/>
        <v>1444930</v>
      </c>
      <c r="AH67" s="543">
        <v>1</v>
      </c>
      <c r="AI67" s="543">
        <v>64</v>
      </c>
    </row>
    <row r="68" spans="1:35" s="168" customFormat="1" ht="20.100000000000001" customHeight="1">
      <c r="A68" s="496">
        <v>1</v>
      </c>
      <c r="B68" s="496">
        <v>65</v>
      </c>
      <c r="C68" s="304"/>
      <c r="D68" s="304"/>
      <c r="E68" s="342" t="s">
        <v>144</v>
      </c>
      <c r="F68" s="1549" t="s">
        <v>652</v>
      </c>
      <c r="G68" s="1558"/>
      <c r="H68" s="78">
        <v>3410434</v>
      </c>
      <c r="I68" s="78">
        <v>0</v>
      </c>
      <c r="J68" s="78">
        <v>44616</v>
      </c>
      <c r="K68" s="78">
        <v>0</v>
      </c>
      <c r="L68" s="78">
        <v>88301</v>
      </c>
      <c r="M68" s="78">
        <v>559411</v>
      </c>
      <c r="N68" s="78">
        <v>39779</v>
      </c>
      <c r="O68" s="78">
        <v>441621</v>
      </c>
      <c r="P68" s="78">
        <v>0</v>
      </c>
      <c r="Q68" s="78">
        <v>185164</v>
      </c>
      <c r="R68" s="78">
        <v>214600</v>
      </c>
      <c r="S68" s="78">
        <v>0</v>
      </c>
      <c r="T68" s="78">
        <v>50000</v>
      </c>
      <c r="U68" s="78">
        <v>0</v>
      </c>
      <c r="V68" s="78">
        <v>28291</v>
      </c>
      <c r="W68" s="78">
        <v>0</v>
      </c>
      <c r="X68" s="78">
        <v>20400</v>
      </c>
      <c r="Y68" s="78">
        <v>0</v>
      </c>
      <c r="Z68" s="78">
        <v>0</v>
      </c>
      <c r="AA68" s="78">
        <v>0</v>
      </c>
      <c r="AB68" s="78">
        <v>110430</v>
      </c>
      <c r="AC68" s="78">
        <v>80000</v>
      </c>
      <c r="AD68" s="78">
        <v>79816</v>
      </c>
      <c r="AE68" s="78">
        <v>0</v>
      </c>
      <c r="AF68" s="78">
        <v>266658</v>
      </c>
      <c r="AG68" s="280">
        <f t="shared" si="1"/>
        <v>5619521</v>
      </c>
      <c r="AH68" s="543">
        <v>1</v>
      </c>
      <c r="AI68" s="543">
        <v>65</v>
      </c>
    </row>
    <row r="69" spans="1:35" s="168" customFormat="1" ht="20.100000000000001" customHeight="1">
      <c r="A69" s="496">
        <v>1</v>
      </c>
      <c r="B69" s="496">
        <v>66</v>
      </c>
      <c r="C69" s="304"/>
      <c r="D69" s="304"/>
      <c r="E69" s="342" t="s">
        <v>147</v>
      </c>
      <c r="F69" s="1549" t="s">
        <v>653</v>
      </c>
      <c r="G69" s="1558"/>
      <c r="H69" s="78">
        <v>0</v>
      </c>
      <c r="I69" s="78">
        <v>0</v>
      </c>
      <c r="J69" s="78">
        <v>0</v>
      </c>
      <c r="K69" s="78">
        <v>0</v>
      </c>
      <c r="L69" s="78">
        <v>0</v>
      </c>
      <c r="M69" s="78">
        <v>0</v>
      </c>
      <c r="N69" s="78">
        <v>0</v>
      </c>
      <c r="O69" s="78">
        <v>0</v>
      </c>
      <c r="P69" s="78">
        <v>0</v>
      </c>
      <c r="Q69" s="78">
        <v>0</v>
      </c>
      <c r="R69" s="78">
        <v>0</v>
      </c>
      <c r="S69" s="78">
        <v>0</v>
      </c>
      <c r="T69" s="78">
        <v>0</v>
      </c>
      <c r="U69" s="78">
        <v>0</v>
      </c>
      <c r="V69" s="78">
        <v>0</v>
      </c>
      <c r="W69" s="78">
        <v>0</v>
      </c>
      <c r="X69" s="78">
        <v>73376</v>
      </c>
      <c r="Y69" s="78">
        <v>0</v>
      </c>
      <c r="Z69" s="78">
        <v>0</v>
      </c>
      <c r="AA69" s="78">
        <v>0</v>
      </c>
      <c r="AB69" s="78">
        <v>0</v>
      </c>
      <c r="AC69" s="78">
        <v>0</v>
      </c>
      <c r="AD69" s="78">
        <v>0</v>
      </c>
      <c r="AE69" s="78">
        <v>0</v>
      </c>
      <c r="AF69" s="78">
        <v>0</v>
      </c>
      <c r="AG69" s="280">
        <f t="shared" si="1"/>
        <v>73376</v>
      </c>
      <c r="AH69" s="543">
        <v>1</v>
      </c>
      <c r="AI69" s="543">
        <v>66</v>
      </c>
    </row>
    <row r="70" spans="1:35" s="168" customFormat="1" ht="20.100000000000001" customHeight="1">
      <c r="A70" s="496">
        <v>1</v>
      </c>
      <c r="B70" s="496">
        <v>67</v>
      </c>
      <c r="C70" s="304"/>
      <c r="D70" s="304"/>
      <c r="E70" s="342" t="s">
        <v>155</v>
      </c>
      <c r="F70" s="520" t="s">
        <v>70</v>
      </c>
      <c r="G70" s="527"/>
      <c r="H70" s="381">
        <v>1611063</v>
      </c>
      <c r="I70" s="381">
        <v>219098</v>
      </c>
      <c r="J70" s="381">
        <v>63165</v>
      </c>
      <c r="K70" s="381">
        <v>273911</v>
      </c>
      <c r="L70" s="381">
        <v>0</v>
      </c>
      <c r="M70" s="381">
        <v>125150</v>
      </c>
      <c r="N70" s="381">
        <v>25472</v>
      </c>
      <c r="O70" s="381">
        <v>0</v>
      </c>
      <c r="P70" s="381">
        <v>696967</v>
      </c>
      <c r="Q70" s="381">
        <v>131358</v>
      </c>
      <c r="R70" s="381">
        <v>240441</v>
      </c>
      <c r="S70" s="381">
        <v>305253</v>
      </c>
      <c r="T70" s="381">
        <v>1006445</v>
      </c>
      <c r="U70" s="381">
        <v>157724</v>
      </c>
      <c r="V70" s="381">
        <v>238017</v>
      </c>
      <c r="W70" s="381">
        <v>0</v>
      </c>
      <c r="X70" s="381">
        <v>53431</v>
      </c>
      <c r="Y70" s="381">
        <v>10478</v>
      </c>
      <c r="Z70" s="381">
        <v>0</v>
      </c>
      <c r="AA70" s="381">
        <v>4786</v>
      </c>
      <c r="AB70" s="381">
        <v>58309</v>
      </c>
      <c r="AC70" s="381">
        <v>135861</v>
      </c>
      <c r="AD70" s="381">
        <v>3805</v>
      </c>
      <c r="AE70" s="381">
        <v>40633</v>
      </c>
      <c r="AF70" s="381">
        <v>88217</v>
      </c>
      <c r="AG70" s="282">
        <f t="shared" si="1"/>
        <v>5489584</v>
      </c>
      <c r="AH70" s="543">
        <v>1</v>
      </c>
      <c r="AI70" s="543">
        <v>67</v>
      </c>
    </row>
    <row r="71" spans="1:35" s="168" customFormat="1" ht="20.100000000000001" customHeight="1">
      <c r="A71" s="496">
        <v>1</v>
      </c>
      <c r="B71" s="496">
        <v>68</v>
      </c>
      <c r="C71" s="304"/>
      <c r="D71" s="304"/>
      <c r="E71" s="518"/>
      <c r="F71" s="314" t="s">
        <v>107</v>
      </c>
      <c r="G71" s="14" t="s">
        <v>1291</v>
      </c>
      <c r="H71" s="532">
        <v>0</v>
      </c>
      <c r="I71" s="532"/>
      <c r="J71" s="532">
        <v>0</v>
      </c>
      <c r="K71" s="532">
        <v>0</v>
      </c>
      <c r="L71" s="532">
        <v>23024</v>
      </c>
      <c r="M71" s="532">
        <v>0</v>
      </c>
      <c r="N71" s="532">
        <v>0</v>
      </c>
      <c r="O71" s="532">
        <v>1989</v>
      </c>
      <c r="P71" s="532">
        <v>0</v>
      </c>
      <c r="Q71" s="532">
        <v>0</v>
      </c>
      <c r="R71" s="532">
        <v>0</v>
      </c>
      <c r="S71" s="532">
        <v>0</v>
      </c>
      <c r="T71" s="532">
        <v>0</v>
      </c>
      <c r="U71" s="532">
        <v>0</v>
      </c>
      <c r="V71" s="532">
        <v>0</v>
      </c>
      <c r="W71" s="532">
        <v>93871</v>
      </c>
      <c r="X71" s="532">
        <v>0</v>
      </c>
      <c r="Y71" s="532">
        <v>0</v>
      </c>
      <c r="Z71" s="532">
        <v>97161</v>
      </c>
      <c r="AA71" s="532">
        <v>0</v>
      </c>
      <c r="AB71" s="532">
        <v>0</v>
      </c>
      <c r="AC71" s="532">
        <v>0</v>
      </c>
      <c r="AD71" s="532">
        <v>0</v>
      </c>
      <c r="AE71" s="532">
        <v>0</v>
      </c>
      <c r="AF71" s="532">
        <v>0</v>
      </c>
      <c r="AG71" s="532">
        <f t="shared" si="1"/>
        <v>216045</v>
      </c>
      <c r="AH71" s="543">
        <v>1</v>
      </c>
      <c r="AI71" s="543">
        <v>68</v>
      </c>
    </row>
    <row r="72" spans="1:35" s="168" customFormat="1" ht="20.100000000000001" customHeight="1">
      <c r="A72" s="496">
        <v>1</v>
      </c>
      <c r="B72" s="496">
        <v>69</v>
      </c>
      <c r="C72" s="304"/>
      <c r="D72" s="304"/>
      <c r="E72" s="342" t="s">
        <v>116</v>
      </c>
      <c r="F72" s="521" t="s">
        <v>1032</v>
      </c>
      <c r="G72" s="528"/>
      <c r="H72" s="381">
        <v>1148976</v>
      </c>
      <c r="I72" s="381">
        <v>116194</v>
      </c>
      <c r="J72" s="381">
        <v>63165</v>
      </c>
      <c r="K72" s="381">
        <v>160137</v>
      </c>
      <c r="L72" s="381">
        <v>0</v>
      </c>
      <c r="M72" s="381">
        <v>125150</v>
      </c>
      <c r="N72" s="381">
        <v>25472</v>
      </c>
      <c r="O72" s="381">
        <v>0</v>
      </c>
      <c r="P72" s="381">
        <v>368025</v>
      </c>
      <c r="Q72" s="381">
        <v>26336</v>
      </c>
      <c r="R72" s="381">
        <v>123272</v>
      </c>
      <c r="S72" s="381">
        <v>142598</v>
      </c>
      <c r="T72" s="381">
        <v>0</v>
      </c>
      <c r="U72" s="381">
        <v>6216</v>
      </c>
      <c r="V72" s="381">
        <v>12551</v>
      </c>
      <c r="W72" s="381">
        <v>0</v>
      </c>
      <c r="X72" s="381">
        <v>6295</v>
      </c>
      <c r="Y72" s="381">
        <v>2209</v>
      </c>
      <c r="Z72" s="381">
        <v>4285</v>
      </c>
      <c r="AA72" s="381">
        <v>4786</v>
      </c>
      <c r="AB72" s="381">
        <v>0</v>
      </c>
      <c r="AC72" s="381">
        <v>3132</v>
      </c>
      <c r="AD72" s="381">
        <v>3265</v>
      </c>
      <c r="AE72" s="381">
        <v>4014</v>
      </c>
      <c r="AF72" s="381">
        <v>30238</v>
      </c>
      <c r="AG72" s="539">
        <f t="shared" si="1"/>
        <v>2376316</v>
      </c>
      <c r="AH72" s="543">
        <v>1</v>
      </c>
      <c r="AI72" s="543">
        <v>69</v>
      </c>
    </row>
    <row r="73" spans="1:35" s="168" customFormat="1" ht="20.100000000000001" customHeight="1">
      <c r="A73" s="496">
        <v>1</v>
      </c>
      <c r="B73" s="496">
        <v>70</v>
      </c>
      <c r="C73" s="306"/>
      <c r="D73" s="306"/>
      <c r="E73" s="519" t="s">
        <v>216</v>
      </c>
      <c r="F73" s="522" t="s">
        <v>328</v>
      </c>
      <c r="G73" s="351" t="s">
        <v>1291</v>
      </c>
      <c r="H73" s="532">
        <v>0</v>
      </c>
      <c r="I73" s="532">
        <v>0</v>
      </c>
      <c r="J73" s="532">
        <v>0</v>
      </c>
      <c r="K73" s="532">
        <v>0</v>
      </c>
      <c r="L73" s="532">
        <v>23519</v>
      </c>
      <c r="M73" s="532">
        <v>0</v>
      </c>
      <c r="N73" s="532">
        <v>0</v>
      </c>
      <c r="O73" s="532">
        <v>1989</v>
      </c>
      <c r="P73" s="532">
        <v>0</v>
      </c>
      <c r="Q73" s="532">
        <v>0</v>
      </c>
      <c r="R73" s="532">
        <v>0</v>
      </c>
      <c r="S73" s="532">
        <v>0</v>
      </c>
      <c r="T73" s="532">
        <v>8856</v>
      </c>
      <c r="U73" s="532">
        <v>0</v>
      </c>
      <c r="V73" s="532">
        <v>0</v>
      </c>
      <c r="W73" s="532">
        <v>107040</v>
      </c>
      <c r="X73" s="532">
        <v>0</v>
      </c>
      <c r="Y73" s="532">
        <v>0</v>
      </c>
      <c r="Z73" s="532">
        <v>0</v>
      </c>
      <c r="AA73" s="532">
        <v>0</v>
      </c>
      <c r="AB73" s="532">
        <v>23364</v>
      </c>
      <c r="AC73" s="532">
        <v>0</v>
      </c>
      <c r="AD73" s="532">
        <v>0</v>
      </c>
      <c r="AE73" s="532">
        <v>0</v>
      </c>
      <c r="AF73" s="532">
        <v>0</v>
      </c>
      <c r="AG73" s="281">
        <f t="shared" si="1"/>
        <v>164768</v>
      </c>
      <c r="AH73" s="543">
        <v>1</v>
      </c>
      <c r="AI73" s="543">
        <v>70</v>
      </c>
    </row>
    <row r="74" spans="1:35" s="168" customFormat="1" ht="20.100000000000001" customHeight="1">
      <c r="A74" s="496">
        <v>1</v>
      </c>
      <c r="B74" s="496">
        <v>71</v>
      </c>
      <c r="C74" s="174" t="s">
        <v>544</v>
      </c>
      <c r="D74" s="1542" t="s">
        <v>1222</v>
      </c>
      <c r="E74" s="1542"/>
      <c r="F74" s="1542"/>
      <c r="G74" s="1580"/>
      <c r="H74" s="532">
        <v>0</v>
      </c>
      <c r="I74" s="532">
        <v>0</v>
      </c>
      <c r="J74" s="532">
        <v>0</v>
      </c>
      <c r="K74" s="532">
        <v>0</v>
      </c>
      <c r="L74" s="532">
        <v>0</v>
      </c>
      <c r="M74" s="532">
        <v>0</v>
      </c>
      <c r="N74" s="532">
        <v>0</v>
      </c>
      <c r="O74" s="532">
        <v>0</v>
      </c>
      <c r="P74" s="532">
        <v>0</v>
      </c>
      <c r="Q74" s="532">
        <v>0</v>
      </c>
      <c r="R74" s="532">
        <v>0</v>
      </c>
      <c r="S74" s="534">
        <v>0</v>
      </c>
      <c r="T74" s="532">
        <v>0</v>
      </c>
      <c r="U74" s="532">
        <v>0</v>
      </c>
      <c r="V74" s="532">
        <v>0</v>
      </c>
      <c r="W74" s="532">
        <v>0</v>
      </c>
      <c r="X74" s="532">
        <v>0</v>
      </c>
      <c r="Y74" s="532">
        <v>0</v>
      </c>
      <c r="Z74" s="532">
        <v>0</v>
      </c>
      <c r="AA74" s="532">
        <v>0</v>
      </c>
      <c r="AB74" s="532">
        <v>0</v>
      </c>
      <c r="AC74" s="532">
        <v>0</v>
      </c>
      <c r="AD74" s="532">
        <v>0</v>
      </c>
      <c r="AE74" s="532">
        <v>0</v>
      </c>
      <c r="AF74" s="532">
        <v>0</v>
      </c>
      <c r="AG74" s="281">
        <f t="shared" si="1"/>
        <v>0</v>
      </c>
      <c r="AH74" s="543">
        <v>1</v>
      </c>
      <c r="AI74" s="543">
        <v>71</v>
      </c>
    </row>
    <row r="75" spans="1:35" s="168" customFormat="1" ht="20.100000000000001" customHeight="1">
      <c r="A75" s="496">
        <v>1</v>
      </c>
      <c r="B75" s="496">
        <v>72</v>
      </c>
      <c r="C75" s="174" t="s">
        <v>545</v>
      </c>
      <c r="D75" s="1542" t="s">
        <v>570</v>
      </c>
      <c r="E75" s="1548"/>
      <c r="F75" s="1548"/>
      <c r="G75" s="1626"/>
      <c r="H75" s="532">
        <v>35925716</v>
      </c>
      <c r="I75" s="532">
        <v>4697319</v>
      </c>
      <c r="J75" s="532">
        <v>8910967</v>
      </c>
      <c r="K75" s="532">
        <v>8045469</v>
      </c>
      <c r="L75" s="532">
        <v>3410169</v>
      </c>
      <c r="M75" s="532">
        <v>4911774</v>
      </c>
      <c r="N75" s="532">
        <v>368796</v>
      </c>
      <c r="O75" s="532">
        <v>2249506</v>
      </c>
      <c r="P75" s="532">
        <v>10781812</v>
      </c>
      <c r="Q75" s="532">
        <v>2349335</v>
      </c>
      <c r="R75" s="532">
        <v>5767890</v>
      </c>
      <c r="S75" s="535">
        <v>1941265</v>
      </c>
      <c r="T75" s="532">
        <v>4947927</v>
      </c>
      <c r="U75" s="532">
        <v>828270</v>
      </c>
      <c r="V75" s="532">
        <v>2692417</v>
      </c>
      <c r="W75" s="532">
        <v>1837016</v>
      </c>
      <c r="X75" s="532">
        <v>1043304</v>
      </c>
      <c r="Y75" s="532">
        <v>163431</v>
      </c>
      <c r="Z75" s="532">
        <v>1234594</v>
      </c>
      <c r="AA75" s="532">
        <v>507373</v>
      </c>
      <c r="AB75" s="532">
        <v>1581929</v>
      </c>
      <c r="AC75" s="532">
        <v>753145</v>
      </c>
      <c r="AD75" s="532">
        <v>715583</v>
      </c>
      <c r="AE75" s="532">
        <v>1106848</v>
      </c>
      <c r="AF75" s="532">
        <v>1549000</v>
      </c>
      <c r="AG75" s="281">
        <f t="shared" si="1"/>
        <v>108320855</v>
      </c>
      <c r="AH75" s="543">
        <v>1</v>
      </c>
      <c r="AI75" s="543">
        <v>72</v>
      </c>
    </row>
    <row r="76" spans="1:35" s="168" customFormat="1" ht="20.100000000000001" customHeight="1">
      <c r="A76" s="496">
        <v>1</v>
      </c>
      <c r="B76" s="496">
        <v>73</v>
      </c>
      <c r="C76" s="174" t="s">
        <v>265</v>
      </c>
      <c r="D76" s="1542" t="s">
        <v>237</v>
      </c>
      <c r="E76" s="1548"/>
      <c r="F76" s="1548"/>
      <c r="G76" s="1626"/>
      <c r="H76" s="532">
        <v>75472402</v>
      </c>
      <c r="I76" s="532">
        <v>13986591</v>
      </c>
      <c r="J76" s="532">
        <v>24752540</v>
      </c>
      <c r="K76" s="532">
        <v>17571511</v>
      </c>
      <c r="L76" s="532">
        <v>6737129</v>
      </c>
      <c r="M76" s="532">
        <v>15273244</v>
      </c>
      <c r="N76" s="532">
        <v>5729511</v>
      </c>
      <c r="O76" s="532">
        <v>6808030</v>
      </c>
      <c r="P76" s="532">
        <v>33068478</v>
      </c>
      <c r="Q76" s="532">
        <v>5479264</v>
      </c>
      <c r="R76" s="532">
        <v>9132543</v>
      </c>
      <c r="S76" s="535">
        <v>14460348</v>
      </c>
      <c r="T76" s="532">
        <v>10344690</v>
      </c>
      <c r="U76" s="532">
        <v>1437597</v>
      </c>
      <c r="V76" s="532">
        <v>7211578</v>
      </c>
      <c r="W76" s="532">
        <v>7994251</v>
      </c>
      <c r="X76" s="532">
        <v>3848274</v>
      </c>
      <c r="Y76" s="532">
        <v>867187</v>
      </c>
      <c r="Z76" s="532">
        <v>2949059</v>
      </c>
      <c r="AA76" s="532">
        <v>2867524</v>
      </c>
      <c r="AB76" s="532">
        <v>3053111</v>
      </c>
      <c r="AC76" s="532">
        <v>1493701</v>
      </c>
      <c r="AD76" s="532">
        <v>1161653</v>
      </c>
      <c r="AE76" s="532">
        <v>4916500</v>
      </c>
      <c r="AF76" s="532">
        <v>1979870</v>
      </c>
      <c r="AG76" s="281">
        <f t="shared" si="1"/>
        <v>278596586</v>
      </c>
      <c r="AH76" s="543">
        <v>1</v>
      </c>
      <c r="AI76" s="543">
        <v>73</v>
      </c>
    </row>
    <row r="77" spans="1:35" s="168" customFormat="1" ht="20.100000000000001" customHeight="1">
      <c r="A77" s="496">
        <v>1</v>
      </c>
      <c r="B77" s="496">
        <v>74</v>
      </c>
      <c r="C77" s="174" t="s">
        <v>288</v>
      </c>
      <c r="D77" s="1542" t="s">
        <v>566</v>
      </c>
      <c r="E77" s="1548"/>
      <c r="F77" s="1548"/>
      <c r="G77" s="1626"/>
      <c r="H77" s="78">
        <v>0</v>
      </c>
      <c r="I77" s="78">
        <v>0</v>
      </c>
      <c r="J77" s="78">
        <v>0</v>
      </c>
      <c r="K77" s="78">
        <v>0</v>
      </c>
      <c r="L77" s="78">
        <v>0</v>
      </c>
      <c r="M77" s="78">
        <v>0</v>
      </c>
      <c r="N77" s="78">
        <v>0</v>
      </c>
      <c r="O77" s="78">
        <v>0</v>
      </c>
      <c r="P77" s="78">
        <v>0</v>
      </c>
      <c r="Q77" s="78">
        <v>0</v>
      </c>
      <c r="R77" s="78">
        <v>0</v>
      </c>
      <c r="S77" s="535">
        <v>0</v>
      </c>
      <c r="T77" s="78">
        <v>0</v>
      </c>
      <c r="U77" s="78">
        <v>0</v>
      </c>
      <c r="V77" s="78">
        <v>0</v>
      </c>
      <c r="W77" s="78">
        <v>0</v>
      </c>
      <c r="X77" s="78">
        <v>0</v>
      </c>
      <c r="Y77" s="382">
        <v>0</v>
      </c>
      <c r="Z77" s="382">
        <v>0</v>
      </c>
      <c r="AA77" s="382">
        <v>0</v>
      </c>
      <c r="AB77" s="382">
        <v>0</v>
      </c>
      <c r="AC77" s="382">
        <v>0</v>
      </c>
      <c r="AD77" s="382">
        <v>0</v>
      </c>
      <c r="AE77" s="382">
        <v>0</v>
      </c>
      <c r="AF77" s="382">
        <v>0</v>
      </c>
      <c r="AG77" s="283">
        <f t="shared" si="1"/>
        <v>0</v>
      </c>
      <c r="AH77" s="543">
        <v>1</v>
      </c>
      <c r="AI77" s="543">
        <v>74</v>
      </c>
    </row>
    <row r="78" spans="1:35" s="168" customFormat="1" ht="19.5" customHeight="1">
      <c r="A78" s="496">
        <v>1</v>
      </c>
      <c r="B78" s="496">
        <v>75</v>
      </c>
      <c r="C78" s="174" t="s">
        <v>267</v>
      </c>
      <c r="D78" s="1542" t="s">
        <v>563</v>
      </c>
      <c r="E78" s="1548"/>
      <c r="F78" s="1548"/>
      <c r="G78" s="1626"/>
      <c r="H78" s="78">
        <v>0</v>
      </c>
      <c r="I78" s="89">
        <v>0</v>
      </c>
      <c r="J78" s="89">
        <v>0</v>
      </c>
      <c r="K78" s="89">
        <v>0</v>
      </c>
      <c r="L78" s="89">
        <v>0</v>
      </c>
      <c r="M78" s="89">
        <v>0</v>
      </c>
      <c r="N78" s="89">
        <v>0</v>
      </c>
      <c r="O78" s="89">
        <v>0</v>
      </c>
      <c r="P78" s="89">
        <v>0</v>
      </c>
      <c r="Q78" s="89">
        <v>0</v>
      </c>
      <c r="R78" s="89">
        <v>0</v>
      </c>
      <c r="S78" s="535">
        <v>0</v>
      </c>
      <c r="T78" s="89">
        <v>0</v>
      </c>
      <c r="U78" s="89">
        <v>0</v>
      </c>
      <c r="V78" s="89">
        <v>0</v>
      </c>
      <c r="W78" s="89">
        <v>0</v>
      </c>
      <c r="X78" s="89">
        <v>0</v>
      </c>
      <c r="Y78" s="78">
        <v>0</v>
      </c>
      <c r="Z78" s="78">
        <v>0</v>
      </c>
      <c r="AA78" s="78">
        <v>0</v>
      </c>
      <c r="AB78" s="78">
        <v>0</v>
      </c>
      <c r="AC78" s="78">
        <v>0</v>
      </c>
      <c r="AD78" s="78">
        <v>0</v>
      </c>
      <c r="AE78" s="78">
        <v>0</v>
      </c>
      <c r="AF78" s="78">
        <v>0</v>
      </c>
      <c r="AG78" s="280">
        <f t="shared" si="1"/>
        <v>0</v>
      </c>
      <c r="AH78" s="543">
        <v>1</v>
      </c>
      <c r="AI78" s="543">
        <v>75</v>
      </c>
    </row>
    <row r="79" spans="1:35" s="168" customFormat="1" ht="20.100000000000001" customHeight="1">
      <c r="A79" s="496">
        <v>1</v>
      </c>
      <c r="B79" s="496">
        <v>76</v>
      </c>
      <c r="C79" s="409" t="s">
        <v>269</v>
      </c>
      <c r="D79" s="1542" t="s">
        <v>622</v>
      </c>
      <c r="E79" s="1542"/>
      <c r="F79" s="1542"/>
      <c r="G79" s="529" t="s">
        <v>1291</v>
      </c>
      <c r="H79" s="78">
        <v>0</v>
      </c>
      <c r="I79" s="89">
        <v>0</v>
      </c>
      <c r="J79" s="89">
        <v>0</v>
      </c>
      <c r="K79" s="89">
        <v>0</v>
      </c>
      <c r="L79" s="89">
        <v>0</v>
      </c>
      <c r="M79" s="89">
        <v>0</v>
      </c>
      <c r="N79" s="89">
        <v>0</v>
      </c>
      <c r="O79" s="89">
        <v>0</v>
      </c>
      <c r="P79" s="89">
        <v>0</v>
      </c>
      <c r="Q79" s="89">
        <v>0</v>
      </c>
      <c r="R79" s="89">
        <v>0</v>
      </c>
      <c r="S79" s="535">
        <v>0</v>
      </c>
      <c r="T79" s="89">
        <v>0</v>
      </c>
      <c r="U79" s="89">
        <v>0</v>
      </c>
      <c r="V79" s="89">
        <v>0</v>
      </c>
      <c r="W79" s="89">
        <v>0</v>
      </c>
      <c r="X79" s="89">
        <v>0</v>
      </c>
      <c r="Y79" s="89">
        <v>0</v>
      </c>
      <c r="Z79" s="78">
        <v>0</v>
      </c>
      <c r="AA79" s="78">
        <v>0</v>
      </c>
      <c r="AB79" s="78">
        <v>0</v>
      </c>
      <c r="AC79" s="78">
        <v>0</v>
      </c>
      <c r="AD79" s="78">
        <v>0</v>
      </c>
      <c r="AE79" s="78">
        <v>0</v>
      </c>
      <c r="AF79" s="78">
        <v>0</v>
      </c>
      <c r="AG79" s="280">
        <f t="shared" si="1"/>
        <v>0</v>
      </c>
      <c r="AH79" s="543">
        <v>1</v>
      </c>
      <c r="AI79" s="543">
        <v>76</v>
      </c>
    </row>
    <row r="80" spans="1:35" s="168" customFormat="1" ht="20.100000000000001" customHeight="1">
      <c r="A80" s="496">
        <v>1</v>
      </c>
      <c r="B80" s="496">
        <v>77</v>
      </c>
      <c r="C80" s="409" t="s">
        <v>271</v>
      </c>
      <c r="D80" s="1568" t="s">
        <v>1292</v>
      </c>
      <c r="E80" s="1568"/>
      <c r="F80" s="1568"/>
      <c r="G80" s="529" t="s">
        <v>1291</v>
      </c>
      <c r="H80" s="78">
        <v>0</v>
      </c>
      <c r="I80" s="89">
        <v>0</v>
      </c>
      <c r="J80" s="89">
        <v>0</v>
      </c>
      <c r="K80" s="89">
        <v>0</v>
      </c>
      <c r="L80" s="89">
        <v>0</v>
      </c>
      <c r="M80" s="89">
        <v>0</v>
      </c>
      <c r="N80" s="89">
        <v>0</v>
      </c>
      <c r="O80" s="89">
        <v>0</v>
      </c>
      <c r="P80" s="89">
        <v>0</v>
      </c>
      <c r="Q80" s="89">
        <v>0</v>
      </c>
      <c r="R80" s="89">
        <v>0</v>
      </c>
      <c r="S80" s="535">
        <v>0</v>
      </c>
      <c r="T80" s="89">
        <v>0</v>
      </c>
      <c r="U80" s="89">
        <v>0</v>
      </c>
      <c r="V80" s="89">
        <v>0</v>
      </c>
      <c r="W80" s="89">
        <v>0</v>
      </c>
      <c r="X80" s="89">
        <v>0</v>
      </c>
      <c r="Y80" s="89">
        <v>0</v>
      </c>
      <c r="Z80" s="78">
        <v>0</v>
      </c>
      <c r="AA80" s="78">
        <v>0</v>
      </c>
      <c r="AB80" s="78">
        <v>0</v>
      </c>
      <c r="AC80" s="78">
        <v>0</v>
      </c>
      <c r="AD80" s="78">
        <v>0</v>
      </c>
      <c r="AE80" s="78">
        <v>0</v>
      </c>
      <c r="AF80" s="78">
        <v>0</v>
      </c>
      <c r="AG80" s="280">
        <f t="shared" si="1"/>
        <v>0</v>
      </c>
      <c r="AH80" s="543">
        <v>1</v>
      </c>
      <c r="AI80" s="543">
        <v>77</v>
      </c>
    </row>
    <row r="81" spans="1:35" s="168" customFormat="1" ht="20.100000000000001" customHeight="1">
      <c r="A81" s="496">
        <v>1</v>
      </c>
      <c r="B81" s="496">
        <v>78</v>
      </c>
      <c r="C81" s="500" t="s">
        <v>522</v>
      </c>
      <c r="D81" s="1797" t="s">
        <v>474</v>
      </c>
      <c r="E81" s="1792"/>
      <c r="F81" s="1792"/>
      <c r="G81" s="530"/>
      <c r="H81" s="381">
        <v>1092055</v>
      </c>
      <c r="I81" s="381">
        <v>158630</v>
      </c>
      <c r="J81" s="381">
        <v>63179</v>
      </c>
      <c r="K81" s="381">
        <v>162645</v>
      </c>
      <c r="L81" s="381">
        <v>0</v>
      </c>
      <c r="M81" s="381">
        <v>131330</v>
      </c>
      <c r="N81" s="381">
        <v>30752</v>
      </c>
      <c r="O81" s="381">
        <v>9460</v>
      </c>
      <c r="P81" s="381">
        <v>368704</v>
      </c>
      <c r="Q81" s="381">
        <v>45405</v>
      </c>
      <c r="R81" s="381">
        <v>125238</v>
      </c>
      <c r="S81" s="535">
        <v>143783</v>
      </c>
      <c r="T81" s="381">
        <v>0</v>
      </c>
      <c r="U81" s="381">
        <v>6851</v>
      </c>
      <c r="V81" s="381">
        <v>12779</v>
      </c>
      <c r="W81" s="381">
        <v>0</v>
      </c>
      <c r="X81" s="381">
        <v>6297</v>
      </c>
      <c r="Y81" s="381">
        <v>2209</v>
      </c>
      <c r="Z81" s="78">
        <v>63</v>
      </c>
      <c r="AA81" s="78">
        <v>5829</v>
      </c>
      <c r="AB81" s="78">
        <v>0</v>
      </c>
      <c r="AC81" s="78">
        <v>3098</v>
      </c>
      <c r="AD81" s="78">
        <v>3665</v>
      </c>
      <c r="AE81" s="78">
        <v>4187</v>
      </c>
      <c r="AF81" s="78">
        <v>30238</v>
      </c>
      <c r="AG81" s="280">
        <f t="shared" si="1"/>
        <v>2406397</v>
      </c>
      <c r="AH81" s="543">
        <v>1</v>
      </c>
      <c r="AI81" s="543">
        <v>78</v>
      </c>
    </row>
    <row r="82" spans="1:35" s="168" customFormat="1" ht="20.100000000000001" customHeight="1">
      <c r="A82" s="496">
        <v>1</v>
      </c>
      <c r="B82" s="496">
        <v>79</v>
      </c>
      <c r="C82" s="501" t="s">
        <v>562</v>
      </c>
      <c r="D82" s="1797" t="s">
        <v>690</v>
      </c>
      <c r="E82" s="1792"/>
      <c r="F82" s="1792"/>
      <c r="G82" s="355" t="s">
        <v>1291</v>
      </c>
      <c r="H82" s="78">
        <v>0</v>
      </c>
      <c r="I82" s="78">
        <v>0</v>
      </c>
      <c r="J82" s="78">
        <v>0</v>
      </c>
      <c r="K82" s="78">
        <v>0</v>
      </c>
      <c r="L82" s="78">
        <v>19263</v>
      </c>
      <c r="M82" s="78">
        <v>0</v>
      </c>
      <c r="N82" s="78">
        <v>0</v>
      </c>
      <c r="O82" s="78">
        <v>0</v>
      </c>
      <c r="P82" s="78">
        <v>0</v>
      </c>
      <c r="Q82" s="78">
        <v>0</v>
      </c>
      <c r="R82" s="78">
        <v>0</v>
      </c>
      <c r="S82" s="536">
        <v>0</v>
      </c>
      <c r="T82" s="78">
        <v>7157</v>
      </c>
      <c r="U82" s="78">
        <v>0</v>
      </c>
      <c r="V82" s="78">
        <v>0</v>
      </c>
      <c r="W82" s="78">
        <v>107040</v>
      </c>
      <c r="X82" s="78">
        <v>0</v>
      </c>
      <c r="Y82" s="78">
        <v>0</v>
      </c>
      <c r="Z82" s="78">
        <v>0</v>
      </c>
      <c r="AA82" s="78">
        <v>0</v>
      </c>
      <c r="AB82" s="78">
        <v>23293</v>
      </c>
      <c r="AC82" s="78">
        <v>0</v>
      </c>
      <c r="AD82" s="78">
        <v>0</v>
      </c>
      <c r="AE82" s="78">
        <v>0</v>
      </c>
      <c r="AF82" s="78">
        <v>0</v>
      </c>
      <c r="AG82" s="280">
        <f t="shared" si="1"/>
        <v>156753</v>
      </c>
      <c r="AH82" s="543">
        <v>1</v>
      </c>
      <c r="AI82" s="543">
        <v>79</v>
      </c>
    </row>
    <row r="83" spans="1:35" s="168" customFormat="1" ht="20.100000000000001" customHeight="1">
      <c r="A83" s="496">
        <v>2</v>
      </c>
      <c r="B83" s="496">
        <v>1</v>
      </c>
      <c r="C83" s="1607" t="s">
        <v>1287</v>
      </c>
      <c r="D83" s="1816"/>
      <c r="E83" s="1608"/>
      <c r="F83" s="1798" t="s">
        <v>1293</v>
      </c>
      <c r="G83" s="1798"/>
      <c r="H83" s="382">
        <v>921537</v>
      </c>
      <c r="I83" s="89">
        <v>0</v>
      </c>
      <c r="J83" s="89">
        <v>0</v>
      </c>
      <c r="K83" s="89">
        <v>0</v>
      </c>
      <c r="L83" s="89">
        <v>0</v>
      </c>
      <c r="M83" s="89">
        <v>0</v>
      </c>
      <c r="N83" s="89">
        <v>0</v>
      </c>
      <c r="O83" s="89">
        <v>0</v>
      </c>
      <c r="P83" s="89">
        <v>0</v>
      </c>
      <c r="Q83" s="89">
        <v>0</v>
      </c>
      <c r="R83" s="89">
        <v>9100</v>
      </c>
      <c r="S83" s="89">
        <v>5600</v>
      </c>
      <c r="T83" s="89"/>
      <c r="U83" s="89"/>
      <c r="V83" s="89">
        <v>0</v>
      </c>
      <c r="W83" s="89">
        <v>0</v>
      </c>
      <c r="X83" s="89">
        <v>0</v>
      </c>
      <c r="Y83" s="89">
        <v>0</v>
      </c>
      <c r="Z83" s="78">
        <v>0</v>
      </c>
      <c r="AA83" s="78">
        <v>0</v>
      </c>
      <c r="AB83" s="78">
        <v>0</v>
      </c>
      <c r="AC83" s="78">
        <v>0</v>
      </c>
      <c r="AD83" s="78">
        <v>0</v>
      </c>
      <c r="AE83" s="78">
        <v>0</v>
      </c>
      <c r="AF83" s="78">
        <v>0</v>
      </c>
      <c r="AG83" s="280">
        <f t="shared" si="1"/>
        <v>936237</v>
      </c>
      <c r="AH83" s="543">
        <v>2</v>
      </c>
      <c r="AI83" s="543">
        <v>1</v>
      </c>
    </row>
    <row r="84" spans="1:35" s="168" customFormat="1" ht="20.100000000000001" customHeight="1">
      <c r="A84" s="496">
        <v>2</v>
      </c>
      <c r="B84" s="496">
        <v>2</v>
      </c>
      <c r="C84" s="1609"/>
      <c r="D84" s="1817"/>
      <c r="E84" s="1610"/>
      <c r="F84" s="1585" t="s">
        <v>1204</v>
      </c>
      <c r="G84" s="1585"/>
      <c r="H84" s="381">
        <v>0</v>
      </c>
      <c r="I84" s="78">
        <v>0</v>
      </c>
      <c r="J84" s="78">
        <v>0</v>
      </c>
      <c r="K84" s="78">
        <v>0</v>
      </c>
      <c r="L84" s="78">
        <v>0</v>
      </c>
      <c r="M84" s="78">
        <v>0</v>
      </c>
      <c r="N84" s="78">
        <v>0</v>
      </c>
      <c r="O84" s="78">
        <v>0</v>
      </c>
      <c r="P84" s="78">
        <v>0</v>
      </c>
      <c r="Q84" s="78">
        <v>0</v>
      </c>
      <c r="R84" s="78">
        <v>0</v>
      </c>
      <c r="S84" s="78">
        <v>0</v>
      </c>
      <c r="T84" s="78"/>
      <c r="U84" s="78"/>
      <c r="V84" s="78">
        <v>0</v>
      </c>
      <c r="W84" s="78">
        <v>0</v>
      </c>
      <c r="X84" s="78">
        <v>3180</v>
      </c>
      <c r="Y84" s="78">
        <v>0</v>
      </c>
      <c r="Z84" s="78">
        <v>0</v>
      </c>
      <c r="AA84" s="78">
        <v>0</v>
      </c>
      <c r="AB84" s="78">
        <v>0</v>
      </c>
      <c r="AC84" s="78">
        <v>0</v>
      </c>
      <c r="AD84" s="78">
        <v>0</v>
      </c>
      <c r="AE84" s="78">
        <v>0</v>
      </c>
      <c r="AF84" s="78">
        <v>0</v>
      </c>
      <c r="AG84" s="280">
        <f t="shared" si="1"/>
        <v>3180</v>
      </c>
      <c r="AH84" s="543">
        <v>2</v>
      </c>
      <c r="AI84" s="543">
        <v>2</v>
      </c>
    </row>
    <row r="85" spans="1:35" s="168" customFormat="1" ht="20.100000000000001" customHeight="1">
      <c r="A85" s="496">
        <v>2</v>
      </c>
      <c r="B85" s="496">
        <v>3</v>
      </c>
      <c r="C85" s="1611"/>
      <c r="D85" s="1818"/>
      <c r="E85" s="1612"/>
      <c r="F85" s="1585" t="s">
        <v>1205</v>
      </c>
      <c r="G85" s="1585"/>
      <c r="H85" s="381">
        <v>930603</v>
      </c>
      <c r="I85" s="78">
        <v>0</v>
      </c>
      <c r="J85" s="78">
        <v>0</v>
      </c>
      <c r="K85" s="78">
        <v>0</v>
      </c>
      <c r="L85" s="78">
        <v>0</v>
      </c>
      <c r="M85" s="78">
        <v>0</v>
      </c>
      <c r="N85" s="78">
        <v>0</v>
      </c>
      <c r="O85" s="78">
        <v>0</v>
      </c>
      <c r="P85" s="78">
        <v>0</v>
      </c>
      <c r="Q85" s="78">
        <v>0</v>
      </c>
      <c r="R85" s="78">
        <v>0</v>
      </c>
      <c r="S85" s="78">
        <v>0</v>
      </c>
      <c r="T85" s="78"/>
      <c r="U85" s="78"/>
      <c r="V85" s="78">
        <v>0</v>
      </c>
      <c r="W85" s="78">
        <v>0</v>
      </c>
      <c r="X85" s="78">
        <v>0</v>
      </c>
      <c r="Y85" s="78">
        <v>0</v>
      </c>
      <c r="Z85" s="78">
        <v>0</v>
      </c>
      <c r="AA85" s="78">
        <v>0</v>
      </c>
      <c r="AB85" s="78">
        <v>0</v>
      </c>
      <c r="AC85" s="78">
        <v>0</v>
      </c>
      <c r="AD85" s="78">
        <v>0</v>
      </c>
      <c r="AE85" s="78">
        <v>0</v>
      </c>
      <c r="AF85" s="78">
        <v>0</v>
      </c>
      <c r="AG85" s="280">
        <f t="shared" si="1"/>
        <v>930603</v>
      </c>
      <c r="AH85" s="543">
        <v>2</v>
      </c>
      <c r="AI85" s="543">
        <v>3</v>
      </c>
    </row>
    <row r="86" spans="1:35" s="168" customFormat="1" ht="20.100000000000001" customHeight="1">
      <c r="A86" s="496">
        <v>2</v>
      </c>
      <c r="B86" s="496">
        <v>4</v>
      </c>
      <c r="C86" s="1607" t="s">
        <v>198</v>
      </c>
      <c r="D86" s="1816"/>
      <c r="E86" s="1608"/>
      <c r="F86" s="1544" t="s">
        <v>1293</v>
      </c>
      <c r="G86" s="1580"/>
      <c r="H86" s="381">
        <v>0</v>
      </c>
      <c r="I86" s="78">
        <v>0</v>
      </c>
      <c r="J86" s="78">
        <v>0</v>
      </c>
      <c r="K86" s="78">
        <v>0</v>
      </c>
      <c r="L86" s="78">
        <v>0</v>
      </c>
      <c r="M86" s="78">
        <v>0</v>
      </c>
      <c r="N86" s="78">
        <v>0</v>
      </c>
      <c r="O86" s="78">
        <v>0</v>
      </c>
      <c r="P86" s="78">
        <v>0</v>
      </c>
      <c r="Q86" s="78">
        <v>0</v>
      </c>
      <c r="R86" s="78">
        <v>0</v>
      </c>
      <c r="S86" s="78">
        <v>0</v>
      </c>
      <c r="T86" s="78"/>
      <c r="U86" s="78"/>
      <c r="V86" s="78">
        <v>0</v>
      </c>
      <c r="W86" s="78">
        <v>0</v>
      </c>
      <c r="X86" s="78">
        <v>0</v>
      </c>
      <c r="Y86" s="78">
        <v>0</v>
      </c>
      <c r="Z86" s="78">
        <v>0</v>
      </c>
      <c r="AA86" s="78">
        <v>0</v>
      </c>
      <c r="AB86" s="78">
        <v>0</v>
      </c>
      <c r="AC86" s="78">
        <v>0</v>
      </c>
      <c r="AD86" s="78">
        <v>0</v>
      </c>
      <c r="AE86" s="78">
        <v>0</v>
      </c>
      <c r="AF86" s="78">
        <v>0</v>
      </c>
      <c r="AG86" s="280">
        <f t="shared" si="1"/>
        <v>0</v>
      </c>
      <c r="AH86" s="543">
        <v>2</v>
      </c>
      <c r="AI86" s="543">
        <v>4</v>
      </c>
    </row>
    <row r="87" spans="1:35" s="168" customFormat="1" ht="20.100000000000001" customHeight="1">
      <c r="A87" s="496">
        <v>2</v>
      </c>
      <c r="B87" s="496">
        <v>5</v>
      </c>
      <c r="C87" s="1609"/>
      <c r="D87" s="1817"/>
      <c r="E87" s="1610"/>
      <c r="F87" s="1544" t="s">
        <v>1203</v>
      </c>
      <c r="G87" s="1580"/>
      <c r="H87" s="381">
        <v>64552</v>
      </c>
      <c r="I87" s="78">
        <v>5385</v>
      </c>
      <c r="J87" s="78">
        <v>13396</v>
      </c>
      <c r="K87" s="78">
        <v>13624</v>
      </c>
      <c r="L87" s="78">
        <v>7247</v>
      </c>
      <c r="M87" s="78">
        <v>3311</v>
      </c>
      <c r="N87" s="78">
        <v>1524</v>
      </c>
      <c r="O87" s="78">
        <v>3892</v>
      </c>
      <c r="P87" s="78">
        <v>20099</v>
      </c>
      <c r="Q87" s="78">
        <v>2897</v>
      </c>
      <c r="R87" s="78">
        <v>6152</v>
      </c>
      <c r="S87" s="78">
        <v>3461</v>
      </c>
      <c r="T87" s="78"/>
      <c r="U87" s="78"/>
      <c r="V87" s="78">
        <v>3883</v>
      </c>
      <c r="W87" s="78">
        <v>4256</v>
      </c>
      <c r="X87" s="78">
        <v>364</v>
      </c>
      <c r="Y87" s="78">
        <v>275</v>
      </c>
      <c r="Z87" s="78">
        <v>1311</v>
      </c>
      <c r="AA87" s="78">
        <v>1464</v>
      </c>
      <c r="AB87" s="78">
        <v>486</v>
      </c>
      <c r="AC87" s="78">
        <v>1673</v>
      </c>
      <c r="AD87" s="78">
        <v>721</v>
      </c>
      <c r="AE87" s="78">
        <v>1755</v>
      </c>
      <c r="AF87" s="78">
        <v>3065</v>
      </c>
      <c r="AG87" s="280">
        <f t="shared" si="1"/>
        <v>164793</v>
      </c>
      <c r="AH87" s="543">
        <v>2</v>
      </c>
      <c r="AI87" s="543">
        <v>5</v>
      </c>
    </row>
    <row r="88" spans="1:35" s="168" customFormat="1" ht="20.100000000000001" customHeight="1">
      <c r="A88" s="496">
        <v>2</v>
      </c>
      <c r="B88" s="496">
        <v>6</v>
      </c>
      <c r="C88" s="1609"/>
      <c r="D88" s="1817"/>
      <c r="E88" s="1610"/>
      <c r="F88" s="1544" t="s">
        <v>290</v>
      </c>
      <c r="G88" s="1580"/>
      <c r="H88" s="381">
        <v>0</v>
      </c>
      <c r="I88" s="78">
        <v>0</v>
      </c>
      <c r="J88" s="78">
        <v>0</v>
      </c>
      <c r="K88" s="78">
        <v>0</v>
      </c>
      <c r="L88" s="78">
        <v>0</v>
      </c>
      <c r="M88" s="78">
        <v>0</v>
      </c>
      <c r="N88" s="78">
        <v>0</v>
      </c>
      <c r="O88" s="78">
        <v>0</v>
      </c>
      <c r="P88" s="78">
        <v>0</v>
      </c>
      <c r="Q88" s="78">
        <v>0</v>
      </c>
      <c r="R88" s="78">
        <v>0</v>
      </c>
      <c r="S88" s="78">
        <v>0</v>
      </c>
      <c r="T88" s="78"/>
      <c r="U88" s="78"/>
      <c r="V88" s="78">
        <v>0</v>
      </c>
      <c r="W88" s="78">
        <v>16065</v>
      </c>
      <c r="X88" s="78">
        <v>0</v>
      </c>
      <c r="Y88" s="78">
        <v>0</v>
      </c>
      <c r="Z88" s="78">
        <v>0</v>
      </c>
      <c r="AA88" s="78">
        <v>0</v>
      </c>
      <c r="AB88" s="78">
        <v>0</v>
      </c>
      <c r="AC88" s="78">
        <v>0</v>
      </c>
      <c r="AD88" s="78">
        <v>0</v>
      </c>
      <c r="AE88" s="78">
        <v>0</v>
      </c>
      <c r="AF88" s="78">
        <v>0</v>
      </c>
      <c r="AG88" s="280">
        <f t="shared" si="1"/>
        <v>16065</v>
      </c>
      <c r="AH88" s="543">
        <v>2</v>
      </c>
      <c r="AI88" s="543">
        <v>6</v>
      </c>
    </row>
    <row r="89" spans="1:35" s="168" customFormat="1" ht="20.100000000000001" customHeight="1">
      <c r="A89" s="496">
        <v>2</v>
      </c>
      <c r="B89" s="496">
        <v>7</v>
      </c>
      <c r="C89" s="1609"/>
      <c r="D89" s="1817"/>
      <c r="E89" s="1610"/>
      <c r="F89" s="1544" t="s">
        <v>1204</v>
      </c>
      <c r="G89" s="1580"/>
      <c r="H89" s="381">
        <v>0</v>
      </c>
      <c r="I89" s="78">
        <v>0</v>
      </c>
      <c r="J89" s="78">
        <v>0</v>
      </c>
      <c r="K89" s="78">
        <v>0</v>
      </c>
      <c r="L89" s="78">
        <v>0</v>
      </c>
      <c r="M89" s="78">
        <v>0</v>
      </c>
      <c r="N89" s="78">
        <v>0</v>
      </c>
      <c r="O89" s="78">
        <v>0</v>
      </c>
      <c r="P89" s="78">
        <v>0</v>
      </c>
      <c r="Q89" s="78">
        <v>0</v>
      </c>
      <c r="R89" s="78">
        <v>0</v>
      </c>
      <c r="S89" s="78">
        <v>0</v>
      </c>
      <c r="T89" s="78"/>
      <c r="U89" s="78"/>
      <c r="V89" s="78">
        <v>0</v>
      </c>
      <c r="W89" s="78">
        <v>0</v>
      </c>
      <c r="X89" s="78">
        <v>0</v>
      </c>
      <c r="Y89" s="78">
        <v>0</v>
      </c>
      <c r="Z89" s="78">
        <v>0</v>
      </c>
      <c r="AA89" s="78">
        <v>0</v>
      </c>
      <c r="AB89" s="78">
        <v>0</v>
      </c>
      <c r="AC89" s="78">
        <v>0</v>
      </c>
      <c r="AD89" s="78">
        <v>0</v>
      </c>
      <c r="AE89" s="78">
        <v>0</v>
      </c>
      <c r="AF89" s="78">
        <v>0</v>
      </c>
      <c r="AG89" s="280">
        <f t="shared" si="1"/>
        <v>0</v>
      </c>
      <c r="AH89" s="543">
        <v>2</v>
      </c>
      <c r="AI89" s="543">
        <v>7</v>
      </c>
    </row>
    <row r="90" spans="1:35" s="168" customFormat="1" ht="20.100000000000001" customHeight="1">
      <c r="A90" s="496">
        <v>2</v>
      </c>
      <c r="B90" s="496">
        <v>8</v>
      </c>
      <c r="C90" s="1611"/>
      <c r="D90" s="1818"/>
      <c r="E90" s="1612"/>
      <c r="F90" s="1544" t="s">
        <v>1205</v>
      </c>
      <c r="G90" s="1580"/>
      <c r="H90" s="381">
        <v>0</v>
      </c>
      <c r="I90" s="78">
        <v>0</v>
      </c>
      <c r="J90" s="78">
        <v>0</v>
      </c>
      <c r="K90" s="78">
        <v>0</v>
      </c>
      <c r="L90" s="78">
        <v>0</v>
      </c>
      <c r="M90" s="78">
        <v>654</v>
      </c>
      <c r="N90" s="78">
        <v>301</v>
      </c>
      <c r="O90" s="78">
        <v>0</v>
      </c>
      <c r="P90" s="78">
        <v>0</v>
      </c>
      <c r="Q90" s="78">
        <v>0</v>
      </c>
      <c r="R90" s="78">
        <v>0</v>
      </c>
      <c r="S90" s="78">
        <v>0</v>
      </c>
      <c r="T90" s="78"/>
      <c r="U90" s="78"/>
      <c r="V90" s="78">
        <v>0</v>
      </c>
      <c r="W90" s="78">
        <v>0</v>
      </c>
      <c r="X90" s="78">
        <v>0</v>
      </c>
      <c r="Y90" s="78">
        <v>0</v>
      </c>
      <c r="Z90" s="78">
        <v>258</v>
      </c>
      <c r="AA90" s="78">
        <v>0</v>
      </c>
      <c r="AB90" s="78">
        <v>91</v>
      </c>
      <c r="AC90" s="78">
        <v>0</v>
      </c>
      <c r="AD90" s="78">
        <v>141</v>
      </c>
      <c r="AE90" s="78">
        <v>346</v>
      </c>
      <c r="AF90" s="78">
        <v>644</v>
      </c>
      <c r="AG90" s="280">
        <f t="shared" si="1"/>
        <v>2435</v>
      </c>
      <c r="AH90" s="543">
        <v>2</v>
      </c>
      <c r="AI90" s="543">
        <v>8</v>
      </c>
    </row>
    <row r="91" spans="1:35" s="168" customFormat="1" ht="20.100000000000001" customHeight="1">
      <c r="A91" s="496">
        <v>2</v>
      </c>
      <c r="B91" s="496">
        <v>9</v>
      </c>
      <c r="C91" s="1826" t="s">
        <v>1342</v>
      </c>
      <c r="D91" s="1827"/>
      <c r="E91" s="14" t="s">
        <v>71</v>
      </c>
      <c r="F91" s="1542" t="s">
        <v>1148</v>
      </c>
      <c r="G91" s="1580"/>
      <c r="H91" s="381">
        <v>4800</v>
      </c>
      <c r="I91" s="78">
        <v>0</v>
      </c>
      <c r="J91" s="78">
        <v>0</v>
      </c>
      <c r="K91" s="78">
        <v>0</v>
      </c>
      <c r="L91" s="78">
        <v>0</v>
      </c>
      <c r="M91" s="78">
        <v>0</v>
      </c>
      <c r="N91" s="78">
        <v>0</v>
      </c>
      <c r="O91" s="78">
        <v>0</v>
      </c>
      <c r="P91" s="78">
        <v>0</v>
      </c>
      <c r="Q91" s="78">
        <v>0</v>
      </c>
      <c r="R91" s="78">
        <v>0</v>
      </c>
      <c r="S91" s="78">
        <v>0</v>
      </c>
      <c r="T91" s="78"/>
      <c r="U91" s="78"/>
      <c r="V91" s="78">
        <v>0</v>
      </c>
      <c r="W91" s="78">
        <v>0</v>
      </c>
      <c r="X91" s="78">
        <v>0</v>
      </c>
      <c r="Y91" s="78">
        <v>0</v>
      </c>
      <c r="Z91" s="78">
        <v>0</v>
      </c>
      <c r="AA91" s="78">
        <v>0</v>
      </c>
      <c r="AB91" s="78">
        <v>0</v>
      </c>
      <c r="AC91" s="78">
        <v>0</v>
      </c>
      <c r="AD91" s="78">
        <v>0</v>
      </c>
      <c r="AE91" s="78">
        <v>0</v>
      </c>
      <c r="AF91" s="78">
        <v>0</v>
      </c>
      <c r="AG91" s="280">
        <f t="shared" si="1"/>
        <v>4800</v>
      </c>
      <c r="AH91" s="543">
        <v>2</v>
      </c>
      <c r="AI91" s="543">
        <v>9</v>
      </c>
    </row>
    <row r="92" spans="1:35" s="168" customFormat="1" ht="20.100000000000001" customHeight="1">
      <c r="A92" s="496">
        <v>2</v>
      </c>
      <c r="B92" s="496">
        <v>10</v>
      </c>
      <c r="C92" s="1828"/>
      <c r="D92" s="1829"/>
      <c r="E92" s="1819" t="s">
        <v>301</v>
      </c>
      <c r="F92" s="1544" t="s">
        <v>1149</v>
      </c>
      <c r="G92" s="1580"/>
      <c r="H92" s="381">
        <v>0</v>
      </c>
      <c r="I92" s="78">
        <v>0</v>
      </c>
      <c r="J92" s="78">
        <v>0</v>
      </c>
      <c r="K92" s="78">
        <v>0</v>
      </c>
      <c r="L92" s="78">
        <v>0</v>
      </c>
      <c r="M92" s="78">
        <v>0</v>
      </c>
      <c r="N92" s="78">
        <v>0</v>
      </c>
      <c r="O92" s="78">
        <v>0</v>
      </c>
      <c r="P92" s="78">
        <v>0</v>
      </c>
      <c r="Q92" s="78">
        <v>0</v>
      </c>
      <c r="R92" s="78">
        <v>0</v>
      </c>
      <c r="S92" s="78">
        <v>0</v>
      </c>
      <c r="T92" s="78"/>
      <c r="U92" s="78"/>
      <c r="V92" s="78">
        <v>0</v>
      </c>
      <c r="W92" s="78">
        <v>0</v>
      </c>
      <c r="X92" s="78">
        <v>0</v>
      </c>
      <c r="Y92" s="78">
        <v>0</v>
      </c>
      <c r="Z92" s="78">
        <v>0</v>
      </c>
      <c r="AA92" s="78">
        <v>0</v>
      </c>
      <c r="AB92" s="78">
        <v>0</v>
      </c>
      <c r="AC92" s="78">
        <v>0</v>
      </c>
      <c r="AD92" s="78">
        <v>0</v>
      </c>
      <c r="AE92" s="78">
        <v>0</v>
      </c>
      <c r="AF92" s="78">
        <v>0</v>
      </c>
      <c r="AG92" s="280">
        <f t="shared" si="1"/>
        <v>0</v>
      </c>
      <c r="AH92" s="543">
        <v>2</v>
      </c>
      <c r="AI92" s="543">
        <v>10</v>
      </c>
    </row>
    <row r="93" spans="1:35" s="168" customFormat="1" ht="20.100000000000001" customHeight="1">
      <c r="A93" s="496">
        <v>2</v>
      </c>
      <c r="B93" s="496">
        <v>11</v>
      </c>
      <c r="C93" s="1828"/>
      <c r="D93" s="1829"/>
      <c r="E93" s="1820"/>
      <c r="F93" s="1544" t="s">
        <v>916</v>
      </c>
      <c r="G93" s="1580"/>
      <c r="H93" s="381">
        <v>4800</v>
      </c>
      <c r="I93" s="78">
        <v>0</v>
      </c>
      <c r="J93" s="78">
        <v>0</v>
      </c>
      <c r="K93" s="78">
        <v>0</v>
      </c>
      <c r="L93" s="78">
        <v>0</v>
      </c>
      <c r="M93" s="78">
        <v>0</v>
      </c>
      <c r="N93" s="78">
        <v>0</v>
      </c>
      <c r="O93" s="78">
        <v>0</v>
      </c>
      <c r="P93" s="78">
        <v>0</v>
      </c>
      <c r="Q93" s="78">
        <v>0</v>
      </c>
      <c r="R93" s="78">
        <v>0</v>
      </c>
      <c r="S93" s="78">
        <v>0</v>
      </c>
      <c r="T93" s="78"/>
      <c r="U93" s="78"/>
      <c r="V93" s="78">
        <v>0</v>
      </c>
      <c r="W93" s="78">
        <v>0</v>
      </c>
      <c r="X93" s="78">
        <v>0</v>
      </c>
      <c r="Y93" s="78">
        <v>0</v>
      </c>
      <c r="Z93" s="78">
        <v>0</v>
      </c>
      <c r="AA93" s="78">
        <v>0</v>
      </c>
      <c r="AB93" s="78">
        <v>0</v>
      </c>
      <c r="AC93" s="78">
        <v>0</v>
      </c>
      <c r="AD93" s="78">
        <v>0</v>
      </c>
      <c r="AE93" s="78">
        <v>0</v>
      </c>
      <c r="AF93" s="78">
        <v>0</v>
      </c>
      <c r="AG93" s="280">
        <f t="shared" si="1"/>
        <v>4800</v>
      </c>
      <c r="AH93" s="543">
        <v>2</v>
      </c>
      <c r="AI93" s="543">
        <v>11</v>
      </c>
    </row>
    <row r="94" spans="1:35" s="168" customFormat="1" ht="20.100000000000001" customHeight="1">
      <c r="A94" s="496">
        <v>2</v>
      </c>
      <c r="B94" s="496">
        <v>12</v>
      </c>
      <c r="C94" s="1828"/>
      <c r="D94" s="1829"/>
      <c r="E94" s="358" t="s">
        <v>106</v>
      </c>
      <c r="F94" s="1542" t="s">
        <v>1022</v>
      </c>
      <c r="G94" s="1580"/>
      <c r="H94" s="381">
        <v>0</v>
      </c>
      <c r="I94" s="78">
        <v>0</v>
      </c>
      <c r="J94" s="78">
        <v>0</v>
      </c>
      <c r="K94" s="78">
        <v>0</v>
      </c>
      <c r="L94" s="78">
        <v>0</v>
      </c>
      <c r="M94" s="78">
        <v>0</v>
      </c>
      <c r="N94" s="78">
        <v>0</v>
      </c>
      <c r="O94" s="78">
        <v>0</v>
      </c>
      <c r="P94" s="78">
        <v>0</v>
      </c>
      <c r="Q94" s="78">
        <v>0</v>
      </c>
      <c r="R94" s="78">
        <v>0</v>
      </c>
      <c r="S94" s="78">
        <v>0</v>
      </c>
      <c r="T94" s="78"/>
      <c r="U94" s="78"/>
      <c r="V94" s="78">
        <v>0</v>
      </c>
      <c r="W94" s="78">
        <v>0</v>
      </c>
      <c r="X94" s="78">
        <v>0</v>
      </c>
      <c r="Y94" s="78">
        <v>0</v>
      </c>
      <c r="Z94" s="78">
        <v>0</v>
      </c>
      <c r="AA94" s="78">
        <v>0</v>
      </c>
      <c r="AB94" s="78">
        <v>0</v>
      </c>
      <c r="AC94" s="78">
        <v>0</v>
      </c>
      <c r="AD94" s="78">
        <v>0</v>
      </c>
      <c r="AE94" s="78">
        <v>0</v>
      </c>
      <c r="AF94" s="78">
        <v>0</v>
      </c>
      <c r="AG94" s="280">
        <f t="shared" si="1"/>
        <v>0</v>
      </c>
      <c r="AH94" s="543">
        <v>2</v>
      </c>
      <c r="AI94" s="543">
        <v>12</v>
      </c>
    </row>
    <row r="95" spans="1:35" s="168" customFormat="1" ht="20.100000000000001" customHeight="1">
      <c r="A95" s="496">
        <v>2</v>
      </c>
      <c r="B95" s="496">
        <v>13</v>
      </c>
      <c r="C95" s="1828"/>
      <c r="D95" s="1829"/>
      <c r="E95" s="1819" t="s">
        <v>301</v>
      </c>
      <c r="F95" s="1544" t="s">
        <v>1101</v>
      </c>
      <c r="G95" s="1580"/>
      <c r="H95" s="381">
        <v>0</v>
      </c>
      <c r="I95" s="78">
        <v>0</v>
      </c>
      <c r="J95" s="78">
        <v>0</v>
      </c>
      <c r="K95" s="78">
        <v>0</v>
      </c>
      <c r="L95" s="78">
        <v>0</v>
      </c>
      <c r="M95" s="78">
        <v>0</v>
      </c>
      <c r="N95" s="78">
        <v>0</v>
      </c>
      <c r="O95" s="78">
        <v>0</v>
      </c>
      <c r="P95" s="78">
        <v>0</v>
      </c>
      <c r="Q95" s="78">
        <v>0</v>
      </c>
      <c r="R95" s="78">
        <v>0</v>
      </c>
      <c r="S95" s="78">
        <v>0</v>
      </c>
      <c r="T95" s="78"/>
      <c r="U95" s="78"/>
      <c r="V95" s="78">
        <v>0</v>
      </c>
      <c r="W95" s="78">
        <v>0</v>
      </c>
      <c r="X95" s="78">
        <v>0</v>
      </c>
      <c r="Y95" s="78">
        <v>0</v>
      </c>
      <c r="Z95" s="78">
        <v>0</v>
      </c>
      <c r="AA95" s="78">
        <v>0</v>
      </c>
      <c r="AB95" s="78">
        <v>0</v>
      </c>
      <c r="AC95" s="78">
        <v>0</v>
      </c>
      <c r="AD95" s="78">
        <v>0</v>
      </c>
      <c r="AE95" s="78">
        <v>0</v>
      </c>
      <c r="AF95" s="78">
        <v>0</v>
      </c>
      <c r="AG95" s="280">
        <f t="shared" si="1"/>
        <v>0</v>
      </c>
      <c r="AH95" s="543">
        <v>2</v>
      </c>
      <c r="AI95" s="543">
        <v>13</v>
      </c>
    </row>
    <row r="96" spans="1:35" s="168" customFormat="1" ht="20.100000000000001" customHeight="1">
      <c r="A96" s="496">
        <v>2</v>
      </c>
      <c r="B96" s="496">
        <v>14</v>
      </c>
      <c r="C96" s="1828"/>
      <c r="D96" s="1829"/>
      <c r="E96" s="1820"/>
      <c r="F96" s="1544" t="s">
        <v>1150</v>
      </c>
      <c r="G96" s="1580"/>
      <c r="H96" s="381">
        <v>0</v>
      </c>
      <c r="I96" s="78">
        <v>0</v>
      </c>
      <c r="J96" s="78">
        <v>0</v>
      </c>
      <c r="K96" s="78">
        <v>0</v>
      </c>
      <c r="L96" s="78">
        <v>0</v>
      </c>
      <c r="M96" s="78">
        <v>0</v>
      </c>
      <c r="N96" s="78">
        <v>0</v>
      </c>
      <c r="O96" s="78">
        <v>0</v>
      </c>
      <c r="P96" s="78">
        <v>0</v>
      </c>
      <c r="Q96" s="78">
        <v>0</v>
      </c>
      <c r="R96" s="78">
        <v>0</v>
      </c>
      <c r="S96" s="78">
        <v>0</v>
      </c>
      <c r="T96" s="78"/>
      <c r="U96" s="78"/>
      <c r="V96" s="78">
        <v>0</v>
      </c>
      <c r="W96" s="78">
        <v>0</v>
      </c>
      <c r="X96" s="78">
        <v>0</v>
      </c>
      <c r="Y96" s="78">
        <v>0</v>
      </c>
      <c r="Z96" s="78">
        <v>0</v>
      </c>
      <c r="AA96" s="78">
        <v>0</v>
      </c>
      <c r="AB96" s="78">
        <v>0</v>
      </c>
      <c r="AC96" s="78">
        <v>0</v>
      </c>
      <c r="AD96" s="78">
        <v>0</v>
      </c>
      <c r="AE96" s="78">
        <v>0</v>
      </c>
      <c r="AF96" s="78">
        <v>0</v>
      </c>
      <c r="AG96" s="280">
        <f t="shared" si="1"/>
        <v>0</v>
      </c>
      <c r="AH96" s="543">
        <v>2</v>
      </c>
      <c r="AI96" s="543">
        <v>14</v>
      </c>
    </row>
    <row r="97" spans="1:35" s="168" customFormat="1" ht="20.100000000000001" customHeight="1">
      <c r="A97" s="496">
        <v>2</v>
      </c>
      <c r="B97" s="496">
        <v>15</v>
      </c>
      <c r="C97" s="1828"/>
      <c r="D97" s="1829"/>
      <c r="E97" s="418" t="s">
        <v>144</v>
      </c>
      <c r="F97" s="1580" t="s">
        <v>991</v>
      </c>
      <c r="G97" s="1799"/>
      <c r="H97" s="381">
        <v>0</v>
      </c>
      <c r="I97" s="78">
        <v>0</v>
      </c>
      <c r="J97" s="78">
        <v>0</v>
      </c>
      <c r="K97" s="78">
        <v>0</v>
      </c>
      <c r="L97" s="78">
        <v>0</v>
      </c>
      <c r="M97" s="78">
        <v>0</v>
      </c>
      <c r="N97" s="78">
        <v>0</v>
      </c>
      <c r="O97" s="78">
        <v>0</v>
      </c>
      <c r="P97" s="78">
        <v>0</v>
      </c>
      <c r="Q97" s="78">
        <v>0</v>
      </c>
      <c r="R97" s="78">
        <v>0</v>
      </c>
      <c r="S97" s="78">
        <v>0</v>
      </c>
      <c r="T97" s="78"/>
      <c r="U97" s="78"/>
      <c r="V97" s="78">
        <v>0</v>
      </c>
      <c r="W97" s="78">
        <v>0</v>
      </c>
      <c r="X97" s="78">
        <v>0</v>
      </c>
      <c r="Y97" s="78">
        <v>0</v>
      </c>
      <c r="Z97" s="78">
        <v>0</v>
      </c>
      <c r="AA97" s="78">
        <v>0</v>
      </c>
      <c r="AB97" s="78">
        <v>0</v>
      </c>
      <c r="AC97" s="78">
        <v>0</v>
      </c>
      <c r="AD97" s="78">
        <v>0</v>
      </c>
      <c r="AE97" s="78">
        <v>0</v>
      </c>
      <c r="AF97" s="78">
        <v>0</v>
      </c>
      <c r="AG97" s="280">
        <f t="shared" si="1"/>
        <v>0</v>
      </c>
      <c r="AH97" s="543">
        <v>2</v>
      </c>
      <c r="AI97" s="543">
        <v>15</v>
      </c>
    </row>
    <row r="98" spans="1:35" s="168" customFormat="1" ht="20.100000000000001" customHeight="1">
      <c r="A98" s="496">
        <v>2</v>
      </c>
      <c r="B98" s="496">
        <v>16</v>
      </c>
      <c r="C98" s="1828"/>
      <c r="D98" s="1829"/>
      <c r="E98" s="13" t="s">
        <v>147</v>
      </c>
      <c r="F98" s="1800" t="s">
        <v>1294</v>
      </c>
      <c r="G98" s="1801"/>
      <c r="H98" s="381">
        <v>0</v>
      </c>
      <c r="I98" s="78">
        <v>0</v>
      </c>
      <c r="J98" s="78">
        <v>0</v>
      </c>
      <c r="K98" s="78">
        <v>199879</v>
      </c>
      <c r="L98" s="78">
        <v>0</v>
      </c>
      <c r="M98" s="78">
        <v>0</v>
      </c>
      <c r="N98" s="78">
        <v>0</v>
      </c>
      <c r="O98" s="78">
        <v>0</v>
      </c>
      <c r="P98" s="78">
        <v>0</v>
      </c>
      <c r="Q98" s="78">
        <v>0</v>
      </c>
      <c r="R98" s="78">
        <v>0</v>
      </c>
      <c r="S98" s="78">
        <v>0</v>
      </c>
      <c r="T98" s="78"/>
      <c r="U98" s="78"/>
      <c r="V98" s="78">
        <v>0</v>
      </c>
      <c r="W98" s="78">
        <v>0</v>
      </c>
      <c r="X98" s="78">
        <v>0</v>
      </c>
      <c r="Y98" s="78">
        <v>0</v>
      </c>
      <c r="Z98" s="78">
        <v>0</v>
      </c>
      <c r="AA98" s="78">
        <v>0</v>
      </c>
      <c r="AB98" s="78">
        <v>0</v>
      </c>
      <c r="AC98" s="78">
        <v>0</v>
      </c>
      <c r="AD98" s="78">
        <v>0</v>
      </c>
      <c r="AE98" s="78">
        <v>0</v>
      </c>
      <c r="AF98" s="78">
        <v>0</v>
      </c>
      <c r="AG98" s="280">
        <f t="shared" si="1"/>
        <v>199879</v>
      </c>
      <c r="AH98" s="543">
        <v>2</v>
      </c>
      <c r="AI98" s="543">
        <v>16</v>
      </c>
    </row>
    <row r="99" spans="1:35" s="168" customFormat="1" ht="20.100000000000001" customHeight="1">
      <c r="A99" s="496">
        <v>2</v>
      </c>
      <c r="B99" s="496">
        <v>17</v>
      </c>
      <c r="C99" s="1828"/>
      <c r="D99" s="1829"/>
      <c r="E99" s="13" t="s">
        <v>155</v>
      </c>
      <c r="F99" s="1800" t="s">
        <v>1295</v>
      </c>
      <c r="G99" s="1801"/>
      <c r="H99" s="381">
        <v>0</v>
      </c>
      <c r="I99" s="78">
        <v>0</v>
      </c>
      <c r="J99" s="78">
        <v>0</v>
      </c>
      <c r="K99" s="78">
        <v>0</v>
      </c>
      <c r="L99" s="78">
        <v>0</v>
      </c>
      <c r="M99" s="78">
        <v>0</v>
      </c>
      <c r="N99" s="78">
        <v>0</v>
      </c>
      <c r="O99" s="78">
        <v>0</v>
      </c>
      <c r="P99" s="78">
        <v>0</v>
      </c>
      <c r="Q99" s="78">
        <v>0</v>
      </c>
      <c r="R99" s="78">
        <v>0</v>
      </c>
      <c r="S99" s="78">
        <v>0</v>
      </c>
      <c r="T99" s="78"/>
      <c r="U99" s="78"/>
      <c r="V99" s="78">
        <v>0</v>
      </c>
      <c r="W99" s="78">
        <v>0</v>
      </c>
      <c r="X99" s="78">
        <v>0</v>
      </c>
      <c r="Y99" s="78">
        <v>0</v>
      </c>
      <c r="Z99" s="78">
        <v>0</v>
      </c>
      <c r="AA99" s="78">
        <v>0</v>
      </c>
      <c r="AB99" s="78">
        <v>0</v>
      </c>
      <c r="AC99" s="78">
        <v>0</v>
      </c>
      <c r="AD99" s="78">
        <v>0</v>
      </c>
      <c r="AE99" s="78">
        <v>0</v>
      </c>
      <c r="AF99" s="78">
        <v>0</v>
      </c>
      <c r="AG99" s="280">
        <f t="shared" si="1"/>
        <v>0</v>
      </c>
      <c r="AH99" s="543">
        <v>2</v>
      </c>
      <c r="AI99" s="543">
        <v>17</v>
      </c>
    </row>
    <row r="100" spans="1:35" s="168" customFormat="1" ht="20.100000000000001" customHeight="1">
      <c r="A100" s="496">
        <v>2</v>
      </c>
      <c r="B100" s="496">
        <v>18</v>
      </c>
      <c r="C100" s="1821" t="s">
        <v>1087</v>
      </c>
      <c r="D100" s="1821"/>
      <c r="E100" s="1585" t="s">
        <v>1112</v>
      </c>
      <c r="F100" s="1799"/>
      <c r="G100" s="1799"/>
      <c r="H100" s="381">
        <v>0</v>
      </c>
      <c r="I100" s="78">
        <v>0</v>
      </c>
      <c r="J100" s="78">
        <v>0</v>
      </c>
      <c r="K100" s="78">
        <v>0</v>
      </c>
      <c r="L100" s="78">
        <v>0</v>
      </c>
      <c r="M100" s="78">
        <v>0</v>
      </c>
      <c r="N100" s="78">
        <v>0</v>
      </c>
      <c r="O100" s="78">
        <v>0</v>
      </c>
      <c r="P100" s="78">
        <v>0</v>
      </c>
      <c r="Q100" s="78">
        <v>0</v>
      </c>
      <c r="R100" s="78">
        <v>0</v>
      </c>
      <c r="S100" s="78">
        <v>0</v>
      </c>
      <c r="T100" s="78"/>
      <c r="U100" s="78"/>
      <c r="V100" s="78">
        <v>0</v>
      </c>
      <c r="W100" s="78">
        <v>0</v>
      </c>
      <c r="X100" s="78">
        <v>0</v>
      </c>
      <c r="Y100" s="78">
        <v>0</v>
      </c>
      <c r="Z100" s="78">
        <v>0</v>
      </c>
      <c r="AA100" s="78">
        <v>0</v>
      </c>
      <c r="AB100" s="78">
        <v>0</v>
      </c>
      <c r="AC100" s="78">
        <v>0</v>
      </c>
      <c r="AD100" s="78">
        <v>0</v>
      </c>
      <c r="AE100" s="78">
        <v>0</v>
      </c>
      <c r="AF100" s="78">
        <v>0</v>
      </c>
      <c r="AG100" s="280">
        <f t="shared" si="1"/>
        <v>0</v>
      </c>
      <c r="AH100" s="543">
        <v>2</v>
      </c>
      <c r="AI100" s="543">
        <v>18</v>
      </c>
    </row>
    <row r="101" spans="1:35" s="168" customFormat="1" ht="20.100000000000001" customHeight="1">
      <c r="A101" s="496">
        <v>2</v>
      </c>
      <c r="B101" s="496">
        <v>19</v>
      </c>
      <c r="C101" s="1821"/>
      <c r="D101" s="1821"/>
      <c r="E101" s="1822" t="s">
        <v>180</v>
      </c>
      <c r="F101" s="1585" t="s">
        <v>546</v>
      </c>
      <c r="G101" s="1585"/>
      <c r="H101" s="381">
        <v>0</v>
      </c>
      <c r="I101" s="78">
        <v>0</v>
      </c>
      <c r="J101" s="78">
        <v>0</v>
      </c>
      <c r="K101" s="78">
        <v>0</v>
      </c>
      <c r="L101" s="78">
        <v>0</v>
      </c>
      <c r="M101" s="78">
        <v>0</v>
      </c>
      <c r="N101" s="78">
        <v>0</v>
      </c>
      <c r="O101" s="78">
        <v>0</v>
      </c>
      <c r="P101" s="78">
        <v>0</v>
      </c>
      <c r="Q101" s="78">
        <v>0</v>
      </c>
      <c r="R101" s="78">
        <v>0</v>
      </c>
      <c r="S101" s="78">
        <v>0</v>
      </c>
      <c r="T101" s="78"/>
      <c r="U101" s="78"/>
      <c r="V101" s="78">
        <v>0</v>
      </c>
      <c r="W101" s="78">
        <v>0</v>
      </c>
      <c r="X101" s="78">
        <v>0</v>
      </c>
      <c r="Y101" s="78">
        <v>0</v>
      </c>
      <c r="Z101" s="78">
        <v>0</v>
      </c>
      <c r="AA101" s="78">
        <v>0</v>
      </c>
      <c r="AB101" s="78">
        <v>0</v>
      </c>
      <c r="AC101" s="78">
        <v>0</v>
      </c>
      <c r="AD101" s="78">
        <v>0</v>
      </c>
      <c r="AE101" s="78">
        <v>0</v>
      </c>
      <c r="AF101" s="78">
        <v>0</v>
      </c>
      <c r="AG101" s="280">
        <f t="shared" si="1"/>
        <v>0</v>
      </c>
      <c r="AH101" s="543">
        <v>2</v>
      </c>
      <c r="AI101" s="543">
        <v>19</v>
      </c>
    </row>
    <row r="102" spans="1:35" s="168" customFormat="1" ht="20.100000000000001" customHeight="1">
      <c r="A102" s="496">
        <v>2</v>
      </c>
      <c r="B102" s="496">
        <v>20</v>
      </c>
      <c r="C102" s="1821"/>
      <c r="D102" s="1821"/>
      <c r="E102" s="1822"/>
      <c r="F102" s="1585" t="s">
        <v>1101</v>
      </c>
      <c r="G102" s="1585"/>
      <c r="H102" s="381">
        <v>0</v>
      </c>
      <c r="I102" s="78">
        <v>0</v>
      </c>
      <c r="J102" s="78">
        <v>0</v>
      </c>
      <c r="K102" s="78">
        <v>0</v>
      </c>
      <c r="L102" s="78">
        <v>0</v>
      </c>
      <c r="M102" s="78">
        <v>0</v>
      </c>
      <c r="N102" s="78">
        <v>0</v>
      </c>
      <c r="O102" s="78">
        <v>0</v>
      </c>
      <c r="P102" s="78">
        <v>0</v>
      </c>
      <c r="Q102" s="78">
        <v>0</v>
      </c>
      <c r="R102" s="78">
        <v>0</v>
      </c>
      <c r="S102" s="78">
        <v>0</v>
      </c>
      <c r="T102" s="78"/>
      <c r="U102" s="78"/>
      <c r="V102" s="78">
        <v>0</v>
      </c>
      <c r="W102" s="78">
        <v>0</v>
      </c>
      <c r="X102" s="78">
        <v>0</v>
      </c>
      <c r="Y102" s="78">
        <v>0</v>
      </c>
      <c r="Z102" s="78">
        <v>0</v>
      </c>
      <c r="AA102" s="78">
        <v>0</v>
      </c>
      <c r="AB102" s="78">
        <v>0</v>
      </c>
      <c r="AC102" s="78">
        <v>0</v>
      </c>
      <c r="AD102" s="78">
        <v>0</v>
      </c>
      <c r="AE102" s="78">
        <v>0</v>
      </c>
      <c r="AF102" s="78">
        <v>0</v>
      </c>
      <c r="AG102" s="280">
        <f t="shared" si="1"/>
        <v>0</v>
      </c>
      <c r="AH102" s="543">
        <v>2</v>
      </c>
      <c r="AI102" s="543">
        <v>20</v>
      </c>
    </row>
    <row r="103" spans="1:35" s="168" customFormat="1" ht="20.100000000000001" customHeight="1">
      <c r="A103" s="496">
        <v>2</v>
      </c>
      <c r="B103" s="496">
        <v>21</v>
      </c>
      <c r="C103" s="1802" t="s">
        <v>227</v>
      </c>
      <c r="D103" s="1803"/>
      <c r="E103" s="1803"/>
      <c r="F103" s="1803"/>
      <c r="G103" s="1804"/>
      <c r="H103" s="381">
        <v>0</v>
      </c>
      <c r="I103" s="78">
        <v>0</v>
      </c>
      <c r="J103" s="78">
        <v>0</v>
      </c>
      <c r="K103" s="78">
        <v>0</v>
      </c>
      <c r="L103" s="78">
        <v>0</v>
      </c>
      <c r="M103" s="78">
        <v>0</v>
      </c>
      <c r="N103" s="78">
        <v>0</v>
      </c>
      <c r="O103" s="78">
        <v>0</v>
      </c>
      <c r="P103" s="78">
        <v>0</v>
      </c>
      <c r="Q103" s="78">
        <v>0</v>
      </c>
      <c r="R103" s="78">
        <v>0</v>
      </c>
      <c r="S103" s="78">
        <v>0</v>
      </c>
      <c r="T103" s="78">
        <v>0</v>
      </c>
      <c r="U103" s="78">
        <v>0</v>
      </c>
      <c r="V103" s="78">
        <v>0</v>
      </c>
      <c r="W103" s="78">
        <v>0</v>
      </c>
      <c r="X103" s="78">
        <v>0</v>
      </c>
      <c r="Y103" s="78">
        <v>0</v>
      </c>
      <c r="Z103" s="78">
        <v>0</v>
      </c>
      <c r="AA103" s="78">
        <v>0</v>
      </c>
      <c r="AB103" s="78">
        <v>0</v>
      </c>
      <c r="AC103" s="78">
        <v>0</v>
      </c>
      <c r="AD103" s="78">
        <v>0</v>
      </c>
      <c r="AE103" s="78">
        <v>0</v>
      </c>
      <c r="AF103" s="78">
        <v>0</v>
      </c>
      <c r="AG103" s="280">
        <f t="shared" si="1"/>
        <v>0</v>
      </c>
      <c r="AH103" s="543">
        <v>2</v>
      </c>
      <c r="AI103" s="543">
        <v>21</v>
      </c>
    </row>
    <row r="104" spans="1:35" s="168" customFormat="1" ht="24.75" customHeight="1">
      <c r="A104" s="496">
        <v>2</v>
      </c>
      <c r="B104" s="496">
        <v>22</v>
      </c>
      <c r="C104" s="1805" t="s">
        <v>1296</v>
      </c>
      <c r="D104" s="1805"/>
      <c r="E104" s="1805"/>
      <c r="F104" s="1805"/>
      <c r="G104" s="1805"/>
      <c r="H104" s="381">
        <v>0</v>
      </c>
      <c r="I104" s="78">
        <v>0</v>
      </c>
      <c r="J104" s="78">
        <v>0</v>
      </c>
      <c r="K104" s="78">
        <v>0</v>
      </c>
      <c r="L104" s="78">
        <v>0</v>
      </c>
      <c r="M104" s="78">
        <v>0</v>
      </c>
      <c r="N104" s="78">
        <v>0</v>
      </c>
      <c r="O104" s="78">
        <v>0</v>
      </c>
      <c r="P104" s="78">
        <v>0</v>
      </c>
      <c r="Q104" s="78">
        <v>0</v>
      </c>
      <c r="R104" s="78">
        <v>0</v>
      </c>
      <c r="S104" s="78">
        <v>0</v>
      </c>
      <c r="T104" s="78">
        <v>0</v>
      </c>
      <c r="U104" s="78">
        <v>0</v>
      </c>
      <c r="V104" s="78">
        <v>0</v>
      </c>
      <c r="W104" s="78">
        <v>0</v>
      </c>
      <c r="X104" s="78">
        <v>0</v>
      </c>
      <c r="Y104" s="78">
        <v>0</v>
      </c>
      <c r="Z104" s="78">
        <v>0</v>
      </c>
      <c r="AA104" s="78">
        <v>0</v>
      </c>
      <c r="AB104" s="78">
        <v>0</v>
      </c>
      <c r="AC104" s="78">
        <v>0</v>
      </c>
      <c r="AD104" s="78">
        <v>0</v>
      </c>
      <c r="AE104" s="78">
        <v>0</v>
      </c>
      <c r="AF104" s="78">
        <v>0</v>
      </c>
      <c r="AG104" s="280">
        <f t="shared" si="1"/>
        <v>0</v>
      </c>
      <c r="AH104" s="543">
        <v>2</v>
      </c>
      <c r="AI104" s="543">
        <v>22</v>
      </c>
    </row>
    <row r="105" spans="1:35" s="168" customFormat="1" ht="20.100000000000001" customHeight="1">
      <c r="A105" s="496">
        <v>2</v>
      </c>
      <c r="B105" s="496">
        <v>23</v>
      </c>
      <c r="C105" s="1822" t="s">
        <v>495</v>
      </c>
      <c r="D105" s="1822"/>
      <c r="E105" s="1822"/>
      <c r="F105" s="1585" t="s">
        <v>1177</v>
      </c>
      <c r="G105" s="1585"/>
      <c r="H105" s="381">
        <v>7851654</v>
      </c>
      <c r="I105" s="78">
        <v>3621806</v>
      </c>
      <c r="J105" s="78">
        <v>6165245</v>
      </c>
      <c r="K105" s="78">
        <v>4474291</v>
      </c>
      <c r="L105" s="78">
        <v>1729332</v>
      </c>
      <c r="M105" s="78">
        <v>3099076</v>
      </c>
      <c r="N105" s="78">
        <v>1220335</v>
      </c>
      <c r="O105" s="78">
        <v>1187827</v>
      </c>
      <c r="P105" s="78">
        <v>5237484</v>
      </c>
      <c r="Q105" s="78">
        <v>517648</v>
      </c>
      <c r="R105" s="78">
        <v>443764</v>
      </c>
      <c r="S105" s="78">
        <v>4656351</v>
      </c>
      <c r="T105" s="78">
        <v>2118454</v>
      </c>
      <c r="U105" s="78">
        <v>140230</v>
      </c>
      <c r="V105" s="78">
        <v>499903</v>
      </c>
      <c r="W105" s="78">
        <v>2342099</v>
      </c>
      <c r="X105" s="78">
        <v>773488</v>
      </c>
      <c r="Y105" s="78">
        <v>183895</v>
      </c>
      <c r="Z105" s="78">
        <v>1715949</v>
      </c>
      <c r="AA105" s="78">
        <v>674752</v>
      </c>
      <c r="AB105" s="78">
        <v>654777</v>
      </c>
      <c r="AC105" s="78">
        <v>259214</v>
      </c>
      <c r="AD105" s="78">
        <v>135000</v>
      </c>
      <c r="AE105" s="78">
        <v>1709493</v>
      </c>
      <c r="AF105" s="78">
        <v>59958</v>
      </c>
      <c r="AG105" s="280">
        <f t="shared" si="1"/>
        <v>51472025</v>
      </c>
      <c r="AH105" s="543">
        <v>2</v>
      </c>
      <c r="AI105" s="543">
        <v>23</v>
      </c>
    </row>
    <row r="106" spans="1:35" s="168" customFormat="1" ht="20.100000000000001" customHeight="1">
      <c r="A106" s="496">
        <v>2</v>
      </c>
      <c r="B106" s="496">
        <v>24</v>
      </c>
      <c r="C106" s="1822"/>
      <c r="D106" s="1822"/>
      <c r="E106" s="1822"/>
      <c r="F106" s="1585" t="s">
        <v>1288</v>
      </c>
      <c r="G106" s="1585"/>
      <c r="H106" s="381">
        <v>0</v>
      </c>
      <c r="I106" s="78">
        <v>0</v>
      </c>
      <c r="J106" s="78">
        <v>0</v>
      </c>
      <c r="K106" s="78">
        <v>130302</v>
      </c>
      <c r="L106" s="78">
        <v>0</v>
      </c>
      <c r="M106" s="78">
        <v>0</v>
      </c>
      <c r="N106" s="78">
        <v>0</v>
      </c>
      <c r="O106" s="78">
        <v>0</v>
      </c>
      <c r="P106" s="78">
        <v>0</v>
      </c>
      <c r="Q106" s="78">
        <v>0</v>
      </c>
      <c r="R106" s="78">
        <v>0</v>
      </c>
      <c r="S106" s="78">
        <v>11565</v>
      </c>
      <c r="T106" s="78">
        <v>0</v>
      </c>
      <c r="U106" s="78">
        <v>0</v>
      </c>
      <c r="V106" s="78">
        <v>0</v>
      </c>
      <c r="W106" s="78">
        <v>0</v>
      </c>
      <c r="X106" s="78">
        <v>0</v>
      </c>
      <c r="Y106" s="78">
        <v>0</v>
      </c>
      <c r="Z106" s="78">
        <v>0</v>
      </c>
      <c r="AA106" s="78">
        <v>0</v>
      </c>
      <c r="AB106" s="78">
        <v>0</v>
      </c>
      <c r="AC106" s="78">
        <v>0</v>
      </c>
      <c r="AD106" s="78">
        <v>0</v>
      </c>
      <c r="AE106" s="78">
        <v>0</v>
      </c>
      <c r="AF106" s="78">
        <v>0</v>
      </c>
      <c r="AG106" s="280">
        <f t="shared" si="1"/>
        <v>141867</v>
      </c>
      <c r="AH106" s="543">
        <v>2</v>
      </c>
      <c r="AI106" s="543">
        <v>24</v>
      </c>
    </row>
    <row r="107" spans="1:35" s="168" customFormat="1" ht="20.100000000000001" customHeight="1">
      <c r="A107" s="496">
        <v>2</v>
      </c>
      <c r="B107" s="496">
        <v>25</v>
      </c>
      <c r="C107" s="1822"/>
      <c r="D107" s="1822"/>
      <c r="E107" s="1822"/>
      <c r="F107" s="1585" t="s">
        <v>847</v>
      </c>
      <c r="G107" s="1585"/>
      <c r="H107" s="381">
        <v>4021508</v>
      </c>
      <c r="I107" s="78">
        <v>1767395</v>
      </c>
      <c r="J107" s="78">
        <v>1073538</v>
      </c>
      <c r="K107" s="78">
        <v>1029792</v>
      </c>
      <c r="L107" s="78">
        <v>251235</v>
      </c>
      <c r="M107" s="78">
        <v>1771381</v>
      </c>
      <c r="N107" s="78">
        <v>35632</v>
      </c>
      <c r="O107" s="78">
        <v>112230</v>
      </c>
      <c r="P107" s="78">
        <v>3499818</v>
      </c>
      <c r="Q107" s="78">
        <v>430444</v>
      </c>
      <c r="R107" s="78">
        <v>698445</v>
      </c>
      <c r="S107" s="78">
        <v>0</v>
      </c>
      <c r="T107" s="78">
        <v>0</v>
      </c>
      <c r="U107" s="78">
        <v>0</v>
      </c>
      <c r="V107" s="78">
        <v>2195161</v>
      </c>
      <c r="W107" s="78">
        <v>303985</v>
      </c>
      <c r="X107" s="78">
        <v>0</v>
      </c>
      <c r="Y107" s="78">
        <v>0</v>
      </c>
      <c r="Z107" s="78">
        <v>76923</v>
      </c>
      <c r="AA107" s="78">
        <v>57219</v>
      </c>
      <c r="AB107" s="78">
        <v>21877</v>
      </c>
      <c r="AC107" s="78">
        <v>46191</v>
      </c>
      <c r="AD107" s="78">
        <v>30942</v>
      </c>
      <c r="AE107" s="78">
        <v>0</v>
      </c>
      <c r="AF107" s="78">
        <v>155433</v>
      </c>
      <c r="AG107" s="280">
        <f t="shared" si="1"/>
        <v>17579149</v>
      </c>
      <c r="AH107" s="543">
        <v>2</v>
      </c>
      <c r="AI107" s="543">
        <v>25</v>
      </c>
    </row>
    <row r="108" spans="1:35" s="168" customFormat="1" ht="20.100000000000001" customHeight="1">
      <c r="A108" s="496">
        <v>2</v>
      </c>
      <c r="B108" s="496">
        <v>26</v>
      </c>
      <c r="C108" s="1822"/>
      <c r="D108" s="1822"/>
      <c r="E108" s="1822"/>
      <c r="F108" s="1585" t="s">
        <v>1289</v>
      </c>
      <c r="G108" s="1585"/>
      <c r="H108" s="381">
        <v>0</v>
      </c>
      <c r="I108" s="78">
        <v>93399</v>
      </c>
      <c r="J108" s="78">
        <v>17531</v>
      </c>
      <c r="K108" s="78">
        <v>142037</v>
      </c>
      <c r="L108" s="78">
        <v>355820</v>
      </c>
      <c r="M108" s="78">
        <v>0</v>
      </c>
      <c r="N108" s="78">
        <v>0</v>
      </c>
      <c r="O108" s="78">
        <v>453847</v>
      </c>
      <c r="P108" s="78">
        <v>0</v>
      </c>
      <c r="Q108" s="78">
        <v>0</v>
      </c>
      <c r="R108" s="78">
        <v>0</v>
      </c>
      <c r="S108" s="78">
        <v>0</v>
      </c>
      <c r="T108" s="78">
        <v>0</v>
      </c>
      <c r="U108" s="78">
        <v>0</v>
      </c>
      <c r="V108" s="78">
        <v>0</v>
      </c>
      <c r="W108" s="78">
        <v>239283</v>
      </c>
      <c r="X108" s="78">
        <v>0</v>
      </c>
      <c r="Y108" s="78">
        <v>0</v>
      </c>
      <c r="Z108" s="78">
        <v>0</v>
      </c>
      <c r="AA108" s="78">
        <v>242771</v>
      </c>
      <c r="AB108" s="78">
        <v>0</v>
      </c>
      <c r="AC108" s="78">
        <v>0</v>
      </c>
      <c r="AD108" s="78">
        <v>0</v>
      </c>
      <c r="AE108" s="78">
        <v>0</v>
      </c>
      <c r="AF108" s="78">
        <v>2878</v>
      </c>
      <c r="AG108" s="280">
        <f t="shared" si="1"/>
        <v>1547566</v>
      </c>
      <c r="AH108" s="543">
        <v>2</v>
      </c>
      <c r="AI108" s="543">
        <v>26</v>
      </c>
    </row>
    <row r="109" spans="1:35" s="168" customFormat="1" ht="20.100000000000001" customHeight="1">
      <c r="A109" s="496">
        <v>2</v>
      </c>
      <c r="B109" s="496">
        <v>27</v>
      </c>
      <c r="C109" s="1822"/>
      <c r="D109" s="1822"/>
      <c r="E109" s="1822"/>
      <c r="F109" s="1585" t="s">
        <v>126</v>
      </c>
      <c r="G109" s="1585"/>
      <c r="H109" s="381">
        <v>0</v>
      </c>
      <c r="I109" s="78">
        <v>11075</v>
      </c>
      <c r="J109" s="78">
        <v>500115</v>
      </c>
      <c r="K109" s="78">
        <v>0</v>
      </c>
      <c r="L109" s="78">
        <v>0</v>
      </c>
      <c r="M109" s="78">
        <v>0</v>
      </c>
      <c r="N109" s="78">
        <v>0</v>
      </c>
      <c r="O109" s="78">
        <v>0</v>
      </c>
      <c r="P109" s="78">
        <v>0</v>
      </c>
      <c r="Q109" s="78">
        <v>406</v>
      </c>
      <c r="R109" s="78">
        <v>0</v>
      </c>
      <c r="S109" s="78">
        <v>0</v>
      </c>
      <c r="T109" s="78">
        <v>0</v>
      </c>
      <c r="U109" s="78">
        <v>0</v>
      </c>
      <c r="V109" s="78">
        <v>0</v>
      </c>
      <c r="W109" s="78">
        <v>0</v>
      </c>
      <c r="X109" s="78">
        <v>0</v>
      </c>
      <c r="Y109" s="78">
        <v>0</v>
      </c>
      <c r="Z109" s="78">
        <v>0</v>
      </c>
      <c r="AA109" s="78">
        <v>0</v>
      </c>
      <c r="AB109" s="78">
        <v>9447</v>
      </c>
      <c r="AC109" s="78">
        <v>0</v>
      </c>
      <c r="AD109" s="78">
        <v>0</v>
      </c>
      <c r="AE109" s="78">
        <v>0</v>
      </c>
      <c r="AF109" s="78">
        <v>0</v>
      </c>
      <c r="AG109" s="280">
        <f t="shared" si="1"/>
        <v>521043</v>
      </c>
      <c r="AH109" s="543">
        <v>2</v>
      </c>
      <c r="AI109" s="543">
        <v>27</v>
      </c>
    </row>
    <row r="110" spans="1:35" s="168" customFormat="1" ht="20.100000000000001" customHeight="1">
      <c r="A110" s="496">
        <v>2</v>
      </c>
      <c r="B110" s="496">
        <v>28</v>
      </c>
      <c r="C110" s="1822"/>
      <c r="D110" s="1822"/>
      <c r="E110" s="1822"/>
      <c r="F110" s="1585" t="s">
        <v>1290</v>
      </c>
      <c r="G110" s="1585"/>
      <c r="H110" s="381">
        <v>1257176</v>
      </c>
      <c r="I110" s="78">
        <v>534268</v>
      </c>
      <c r="J110" s="78">
        <v>761944</v>
      </c>
      <c r="K110" s="78">
        <v>328015</v>
      </c>
      <c r="L110" s="78">
        <v>142856</v>
      </c>
      <c r="M110" s="78">
        <v>418387</v>
      </c>
      <c r="N110" s="78">
        <v>290836</v>
      </c>
      <c r="O110" s="78">
        <v>139399</v>
      </c>
      <c r="P110" s="78">
        <v>537930</v>
      </c>
      <c r="Q110" s="78">
        <v>186490</v>
      </c>
      <c r="R110" s="78">
        <v>802216</v>
      </c>
      <c r="S110" s="78">
        <v>15155</v>
      </c>
      <c r="T110" s="78">
        <v>0</v>
      </c>
      <c r="U110" s="78">
        <v>0</v>
      </c>
      <c r="V110" s="78">
        <v>923816</v>
      </c>
      <c r="W110" s="78">
        <v>928526</v>
      </c>
      <c r="X110" s="78">
        <v>0</v>
      </c>
      <c r="Y110" s="78">
        <v>48453</v>
      </c>
      <c r="Z110" s="78">
        <v>0</v>
      </c>
      <c r="AA110" s="78">
        <v>1633</v>
      </c>
      <c r="AB110" s="78">
        <v>76510</v>
      </c>
      <c r="AC110" s="78">
        <v>37826</v>
      </c>
      <c r="AD110" s="78">
        <v>0</v>
      </c>
      <c r="AE110" s="78">
        <v>0</v>
      </c>
      <c r="AF110" s="78">
        <v>69073</v>
      </c>
      <c r="AG110" s="280">
        <f t="shared" si="1"/>
        <v>7500509</v>
      </c>
      <c r="AH110" s="543">
        <v>2</v>
      </c>
      <c r="AI110" s="543">
        <v>28</v>
      </c>
    </row>
    <row r="111" spans="1:35" s="168" customFormat="1" ht="20.100000000000001" customHeight="1">
      <c r="A111" s="496">
        <v>2</v>
      </c>
      <c r="B111" s="496">
        <v>29</v>
      </c>
      <c r="C111" s="1822"/>
      <c r="D111" s="1822"/>
      <c r="E111" s="1822"/>
      <c r="F111" s="1585" t="s">
        <v>942</v>
      </c>
      <c r="G111" s="1585"/>
      <c r="H111" s="78">
        <v>5279517</v>
      </c>
      <c r="I111" s="78">
        <v>0</v>
      </c>
      <c r="J111" s="78">
        <v>641443</v>
      </c>
      <c r="K111" s="78">
        <v>104429</v>
      </c>
      <c r="L111" s="78">
        <v>0</v>
      </c>
      <c r="M111" s="78">
        <v>1732712</v>
      </c>
      <c r="N111" s="78">
        <v>1183529</v>
      </c>
      <c r="O111" s="78">
        <v>833951</v>
      </c>
      <c r="P111" s="78">
        <v>249479</v>
      </c>
      <c r="Q111" s="78">
        <v>30754</v>
      </c>
      <c r="R111" s="78">
        <v>674745</v>
      </c>
      <c r="S111" s="78">
        <v>121583</v>
      </c>
      <c r="T111" s="78">
        <v>0</v>
      </c>
      <c r="U111" s="78">
        <v>0</v>
      </c>
      <c r="V111" s="78">
        <v>980</v>
      </c>
      <c r="W111" s="78">
        <v>0</v>
      </c>
      <c r="X111" s="78">
        <v>0</v>
      </c>
      <c r="Y111" s="78">
        <v>0</v>
      </c>
      <c r="Z111" s="78">
        <v>0</v>
      </c>
      <c r="AA111" s="78">
        <v>0</v>
      </c>
      <c r="AB111" s="78">
        <v>40673</v>
      </c>
      <c r="AC111" s="78">
        <v>0</v>
      </c>
      <c r="AD111" s="78">
        <v>136613</v>
      </c>
      <c r="AE111" s="78">
        <v>0</v>
      </c>
      <c r="AF111" s="78">
        <v>0</v>
      </c>
      <c r="AG111" s="280">
        <f t="shared" si="1"/>
        <v>11030408</v>
      </c>
      <c r="AH111" s="543">
        <v>2</v>
      </c>
      <c r="AI111" s="543">
        <v>29</v>
      </c>
    </row>
    <row r="112" spans="1:35" s="330" customFormat="1" ht="18.75" customHeight="1">
      <c r="A112" s="295"/>
      <c r="B112" s="295"/>
      <c r="C112" s="313"/>
      <c r="D112" s="14"/>
      <c r="E112" s="14"/>
      <c r="F112" s="14"/>
      <c r="G112" s="14"/>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H112" s="542"/>
      <c r="AI112" s="542"/>
    </row>
    <row r="113" spans="2:35" s="168" customFormat="1" ht="20.100000000000001" customHeight="1">
      <c r="B113" s="496">
        <v>101</v>
      </c>
      <c r="C113" s="502"/>
      <c r="D113" s="1806" t="s">
        <v>177</v>
      </c>
      <c r="E113" s="1807"/>
      <c r="F113" s="1807"/>
      <c r="G113" s="1807"/>
      <c r="H113" s="79">
        <f>IF(('20表'!I8-'20表'!I11)=0,0,ROUND(H71/('20表'!I8-'20表'!I11)*100,1))</f>
        <v>0</v>
      </c>
      <c r="I113" s="79">
        <f>IF(('20表'!J8-'20表'!J11)=0,0,ROUND(I71/('20表'!J8-'20表'!J11)*100,1))</f>
        <v>0</v>
      </c>
      <c r="J113" s="79">
        <f>IF(('20表'!K8-'20表'!K11)=0,0,ROUND(J71/('20表'!K8-'20表'!K11)*100,1))</f>
        <v>0</v>
      </c>
      <c r="K113" s="79">
        <f>IF(('20表'!L8-'20表'!L11)=0,0,ROUND(K71/('20表'!L8-'20表'!L11)*100,1))</f>
        <v>0</v>
      </c>
      <c r="L113" s="79">
        <f>IF(('20表'!M8-'20表'!M11)=0,0,ROUND(L71/('20表'!M8-'20表'!M11)*100,1))</f>
        <v>4.5</v>
      </c>
      <c r="M113" s="79">
        <f>IF(('20表'!N8-'20表'!N11)=0,0,ROUND(M71/('20表'!N8-'20表'!N11)*100,1))</f>
        <v>0</v>
      </c>
      <c r="N113" s="79">
        <f>IF(('20表'!O8-'20表'!O11)=0,0,ROUND(N71/('20表'!O8-'20表'!O11)*100,1))</f>
        <v>0</v>
      </c>
      <c r="O113" s="79">
        <f>IF(('20表'!P8-'20表'!P11)=0,0,ROUND(O71/('20表'!P8-'20表'!P11)*100,1))</f>
        <v>0.4</v>
      </c>
      <c r="P113" s="79">
        <f>IF(('20表'!Q8-'20表'!Q11)=0,0,ROUND(P71/('20表'!Q8-'20表'!Q11)*100,1))</f>
        <v>0</v>
      </c>
      <c r="Q113" s="79">
        <f>IF(('20表'!R8-'20表'!R11)=0,0,ROUND(Q71/('20表'!R8-'20表'!R11)*100,1))</f>
        <v>0</v>
      </c>
      <c r="R113" s="79">
        <f>IF(('20表'!S8-'20表'!S11)=0,0,ROUND(R71/('20表'!S8-'20表'!S11)*100,1))</f>
        <v>0</v>
      </c>
      <c r="S113" s="79">
        <f>IF(('20表'!T8-'20表'!T11)=0,0,ROUND(S71/('20表'!T8-'20表'!T11)*100,1))</f>
        <v>0</v>
      </c>
      <c r="T113" s="79">
        <f>IF(('20表'!U8-'20表'!U11)=0,0,ROUND(T71/('20表'!U8-'20表'!U11)*100,1))</f>
        <v>0</v>
      </c>
      <c r="U113" s="79">
        <f>IF(('20表'!V8-'20表'!V11)=0,0,ROUND(U71/('20表'!V8-'20表'!V11)*100,1))</f>
        <v>0</v>
      </c>
      <c r="V113" s="79">
        <f>IF(('20表'!W8-'20表'!W11)=0,0,ROUND(V71/('20表'!W8-'20表'!W11)*100,1))</f>
        <v>0</v>
      </c>
      <c r="W113" s="79">
        <f>IF(('20表'!X8-'20表'!X11)=0,0,ROUND(W71/('20表'!X8-'20表'!X11)*100,1))</f>
        <v>26.5</v>
      </c>
      <c r="X113" s="79">
        <f>IF(('20表'!Y8-'20表'!Y11)=0,0,ROUND(X71/('20表'!Y8-'20表'!Y11)*100,1))</f>
        <v>0</v>
      </c>
      <c r="Y113" s="79">
        <f>IF(('20表'!Z8-'20表'!Z11)=0,0,ROUND(Y71/('20表'!Z8-'20表'!Z11)*100,1))</f>
        <v>0</v>
      </c>
      <c r="Z113" s="79">
        <f>IF(('20表'!AA8-'20表'!AA11)=0,0,ROUND(Z71/('20表'!AA8-'20表'!AA11)*100,1))</f>
        <v>46.9</v>
      </c>
      <c r="AA113" s="79">
        <f>IF(('20表'!AB8-'20表'!AB11)=0,0,ROUND(AA71/('20表'!AB8-'20表'!AB11)*100,1))</f>
        <v>0</v>
      </c>
      <c r="AB113" s="79">
        <f>IF(('20表'!AC8-'20表'!AC11)=0,0,ROUND(AB71/('20表'!AC8-'20表'!AC11)*100,1))</f>
        <v>0</v>
      </c>
      <c r="AC113" s="79">
        <f>IF(('20表'!AD8-'20表'!AD11)=0,0,ROUND(AC71/('20表'!AD8-'20表'!AD11)*100,1))</f>
        <v>0</v>
      </c>
      <c r="AD113" s="79">
        <f>IF(('20表'!AE8-'20表'!AE11)=0,0,ROUND(AD71/('20表'!AE8-'20表'!AE11)*100,1))</f>
        <v>0</v>
      </c>
      <c r="AE113" s="79">
        <f>IF(('20表'!AF8-'20表'!AF11)=0,0,ROUND(AE71/('20表'!AF8-'20表'!AF11)*100,1))</f>
        <v>0</v>
      </c>
      <c r="AF113" s="79">
        <f>IF(('20表'!AG8-'20表'!AG11)=0,0,ROUND(AF71/('20表'!AG8-'20表'!AG11)*100,1))</f>
        <v>0</v>
      </c>
      <c r="AG113" s="79">
        <f>IF(('20表'!AH8-'20表'!AH11)=0,0,ROUND(AG71/('20表'!AH8-'20表'!AH11)*100,1))</f>
        <v>1.2</v>
      </c>
      <c r="AH113" s="165"/>
      <c r="AI113" s="543">
        <v>101</v>
      </c>
    </row>
    <row r="114" spans="2:35" s="168" customFormat="1" ht="20.100000000000001" customHeight="1">
      <c r="B114" s="496">
        <v>102</v>
      </c>
      <c r="C114" s="503"/>
      <c r="D114" s="1549" t="s">
        <v>213</v>
      </c>
      <c r="E114" s="1558"/>
      <c r="F114" s="1558"/>
      <c r="G114" s="1558"/>
      <c r="H114" s="79">
        <f>IF(('20表'!I8-'20表'!I11)=0,0,ROUNDDOWN(H77/('20表'!I8-'20表'!I11)*100,1))</f>
        <v>0</v>
      </c>
      <c r="I114" s="79">
        <f>IF(('20表'!J8-'20表'!J11)=0,0,ROUNDDOWN(I77/('20表'!J8-'20表'!J11)*100,1))</f>
        <v>0</v>
      </c>
      <c r="J114" s="79">
        <f>IF(('20表'!K8-'20表'!K11)=0,0,ROUNDDOWN(J77/('20表'!K8-'20表'!K11)*100,1))</f>
        <v>0</v>
      </c>
      <c r="K114" s="79">
        <f>IF(('20表'!L8-'20表'!L11)=0,0,ROUNDDOWN(K77/('20表'!L8-'20表'!L11)*100,1))</f>
        <v>0</v>
      </c>
      <c r="L114" s="79">
        <f>IF(('20表'!M8-'20表'!M11)=0,0,ROUNDDOWN(L77/('20表'!M8-'20表'!M11)*100,1))</f>
        <v>0</v>
      </c>
      <c r="M114" s="79">
        <f>IF(('20表'!N8-'20表'!N11)=0,0,ROUNDDOWN(M77/('20表'!N8-'20表'!N11)*100,1))</f>
        <v>0</v>
      </c>
      <c r="N114" s="79">
        <f>IF(('20表'!O8-'20表'!O11)=0,0,ROUNDDOWN(N77/('20表'!O8-'20表'!O11)*100,1))</f>
        <v>0</v>
      </c>
      <c r="O114" s="79">
        <f>IF(('20表'!P8-'20表'!P11)=0,0,ROUNDDOWN(O77/('20表'!P8-'20表'!P11)*100,1))</f>
        <v>0</v>
      </c>
      <c r="P114" s="79">
        <f>IF(('20表'!Q8-'20表'!Q11)=0,0,ROUNDDOWN(P77/('20表'!Q8-'20表'!Q11)*100,1))</f>
        <v>0</v>
      </c>
      <c r="Q114" s="79">
        <f>IF(('20表'!R8-'20表'!R11)=0,0,ROUNDDOWN(Q77/('20表'!R8-'20表'!R11)*100,1))</f>
        <v>0</v>
      </c>
      <c r="R114" s="79">
        <f>IF(('20表'!S8-'20表'!S11)=0,0,ROUNDDOWN(R77/('20表'!S8-'20表'!S11)*100,1))</f>
        <v>0</v>
      </c>
      <c r="S114" s="79">
        <f>IF(('20表'!T8-'20表'!T11)=0,0,ROUNDDOWN(S77/('20表'!T8-'20表'!T11)*100,1))</f>
        <v>0</v>
      </c>
      <c r="T114" s="79">
        <f>IF(('20表'!U8-'20表'!U11)=0,0,ROUNDDOWN(T77/('20表'!U8-'20表'!U11)*100,1))</f>
        <v>0</v>
      </c>
      <c r="U114" s="79">
        <f>IF(('20表'!V8-'20表'!V11)=0,0,ROUNDDOWN(U77/('20表'!V8-'20表'!V11)*100,1))</f>
        <v>0</v>
      </c>
      <c r="V114" s="79">
        <f>IF(('20表'!W8-'20表'!W11)=0,0,ROUNDDOWN(V77/('20表'!W8-'20表'!W11)*100,1))</f>
        <v>0</v>
      </c>
      <c r="W114" s="79">
        <f>IF(('20表'!X8-'20表'!X11)=0,0,ROUNDDOWN(W77/('20表'!X8-'20表'!X11)*100,1))</f>
        <v>0</v>
      </c>
      <c r="X114" s="79">
        <f>IF(('20表'!Y8-'20表'!Y11)=0,0,ROUNDDOWN(X77/('20表'!Y8-'20表'!Y11)*100,1))</f>
        <v>0</v>
      </c>
      <c r="Y114" s="79">
        <f>IF(('20表'!Z8-'20表'!Z11)=0,0,ROUNDDOWN(Y77/('20表'!Z8-'20表'!Z11)*100,1))</f>
        <v>0</v>
      </c>
      <c r="Z114" s="79">
        <f>IF(('20表'!AA8-'20表'!AA11)=0,0,ROUND(Z77/('20表'!AA8-'20表'!AA11)*100,1))</f>
        <v>0</v>
      </c>
      <c r="AA114" s="79">
        <f>IF(('20表'!AB8-'20表'!AB11)=0,0,ROUND(AA77/('20表'!AB8-'20表'!AB11)*100,1))</f>
        <v>0</v>
      </c>
      <c r="AB114" s="79">
        <f>IF(('20表'!AC8-'20表'!AC11)=0,0,ROUND(AB77/('20表'!AC8-'20表'!AC11)*100,1))</f>
        <v>0</v>
      </c>
      <c r="AC114" s="79">
        <f>IF(('20表'!AD8-'20表'!AD11)=0,0,ROUND(AC77/('20表'!AD8-'20表'!AD11)*100,1))</f>
        <v>0</v>
      </c>
      <c r="AD114" s="79">
        <f>IF(('20表'!AE8-'20表'!AE11)=0,0,ROUND(AD77/('20表'!AE8-'20表'!AE11)*100,1))</f>
        <v>0</v>
      </c>
      <c r="AE114" s="79">
        <f>IF(('20表'!AF8-'20表'!AF11)=0,0,ROUND(AE77/('20表'!AF8-'20表'!AF11)*100,1))</f>
        <v>0</v>
      </c>
      <c r="AF114" s="79">
        <f>IF(('20表'!AG8-'20表'!AG11)=0,0,ROUND(AF77/('20表'!AG8-'20表'!AG11)*100,1))</f>
        <v>0</v>
      </c>
      <c r="AG114" s="79">
        <f>IF(('20表'!AH8-'20表'!AH11)=0,0,ROUND(AG77/('20表'!AH8-'20表'!AH11)*100,1))</f>
        <v>0</v>
      </c>
      <c r="AH114" s="165"/>
      <c r="AI114" s="543">
        <v>102</v>
      </c>
    </row>
    <row r="115" spans="2:35" s="168" customFormat="1" ht="20.100000000000001" customHeight="1">
      <c r="B115" s="496">
        <v>103</v>
      </c>
      <c r="C115" s="504" t="s">
        <v>507</v>
      </c>
      <c r="D115" s="1549" t="s">
        <v>657</v>
      </c>
      <c r="E115" s="1558"/>
      <c r="F115" s="1558"/>
      <c r="G115" s="1558"/>
      <c r="H115" s="79">
        <f>IF(('20表'!I8-'20表'!I11)=0,0,ROUNDDOWN(H78/('20表'!I8-'20表'!I11)*100,1))</f>
        <v>0</v>
      </c>
      <c r="I115" s="79">
        <f>IF(('20表'!J8-'20表'!J11)=0,0,ROUNDDOWN(I78/('20表'!J8-'20表'!J11)*100,1))</f>
        <v>0</v>
      </c>
      <c r="J115" s="79">
        <f>IF(('20表'!K8-'20表'!K11)=0,0,ROUNDDOWN(J78/('20表'!K8-'20表'!K11)*100,1))</f>
        <v>0</v>
      </c>
      <c r="K115" s="79">
        <f>IF(('20表'!L8-'20表'!L11)=0,0,ROUNDDOWN(K78/('20表'!L8-'20表'!L11)*100,1))</f>
        <v>0</v>
      </c>
      <c r="L115" s="79">
        <f>IF(('20表'!M8-'20表'!M11)=0,0,ROUNDDOWN(L78/('20表'!M8-'20表'!M11)*100,1))</f>
        <v>0</v>
      </c>
      <c r="M115" s="79">
        <f>IF(('20表'!N8-'20表'!N11)=0,0,ROUNDDOWN(M78/('20表'!N8-'20表'!N11)*100,1))</f>
        <v>0</v>
      </c>
      <c r="N115" s="79">
        <f>IF(('20表'!O8-'20表'!O11)=0,0,ROUNDDOWN(N78/('20表'!O8-'20表'!O11)*100,1))</f>
        <v>0</v>
      </c>
      <c r="O115" s="79">
        <f>IF(('20表'!P8-'20表'!P11)=0,0,ROUNDDOWN(O78/('20表'!P8-'20表'!P11)*100,1))</f>
        <v>0</v>
      </c>
      <c r="P115" s="79">
        <f>IF(('20表'!Q8-'20表'!Q11)=0,0,ROUNDDOWN(P78/('20表'!Q8-'20表'!Q11)*100,1))</f>
        <v>0</v>
      </c>
      <c r="Q115" s="79">
        <f>IF(('20表'!R8-'20表'!R11)=0,0,ROUNDDOWN(Q78/('20表'!R8-'20表'!R11)*100,1))</f>
        <v>0</v>
      </c>
      <c r="R115" s="79">
        <f>IF(('20表'!S8-'20表'!S11)=0,0,ROUNDDOWN(R78/('20表'!S8-'20表'!S11)*100,1))</f>
        <v>0</v>
      </c>
      <c r="S115" s="79">
        <f>IF(('20表'!T8-'20表'!T11)=0,0,ROUNDDOWN(S78/('20表'!T8-'20表'!T11)*100,1))</f>
        <v>0</v>
      </c>
      <c r="T115" s="79">
        <f>IF(('20表'!U8-'20表'!U11)=0,0,ROUNDDOWN(T78/('20表'!U8-'20表'!U11)*100,1))</f>
        <v>0</v>
      </c>
      <c r="U115" s="79">
        <f>IF(('20表'!V8-'20表'!V11)=0,0,ROUNDDOWN(U78/('20表'!V8-'20表'!V11)*100,1))</f>
        <v>0</v>
      </c>
      <c r="V115" s="79">
        <f>IF(('20表'!W8-'20表'!W11)=0,0,ROUNDDOWN(V78/('20表'!W8-'20表'!W11)*100,1))</f>
        <v>0</v>
      </c>
      <c r="W115" s="79">
        <f>IF(('20表'!X8-'20表'!X11)=0,0,ROUNDDOWN(W78/('20表'!X8-'20表'!X11)*100,1))</f>
        <v>0</v>
      </c>
      <c r="X115" s="79">
        <f>IF(('20表'!Y8-'20表'!Y11)=0,0,ROUNDDOWN(X78/('20表'!Y8-'20表'!Y11)*100,1))</f>
        <v>0</v>
      </c>
      <c r="Y115" s="79">
        <f>IF(('20表'!Z8-'20表'!Z11)=0,0,ROUNDDOWN(Y78/('20表'!Z8-'20表'!Z11)*100,1))</f>
        <v>0</v>
      </c>
      <c r="Z115" s="79">
        <f>IF(('20表'!AA8-'20表'!AA11)=0,0,ROUND(Z78/('20表'!AA8-'20表'!AA11)*100,1))</f>
        <v>0</v>
      </c>
      <c r="AA115" s="79">
        <f>IF(('20表'!AB8-'20表'!AB11)=0,0,ROUND(AA78/('20表'!AB8-'20表'!AB11)*100,1))</f>
        <v>0</v>
      </c>
      <c r="AB115" s="79">
        <f>IF(('20表'!AC8-'20表'!AC11)=0,0,ROUND(AB78/('20表'!AC8-'20表'!AC11)*100,1))</f>
        <v>0</v>
      </c>
      <c r="AC115" s="79">
        <f>IF(('20表'!AD8-'20表'!AD11)=0,0,ROUND(AC78/('20表'!AD8-'20表'!AD11)*100,1))</f>
        <v>0</v>
      </c>
      <c r="AD115" s="79">
        <f>IF(('20表'!AE8-'20表'!AE11)=0,0,ROUND(AD78/('20表'!AE8-'20表'!AE11)*100,1))</f>
        <v>0</v>
      </c>
      <c r="AE115" s="79">
        <f>IF(('20表'!AF8-'20表'!AF11)=0,0,ROUND(AE78/('20表'!AF8-'20表'!AF11)*100,1))</f>
        <v>0</v>
      </c>
      <c r="AF115" s="79">
        <f>IF(('20表'!AG8-'20表'!AG11)=0,0,ROUND(AF78/('20表'!AG8-'20表'!AG11)*100,1))</f>
        <v>0</v>
      </c>
      <c r="AG115" s="79">
        <f>IF(('20表'!AH8-'20表'!AH11)=0,0,ROUND(AG78/('20表'!AH8-'20表'!AH11)*100,1))</f>
        <v>0</v>
      </c>
      <c r="AH115" s="165"/>
      <c r="AI115" s="543">
        <v>103</v>
      </c>
    </row>
    <row r="116" spans="2:35" s="168" customFormat="1" ht="20.100000000000001" customHeight="1">
      <c r="B116" s="496">
        <v>104</v>
      </c>
      <c r="C116" s="504"/>
      <c r="D116" s="1549" t="s">
        <v>660</v>
      </c>
      <c r="E116" s="1558"/>
      <c r="F116" s="1558"/>
      <c r="G116" s="1558"/>
      <c r="H116" s="79">
        <f t="shared" ref="H116:AG116" si="2">IF(H76=0,0,ROUND((H45+H75)/H76*100,1))</f>
        <v>66.099999999999994</v>
      </c>
      <c r="I116" s="79">
        <f t="shared" si="2"/>
        <v>56</v>
      </c>
      <c r="J116" s="79">
        <f t="shared" si="2"/>
        <v>55.2</v>
      </c>
      <c r="K116" s="79">
        <f t="shared" si="2"/>
        <v>64.099999999999994</v>
      </c>
      <c r="L116" s="79">
        <f t="shared" si="2"/>
        <v>70.5</v>
      </c>
      <c r="M116" s="79">
        <f t="shared" si="2"/>
        <v>64.5</v>
      </c>
      <c r="N116" s="79">
        <f t="shared" si="2"/>
        <v>49.7</v>
      </c>
      <c r="O116" s="79">
        <f t="shared" si="2"/>
        <v>56.1</v>
      </c>
      <c r="P116" s="79">
        <f t="shared" si="2"/>
        <v>48.7</v>
      </c>
      <c r="Q116" s="79">
        <f t="shared" si="2"/>
        <v>52.8</v>
      </c>
      <c r="R116" s="79">
        <f t="shared" si="2"/>
        <v>77.599999999999994</v>
      </c>
      <c r="S116" s="79">
        <f t="shared" si="2"/>
        <v>39.299999999999997</v>
      </c>
      <c r="T116" s="79">
        <f t="shared" si="2"/>
        <v>64.599999999999994</v>
      </c>
      <c r="U116" s="79">
        <f t="shared" si="2"/>
        <v>65.400000000000006</v>
      </c>
      <c r="V116" s="79">
        <f t="shared" si="2"/>
        <v>64.2</v>
      </c>
      <c r="W116" s="79">
        <f t="shared" si="2"/>
        <v>53.4</v>
      </c>
      <c r="X116" s="79">
        <f t="shared" si="2"/>
        <v>40.799999999999997</v>
      </c>
      <c r="Y116" s="79">
        <f t="shared" si="2"/>
        <v>33.9</v>
      </c>
      <c r="Z116" s="79">
        <f t="shared" si="2"/>
        <v>77.3</v>
      </c>
      <c r="AA116" s="79">
        <f t="shared" si="2"/>
        <v>47.5</v>
      </c>
      <c r="AB116" s="79">
        <f t="shared" si="2"/>
        <v>69.7</v>
      </c>
      <c r="AC116" s="79">
        <f t="shared" si="2"/>
        <v>65.2</v>
      </c>
      <c r="AD116" s="79">
        <f t="shared" si="2"/>
        <v>74.599999999999994</v>
      </c>
      <c r="AE116" s="79">
        <f t="shared" si="2"/>
        <v>49.3</v>
      </c>
      <c r="AF116" s="79">
        <f t="shared" si="2"/>
        <v>86.8</v>
      </c>
      <c r="AG116" s="79">
        <f t="shared" si="2"/>
        <v>59.5</v>
      </c>
      <c r="AH116" s="165"/>
      <c r="AI116" s="543">
        <v>104</v>
      </c>
    </row>
    <row r="117" spans="2:35" s="168" customFormat="1" ht="20.100000000000001" customHeight="1">
      <c r="B117" s="496">
        <v>105</v>
      </c>
      <c r="C117" s="504" t="s">
        <v>383</v>
      </c>
      <c r="D117" s="1549" t="s">
        <v>661</v>
      </c>
      <c r="E117" s="1558"/>
      <c r="F117" s="1558"/>
      <c r="G117" s="1558"/>
      <c r="H117" s="79">
        <f t="shared" ref="H117:AG117" si="3">IF(H75+H25+H45=0,0,ROUND(H7/(H75+H25+H45)*100,1))</f>
        <v>84.2</v>
      </c>
      <c r="I117" s="79">
        <f t="shared" si="3"/>
        <v>99</v>
      </c>
      <c r="J117" s="79">
        <f t="shared" si="3"/>
        <v>97.5</v>
      </c>
      <c r="K117" s="79">
        <f t="shared" si="3"/>
        <v>87.8</v>
      </c>
      <c r="L117" s="79">
        <f t="shared" si="3"/>
        <v>98.2</v>
      </c>
      <c r="M117" s="79">
        <f t="shared" si="3"/>
        <v>96</v>
      </c>
      <c r="N117" s="79">
        <f t="shared" si="3"/>
        <v>101.5</v>
      </c>
      <c r="O117" s="79">
        <f t="shared" si="3"/>
        <v>93.5</v>
      </c>
      <c r="P117" s="79">
        <f t="shared" si="3"/>
        <v>96.8</v>
      </c>
      <c r="Q117" s="79">
        <f t="shared" si="3"/>
        <v>94.3</v>
      </c>
      <c r="R117" s="79">
        <f t="shared" si="3"/>
        <v>89.3</v>
      </c>
      <c r="S117" s="79">
        <f t="shared" si="3"/>
        <v>102.6</v>
      </c>
      <c r="T117" s="79">
        <f t="shared" si="3"/>
        <v>84.3</v>
      </c>
      <c r="U117" s="79">
        <f t="shared" si="3"/>
        <v>81.099999999999994</v>
      </c>
      <c r="V117" s="79">
        <f t="shared" si="3"/>
        <v>91.8</v>
      </c>
      <c r="W117" s="79">
        <f t="shared" si="3"/>
        <v>95.7</v>
      </c>
      <c r="X117" s="79">
        <f t="shared" si="3"/>
        <v>96.2</v>
      </c>
      <c r="Y117" s="79">
        <f t="shared" si="3"/>
        <v>102.3</v>
      </c>
      <c r="Z117" s="79">
        <f t="shared" si="3"/>
        <v>97.7</v>
      </c>
      <c r="AA117" s="79">
        <f t="shared" si="3"/>
        <v>96.4</v>
      </c>
      <c r="AB117" s="79">
        <f t="shared" si="3"/>
        <v>83.8</v>
      </c>
      <c r="AC117" s="79">
        <f t="shared" si="3"/>
        <v>83.2</v>
      </c>
      <c r="AD117" s="79">
        <f t="shared" si="3"/>
        <v>93.9</v>
      </c>
      <c r="AE117" s="79">
        <f t="shared" si="3"/>
        <v>96.5</v>
      </c>
      <c r="AF117" s="79">
        <f t="shared" si="3"/>
        <v>78.599999999999994</v>
      </c>
      <c r="AG117" s="79">
        <f t="shared" si="3"/>
        <v>91.9</v>
      </c>
      <c r="AH117" s="165"/>
      <c r="AI117" s="543">
        <v>105</v>
      </c>
    </row>
    <row r="118" spans="2:35" s="168" customFormat="1" ht="20.100000000000001" customHeight="1">
      <c r="B118" s="496">
        <v>106</v>
      </c>
      <c r="C118" s="504"/>
      <c r="D118" s="1549" t="s">
        <v>157</v>
      </c>
      <c r="E118" s="1558"/>
      <c r="F118" s="1558"/>
      <c r="G118" s="1558"/>
      <c r="H118" s="79">
        <f t="shared" ref="H118:AG118" si="4">IF(H34=0,0,ROUND(H17/H34*100,1))</f>
        <v>547.70000000000005</v>
      </c>
      <c r="I118" s="79">
        <f t="shared" si="4"/>
        <v>121.3</v>
      </c>
      <c r="J118" s="79">
        <f t="shared" si="4"/>
        <v>146.1</v>
      </c>
      <c r="K118" s="79">
        <f t="shared" si="4"/>
        <v>393.9</v>
      </c>
      <c r="L118" s="79">
        <f t="shared" si="4"/>
        <v>164.6</v>
      </c>
      <c r="M118" s="79">
        <f t="shared" si="4"/>
        <v>190.8</v>
      </c>
      <c r="N118" s="79">
        <f t="shared" si="4"/>
        <v>69.400000000000006</v>
      </c>
      <c r="O118" s="79">
        <f t="shared" si="4"/>
        <v>239.9</v>
      </c>
      <c r="P118" s="79">
        <f t="shared" si="4"/>
        <v>151.80000000000001</v>
      </c>
      <c r="Q118" s="79">
        <f t="shared" si="4"/>
        <v>186.6</v>
      </c>
      <c r="R118" s="79">
        <f t="shared" si="4"/>
        <v>435.1</v>
      </c>
      <c r="S118" s="79">
        <f t="shared" si="4"/>
        <v>58</v>
      </c>
      <c r="T118" s="79">
        <f t="shared" si="4"/>
        <v>505.6</v>
      </c>
      <c r="U118" s="79">
        <f t="shared" si="4"/>
        <v>584.6</v>
      </c>
      <c r="V118" s="79">
        <f t="shared" si="4"/>
        <v>324.5</v>
      </c>
      <c r="W118" s="79">
        <f t="shared" si="4"/>
        <v>198.6</v>
      </c>
      <c r="X118" s="79">
        <f t="shared" si="4"/>
        <v>183.6</v>
      </c>
      <c r="Y118" s="79">
        <f t="shared" si="4"/>
        <v>60.7</v>
      </c>
      <c r="Z118" s="79">
        <f t="shared" si="4"/>
        <v>139.5</v>
      </c>
      <c r="AA118" s="79">
        <f t="shared" si="4"/>
        <v>164.9</v>
      </c>
      <c r="AB118" s="79">
        <f t="shared" si="4"/>
        <v>485.7</v>
      </c>
      <c r="AC118" s="79">
        <f t="shared" si="4"/>
        <v>650.5</v>
      </c>
      <c r="AD118" s="79">
        <f t="shared" si="4"/>
        <v>276.7</v>
      </c>
      <c r="AE118" s="79">
        <f t="shared" si="4"/>
        <v>178.4</v>
      </c>
      <c r="AF118" s="79">
        <f t="shared" si="4"/>
        <v>1871.5</v>
      </c>
      <c r="AG118" s="79">
        <f t="shared" si="4"/>
        <v>280.5</v>
      </c>
      <c r="AH118" s="165"/>
      <c r="AI118" s="543">
        <v>106</v>
      </c>
    </row>
    <row r="119" spans="2:35" s="168" customFormat="1" ht="20.100000000000001" customHeight="1">
      <c r="B119" s="496">
        <v>107</v>
      </c>
      <c r="C119" s="504" t="s">
        <v>430</v>
      </c>
      <c r="D119" s="1808" t="s">
        <v>451</v>
      </c>
      <c r="E119" s="1558"/>
      <c r="F119" s="1558"/>
      <c r="G119" s="1558"/>
      <c r="H119" s="79">
        <f>IF('20表'!I33=0,0,ROUND('23表の１'!J44/('20表'!I33-'20表'!I75)*100,1))</f>
        <v>75.3</v>
      </c>
      <c r="I119" s="79">
        <f>IF('20表'!J33=0,0,ROUND('23表の１'!K44/('20表'!J33-'20表'!J75)*100,1))</f>
        <v>152</v>
      </c>
      <c r="J119" s="79">
        <f>IF('20表'!K33=0,0,ROUND('23表の１'!L44/('20表'!K33-'20表'!K75)*100,1))</f>
        <v>123.5</v>
      </c>
      <c r="K119" s="79">
        <f>IF('20表'!L33=0,0,ROUND('23表の１'!M44/('20表'!L33-'20表'!L75)*100,1))</f>
        <v>83.3</v>
      </c>
      <c r="L119" s="79">
        <f>IF('20表'!M33=0,0,ROUND('23表の１'!N44/('20表'!M33-'20表'!M75)*100,1))</f>
        <v>68.5</v>
      </c>
      <c r="M119" s="79">
        <f>IF('20表'!N33=0,0,ROUND('23表の１'!O44/('20表'!N33-'20表'!N75)*100,1))</f>
        <v>101</v>
      </c>
      <c r="N119" s="79">
        <f>IF('20表'!O33=0,0,ROUND('23表の１'!P44/('20表'!O33-'20表'!O75)*100,1))</f>
        <v>84.9</v>
      </c>
      <c r="O119" s="79">
        <f>IF('20表'!P33=0,0,ROUND('23表の１'!Q44/('20表'!P33-'20表'!P75)*100,1))</f>
        <v>119.1</v>
      </c>
      <c r="P119" s="79">
        <f>IF('20表'!Q33=0,0,ROUND('23表の１'!R44/('20表'!Q33-'20表'!Q75)*100,1))</f>
        <v>124.7</v>
      </c>
      <c r="Q119" s="79">
        <f>IF('20表'!R33=0,0,ROUND('23表の１'!S44/('20表'!R33-'20表'!R75)*100,1))</f>
        <v>92.1</v>
      </c>
      <c r="R119" s="79">
        <f>IF('20表'!S33=0,0,ROUND('23表の１'!T44/('20表'!S33-'20表'!S75)*100,1))</f>
        <v>57.7</v>
      </c>
      <c r="S119" s="79">
        <f>IF('20表'!T33=0,0,ROUND('23表の１'!U44/('20表'!T33-'20表'!T75)*100,1))</f>
        <v>90.4</v>
      </c>
      <c r="T119" s="79">
        <f>IF('20表'!U33=0,0,ROUND('23表の１'!V44/('20表'!U33-'20表'!U75)*100,1))</f>
        <v>92.5</v>
      </c>
      <c r="U119" s="79">
        <f>IF('20表'!V33=0,0,ROUND('23表の１'!W44/('20表'!V33-'20表'!V75)*100,1))</f>
        <v>34.6</v>
      </c>
      <c r="V119" s="79">
        <f>IF('20表'!W33=0,0,ROUND('23表の１'!X44/('20表'!W33-'20表'!W75)*100,1))</f>
        <v>51.1</v>
      </c>
      <c r="W119" s="79">
        <f>IF('20表'!X33=0,0,ROUND('23表の１'!Y44/('20表'!X33-'20表'!X75)*100,1))</f>
        <v>82.1</v>
      </c>
      <c r="X119" s="79">
        <f>IF('20表'!Y33=0,0,ROUND('23表の１'!Z44/('20表'!Y33-'20表'!Y75)*100,1))</f>
        <v>120.5</v>
      </c>
      <c r="Y119" s="79">
        <f>IF('20表'!Z33=0,0,ROUND('23表の１'!AA44/('20表'!Z33-'20表'!Z75)*100,1))</f>
        <v>106.4</v>
      </c>
      <c r="Z119" s="79">
        <f>IF('20表'!AA33=0,0,ROUND('23表の１'!AB44/('20表'!AA33-'20表'!AA75)*100,1))</f>
        <v>133.30000000000001</v>
      </c>
      <c r="AA119" s="79">
        <f>IF('20表'!AB33=0,0,ROUND('23表の１'!AC44/('20表'!AB33-'20表'!AB75)*100,1))</f>
        <v>87</v>
      </c>
      <c r="AB119" s="79">
        <f>IF('20表'!AC34=0,0,ROUND('23表の１'!AD44/('20表'!AC34-'20表'!AC75)*100,1))</f>
        <v>-1843.5</v>
      </c>
      <c r="AC119" s="79">
        <f>IF('20表'!AD34=0,0,ROUND('23表の１'!AE44/('20表'!AD34-'20表'!AD75)*100,1))</f>
        <v>-3274</v>
      </c>
      <c r="AD119" s="79">
        <f>IF('20表'!AE34=0,0,ROUND('23表の１'!AF44/('20表'!AE34-'20表'!AE75)*100,1))</f>
        <v>0</v>
      </c>
      <c r="AE119" s="79">
        <f>IF('20表'!AF34=0,0,ROUND('23表の１'!AG44/('20表'!AF34-'20表'!AF75)*100,1))</f>
        <v>0</v>
      </c>
      <c r="AF119" s="79">
        <f>IF('20表'!AG34=0,0,ROUND('23表の１'!AH44/('20表'!AG34-'20表'!AG75)*100,1))</f>
        <v>-429</v>
      </c>
      <c r="AG119" s="79">
        <f>IF('20表'!AH33=0,0,ROUND('23表の１'!AI44/('20表'!AH33-'20表'!AH75)*100,1))</f>
        <v>93.2</v>
      </c>
      <c r="AH119" s="165"/>
      <c r="AI119" s="543">
        <v>107</v>
      </c>
    </row>
    <row r="120" spans="2:35" s="168" customFormat="1" ht="20.100000000000001" customHeight="1">
      <c r="B120" s="496">
        <v>108</v>
      </c>
      <c r="C120" s="504"/>
      <c r="D120" s="1823" t="s">
        <v>348</v>
      </c>
      <c r="E120" s="1809" t="s">
        <v>663</v>
      </c>
      <c r="F120" s="1558"/>
      <c r="G120" s="1558"/>
      <c r="H120" s="79">
        <f>IF('20表'!I9=0,0,ROUND('23表の１'!J44/'20表'!I9*100,1))</f>
        <v>24.5</v>
      </c>
      <c r="I120" s="79">
        <f>IF('20表'!J9=0,0,ROUND('23表の１'!K44/'20表'!J9*100,1))</f>
        <v>54.9</v>
      </c>
      <c r="J120" s="79">
        <f>IF('20表'!K9=0,0,ROUND('23表の１'!L44/'20表'!K9*100,1))</f>
        <v>58.9</v>
      </c>
      <c r="K120" s="79">
        <f>IF('20表'!L9=0,0,ROUND('23表の１'!M44/'20表'!L9*100,1))</f>
        <v>32.299999999999997</v>
      </c>
      <c r="L120" s="79">
        <f>IF('20表'!M9=0,0,ROUND('23表の１'!N44/'20表'!M9*100,1))</f>
        <v>31.8</v>
      </c>
      <c r="M120" s="79">
        <f>IF('20表'!N9=0,0,ROUND('23表の１'!O44/'20表'!N9*100,1))</f>
        <v>67.5</v>
      </c>
      <c r="N120" s="79">
        <f>IF('20表'!O9=0,0,ROUND('23表の１'!P44/'20表'!O9*100,1))</f>
        <v>127.5</v>
      </c>
      <c r="O120" s="79">
        <f>IF('20表'!P9=0,0,ROUND('23表の１'!Q44/'20表'!P9*100,1))</f>
        <v>49.9</v>
      </c>
      <c r="P120" s="79">
        <f>IF('20表'!Q9=0,0,ROUND('23表の１'!R44/'20表'!Q9*100,1))</f>
        <v>60.1</v>
      </c>
      <c r="Q120" s="79">
        <f>IF('20表'!R9=0,0,ROUND('23表の１'!S44/'20表'!R9*100,1))</f>
        <v>41.4</v>
      </c>
      <c r="R120" s="79">
        <f>IF('20表'!S9=0,0,ROUND('23表の１'!T44/'20表'!S9*100,1))</f>
        <v>23.9</v>
      </c>
      <c r="S120" s="79">
        <f>IF('20表'!T9=0,0,ROUND('23表の１'!U44/'20表'!T9*100,1))</f>
        <v>113.1</v>
      </c>
      <c r="T120" s="79">
        <f>IF('20表'!U9=0,0,ROUND('23表の１'!V44/'20表'!U9*100,1))</f>
        <v>58.2</v>
      </c>
      <c r="U120" s="79">
        <f>IF('20表'!V9=0,0,ROUND('23表の１'!W44/'20表'!V9*100,1))</f>
        <v>16.8</v>
      </c>
      <c r="V120" s="79">
        <f>IF('20表'!W9=0,0,ROUND('23表の１'!X44/'20表'!W9*100,1))</f>
        <v>22.9</v>
      </c>
      <c r="W120" s="79">
        <f>IF('20表'!X9=0,0,ROUND('23表の１'!Y44/'20表'!X9*100,1))</f>
        <v>66.2</v>
      </c>
      <c r="X120" s="79">
        <f>IF('20表'!Y9=0,0,ROUND('23表の１'!Z44/'20表'!Y9*100,1))</f>
        <v>116.5</v>
      </c>
      <c r="Y120" s="79">
        <f>IF('20表'!Z9=0,0,ROUND('23表の１'!AA44/'20表'!Z9*100,1))</f>
        <v>127</v>
      </c>
      <c r="Z120" s="79">
        <f>IF('20表'!AA9=0,0,ROUND('23表の１'!AB44/'20表'!AA9*100,1))</f>
        <v>59.8</v>
      </c>
      <c r="AA120" s="79">
        <f>IF('20表'!AB9=0,0,ROUND('23表の１'!AC44/'20表'!AB9*100,1))</f>
        <v>141.6</v>
      </c>
      <c r="AB120" s="79">
        <f>IF('20表'!AC9=0,0,ROUND('23表の１'!AD44/'20表'!AC9*100,1))</f>
        <v>65.599999999999994</v>
      </c>
      <c r="AC120" s="79">
        <f>IF('20表'!AD9=0,0,ROUND('23表の１'!AE44/'20表'!AD9*100,1))</f>
        <v>26.1</v>
      </c>
      <c r="AD120" s="79">
        <f>IF('20表'!AE9=0,0,ROUND('23表の１'!AF44/'20表'!AE9*100,1))</f>
        <v>29.6</v>
      </c>
      <c r="AE120" s="79">
        <f>IF('20表'!AF9=0,0,ROUND('23表の１'!AG44/'20表'!AF9*100,1))</f>
        <v>106.5</v>
      </c>
      <c r="AF120" s="79">
        <f>IF('20表'!AG9=0,0,ROUND('23表の１'!AH44/'20表'!AG9*100,1))</f>
        <v>10</v>
      </c>
      <c r="AG120" s="79">
        <f>IF('20表'!AH9=0,0,ROUND('23表の１'!AI44/'20表'!AH9*100,1))</f>
        <v>44.7</v>
      </c>
      <c r="AH120" s="165"/>
      <c r="AI120" s="543">
        <v>108</v>
      </c>
    </row>
    <row r="121" spans="2:35" s="168" customFormat="1" ht="20.100000000000001" customHeight="1">
      <c r="B121" s="496">
        <v>109</v>
      </c>
      <c r="C121" s="504" t="s">
        <v>436</v>
      </c>
      <c r="D121" s="1824"/>
      <c r="E121" s="1809" t="s">
        <v>84</v>
      </c>
      <c r="F121" s="1558"/>
      <c r="G121" s="1558"/>
      <c r="H121" s="79">
        <f>IF('20表'!I9=0,0,ROUND('21表の1'!G14/'20表'!I9*100,1))</f>
        <v>4.8</v>
      </c>
      <c r="I121" s="79">
        <f>IF('20表'!J9=0,0,ROUND('21表の1'!H14/'20表'!J9*100,1))</f>
        <v>10.5</v>
      </c>
      <c r="J121" s="79">
        <f>IF('20表'!K9=0,0,ROUND('21表の1'!I14/'20表'!K9*100,1))</f>
        <v>11.4</v>
      </c>
      <c r="K121" s="79">
        <f>IF('20表'!L9=0,0,ROUND('21表の1'!J14/'20表'!L9*100,1))</f>
        <v>7.2</v>
      </c>
      <c r="L121" s="79">
        <f>IF('20表'!M9=0,0,ROUND('21表の1'!K14/'20表'!M9*100,1))</f>
        <v>7.3</v>
      </c>
      <c r="M121" s="79">
        <f>IF('20表'!N9=0,0,ROUND('21表の1'!L14/'20表'!N9*100,1))</f>
        <v>13</v>
      </c>
      <c r="N121" s="79">
        <f>IF('20表'!O9=0,0,ROUND('21表の1'!M14/'20表'!O9*100,1))</f>
        <v>25.5</v>
      </c>
      <c r="O121" s="79">
        <f>IF('20表'!P9=0,0,ROUND('21表の1'!N14/'20表'!P9*100,1))</f>
        <v>8.9</v>
      </c>
      <c r="P121" s="79">
        <f>IF('20表'!Q9=0,0,ROUND('21表の1'!O14/'20表'!Q9*100,1))</f>
        <v>11.9</v>
      </c>
      <c r="Q121" s="79">
        <f>IF('20表'!R9=0,0,ROUND('21表の1'!P14/'20表'!R9*100,1))</f>
        <v>9.5</v>
      </c>
      <c r="R121" s="79">
        <f>IF('20表'!S9=0,0,ROUND('21表の1'!Q14/'20表'!S9*100,1))</f>
        <v>3.6</v>
      </c>
      <c r="S121" s="79">
        <f>IF('20表'!T9=0,0,ROUND('21表の1'!R14/'20表'!T9*100,1))</f>
        <v>23.9</v>
      </c>
      <c r="T121" s="79">
        <f>IF('20表'!U9=0,0,ROUND('21表の1'!S14/'20表'!U9*100,1))</f>
        <v>6.5</v>
      </c>
      <c r="U121" s="79">
        <f>IF('20表'!V9=0,0,ROUND('21表の1'!T14/'20表'!V9*100,1))</f>
        <v>2.2999999999999998</v>
      </c>
      <c r="V121" s="79">
        <f>IF('20表'!W9=0,0,ROUND('21表の1'!U14/'20表'!W9*100,1))</f>
        <v>6.2</v>
      </c>
      <c r="W121" s="79">
        <f>IF('20表'!X9=0,0,ROUND('21表の1'!V14/'20表'!X9*100,1))</f>
        <v>12.6</v>
      </c>
      <c r="X121" s="79">
        <f>IF('20表'!Y9=0,0,ROUND('21表の1'!W14/'20表'!Y9*100,1))</f>
        <v>31.3</v>
      </c>
      <c r="Y121" s="79">
        <f>IF('20表'!Z9=0,0,ROUND('21表の1'!X14/'20表'!Z9*100,1))</f>
        <v>24.1</v>
      </c>
      <c r="Z121" s="79">
        <f>IF('20表'!AA9=0,0,ROUND('21表の1'!Y14/'20表'!AA9*100,1))</f>
        <v>7.1</v>
      </c>
      <c r="AA121" s="79">
        <f>IF('20表'!AB9=0,0,ROUND('21表の1'!Z14/'20表'!AB9*100,1))</f>
        <v>17.2</v>
      </c>
      <c r="AB121" s="79">
        <f>IF('20表'!AC9=0,0,ROUND('21表の1'!AA14/'20表'!AC9*100,1))</f>
        <v>11.6</v>
      </c>
      <c r="AC121" s="79">
        <f>IF('20表'!AD9=0,0,ROUND('21表の1'!AB14/'20表'!AD9*100,1))</f>
        <v>4.0999999999999996</v>
      </c>
      <c r="AD121" s="79">
        <f>IF('20表'!AE9=0,0,ROUND('21表の1'!AC14/'20表'!AE9*100,1))</f>
        <v>5.6</v>
      </c>
      <c r="AE121" s="79">
        <f>IF('20表'!AF9=0,0,ROUND('21表の1'!AD14/'20表'!AF9*100,1))</f>
        <v>19</v>
      </c>
      <c r="AF121" s="79">
        <f>IF('20表'!AG9=0,0,ROUND('21表の1'!AE14/'20表'!AG9*100,1))</f>
        <v>2.8</v>
      </c>
      <c r="AG121" s="79">
        <f>IF('20表'!AH9=0,0,ROUND('21表の1'!AF14/'20表'!AH9*100,1))</f>
        <v>8.6</v>
      </c>
      <c r="AH121" s="165"/>
      <c r="AI121" s="543">
        <v>109</v>
      </c>
    </row>
    <row r="122" spans="2:35" s="168" customFormat="1" ht="20.100000000000001" customHeight="1">
      <c r="B122" s="496">
        <v>110</v>
      </c>
      <c r="C122" s="302"/>
      <c r="D122" s="1824"/>
      <c r="E122" s="1809" t="s">
        <v>528</v>
      </c>
      <c r="F122" s="1558"/>
      <c r="G122" s="1558"/>
      <c r="H122" s="79">
        <f>IF('20表'!I9=0,0,ROUND(('23表の１'!J44+'21表の1'!G14)/'20表'!I9*100,1))</f>
        <v>29.3</v>
      </c>
      <c r="I122" s="79">
        <f>IF('20表'!J9=0,0,ROUND(('23表の１'!K44+'21表の1'!H14)/'20表'!J9*100,1))</f>
        <v>65.400000000000006</v>
      </c>
      <c r="J122" s="79">
        <f>IF('20表'!K9=0,0,ROUND(('23表の１'!L44+'21表の1'!I14)/'20表'!K9*100,1))</f>
        <v>70.3</v>
      </c>
      <c r="K122" s="79">
        <f>IF('20表'!L9=0,0,ROUND(('23表の１'!M44+'21表の1'!J14)/'20表'!L9*100,1))</f>
        <v>39.4</v>
      </c>
      <c r="L122" s="79">
        <f>IF('20表'!M9=0,0,ROUND(('23表の１'!N44+'21表の1'!K14)/'20表'!M9*100,1))</f>
        <v>39.200000000000003</v>
      </c>
      <c r="M122" s="79">
        <f>IF('20表'!N9=0,0,ROUND(('23表の１'!O44+'21表の1'!L14)/'20表'!N9*100,1))</f>
        <v>80.5</v>
      </c>
      <c r="N122" s="79">
        <f>IF('20表'!O9=0,0,ROUND(('23表の１'!P44+'21表の1'!M14)/'20表'!O9*100,1))</f>
        <v>153</v>
      </c>
      <c r="O122" s="79">
        <f>IF('20表'!P9=0,0,ROUND(('23表の１'!Q44+'21表の1'!N14)/'20表'!P9*100,1))</f>
        <v>58.9</v>
      </c>
      <c r="P122" s="79">
        <f>IF('20表'!Q9=0,0,ROUND(('23表の１'!R44+'21表の1'!O14)/'20表'!Q9*100,1))</f>
        <v>71.900000000000006</v>
      </c>
      <c r="Q122" s="79">
        <f>IF('20表'!R9=0,0,ROUND(('23表の１'!S44+'21表の1'!P14)/'20表'!R9*100,1))</f>
        <v>50.9</v>
      </c>
      <c r="R122" s="79">
        <f>IF('20表'!S9=0,0,ROUND(('23表の１'!T44+'21表の1'!Q14)/'20表'!S9*100,1))</f>
        <v>27.5</v>
      </c>
      <c r="S122" s="79">
        <f>IF('20表'!T9=0,0,ROUND(('23表の１'!U44+'21表の1'!R14)/'20表'!T9*100,1))</f>
        <v>137</v>
      </c>
      <c r="T122" s="79">
        <f>IF('20表'!U9=0,0,ROUND(('23表の１'!V44+'21表の1'!S14)/'20表'!U9*100,1))</f>
        <v>64.8</v>
      </c>
      <c r="U122" s="79">
        <f>IF('20表'!V9=0,0,ROUND(('23表の１'!W44+'21表の1'!T14)/'20表'!V9*100,1))</f>
        <v>19.100000000000001</v>
      </c>
      <c r="V122" s="79">
        <f>IF('20表'!W9=0,0,ROUND(('23表の１'!X44+'21表の1'!U14)/'20表'!W9*100,1))</f>
        <v>29.1</v>
      </c>
      <c r="W122" s="79">
        <f>IF('20表'!X9=0,0,ROUND(('23表の１'!Y44+'21表の1'!V14)/'20表'!X9*100,1))</f>
        <v>78.8</v>
      </c>
      <c r="X122" s="79">
        <f>IF('20表'!Y9=0,0,ROUND(('23表の１'!Z44+'21表の1'!W14)/'20表'!Y9*100,1))</f>
        <v>147.9</v>
      </c>
      <c r="Y122" s="79">
        <f>IF('20表'!Z9=0,0,ROUND(('23表の１'!AA44+'21表の1'!X14)/'20表'!Z9*100,1))</f>
        <v>151.1</v>
      </c>
      <c r="Z122" s="79">
        <f>IF('20表'!AA9=0,0,ROUND(('23表の１'!AB44+'21表の1'!Y14)/'20表'!AA9*100,1))</f>
        <v>66.900000000000006</v>
      </c>
      <c r="AA122" s="79">
        <f>IF('20表'!AB9=0,0,ROUND(('23表の１'!AC44+'21表の1'!Z14)/'20表'!AB9*100,1))</f>
        <v>158.80000000000001</v>
      </c>
      <c r="AB122" s="79">
        <f>IF('20表'!AC9=0,0,ROUND(('23表の１'!AD44+'21表の1'!AA14)/'20表'!AC9*100,1))</f>
        <v>77.099999999999994</v>
      </c>
      <c r="AC122" s="79">
        <f>IF('20表'!AD9=0,0,ROUND(('23表の１'!AE44+'21表の1'!AB14)/'20表'!AD9*100,1))</f>
        <v>30.3</v>
      </c>
      <c r="AD122" s="79">
        <f>IF('20表'!AE9=0,0,ROUND(('23表の１'!AF44+'21表の1'!AC14)/'20表'!AE9*100,1))</f>
        <v>35.200000000000003</v>
      </c>
      <c r="AE122" s="79">
        <f>IF('20表'!AF9=0,0,ROUND(('23表の１'!AG44+'21表の1'!AD14)/'20表'!AF9*100,1))</f>
        <v>125.5</v>
      </c>
      <c r="AF122" s="79">
        <f>IF('20表'!AG9=0,0,ROUND(('23表の１'!AH44+'21表の1'!AE14)/'20表'!AG9*100,1))</f>
        <v>12.8</v>
      </c>
      <c r="AG122" s="79">
        <f>IF('20表'!AH9=0,0,ROUND(('23表の１'!AI44+'21表の1'!AF14)/'20表'!AH9*100,1))</f>
        <v>53.3</v>
      </c>
      <c r="AH122" s="165"/>
      <c r="AI122" s="543">
        <v>110</v>
      </c>
    </row>
    <row r="123" spans="2:35" s="168" customFormat="1" ht="20.100000000000001" customHeight="1">
      <c r="B123" s="496">
        <v>111</v>
      </c>
      <c r="C123" s="505" t="s">
        <v>298</v>
      </c>
      <c r="D123" s="1825"/>
      <c r="E123" s="1810" t="s">
        <v>484</v>
      </c>
      <c r="F123" s="1561"/>
      <c r="G123" s="1561"/>
      <c r="H123" s="79">
        <f>IF('20表'!I9=0,0,ROUND(('21表の1'!G12+'20表'!I49)/'20表'!I9*100,1))</f>
        <v>10.3</v>
      </c>
      <c r="I123" s="79">
        <f>IF('20表'!J9=0,0,ROUND(('21表の1'!H12+'20表'!J49)/'20表'!J9*100,1))</f>
        <v>3.9</v>
      </c>
      <c r="J123" s="79">
        <f>IF('20表'!K9=0,0,ROUND(('21表の1'!I12+'20表'!K49)/'20表'!K9*100,1))</f>
        <v>12.9</v>
      </c>
      <c r="K123" s="79">
        <f>IF('20表'!L9=0,0,ROUND(('21表の1'!J12+'20表'!L49)/'20表'!L9*100,1))</f>
        <v>13.5</v>
      </c>
      <c r="L123" s="79">
        <f>IF('20表'!M9=0,0,ROUND(('21表の1'!K12+'20表'!M49)/'20表'!M9*100,1))</f>
        <v>14.1</v>
      </c>
      <c r="M123" s="79">
        <f>IF('20表'!N9=0,0,ROUND(('21表の1'!L12+'20表'!N49)/'20表'!N9*100,1))</f>
        <v>6.1</v>
      </c>
      <c r="N123" s="79">
        <f>IF('20表'!O9=0,0,ROUND(('21表の1'!M12+'20表'!O49)/'20表'!O9*100,1))</f>
        <v>12.5</v>
      </c>
      <c r="O123" s="79">
        <f>IF('20表'!P9=0,0,ROUND(('21表の1'!N12+'20表'!P49)/'20表'!P9*100,1))</f>
        <v>10.7</v>
      </c>
      <c r="P123" s="79">
        <f>IF('20表'!Q9=0,0,ROUND(('21表の1'!O12+'20表'!Q49)/'20表'!Q9*100,1))</f>
        <v>11.4</v>
      </c>
      <c r="Q123" s="79">
        <f>IF('20表'!R9=0,0,ROUND(('21表の1'!P12+'20表'!R49)/'20表'!R9*100,1))</f>
        <v>7.8</v>
      </c>
      <c r="R123" s="79">
        <f>IF('20表'!S9=0,0,ROUND(('21表の1'!Q12+'20表'!S49)/'20表'!S9*100,1))</f>
        <v>15.8</v>
      </c>
      <c r="S123" s="79">
        <f>IF('20表'!T9=0,0,ROUND(('21表の1'!R12+'20表'!T49)/'20表'!T9*100,1))</f>
        <v>10.5</v>
      </c>
      <c r="T123" s="79">
        <f>IF('20表'!U9=0,0,ROUND(('21表の1'!S12+'20表'!U49)/'20表'!U9*100,1))</f>
        <v>13.7</v>
      </c>
      <c r="U123" s="79">
        <f>IF('20表'!V9=0,0,ROUND(('21表の1'!T12+'20表'!V49)/'20表'!V9*100,1))</f>
        <v>7.3</v>
      </c>
      <c r="V123" s="79">
        <f>IF('20表'!W9=0,0,ROUND(('21表の1'!U12+'20表'!W49)/'20表'!W9*100,1))</f>
        <v>8.6999999999999993</v>
      </c>
      <c r="W123" s="79">
        <f>IF('20表'!X9=0,0,ROUND(('21表の1'!V12+'20表'!X49)/'20表'!X9*100,1))</f>
        <v>14.7</v>
      </c>
      <c r="X123" s="79">
        <f>IF('20表'!Y9=0,0,ROUND(('21表の1'!W12+'20表'!Y49)/'20表'!Y9*100,1))</f>
        <v>3.5</v>
      </c>
      <c r="Y123" s="79">
        <f>IF('20表'!Z9=0,0,ROUND(('21表の1'!X12+'20表'!Z49)/'20表'!Z9*100,1))</f>
        <v>11.7</v>
      </c>
      <c r="Z123" s="79">
        <f>IF('20表'!AA9=0,0,ROUND(('21表の1'!Y12+'20表'!AA49)/'20表'!AA9*100,1))</f>
        <v>9.3000000000000007</v>
      </c>
      <c r="AA123" s="79">
        <f>IF('20表'!AB9=0,0,ROUND(('21表の1'!Z12+'20表'!AB49)/'20表'!AB9*100,1))</f>
        <v>20.399999999999999</v>
      </c>
      <c r="AB123" s="79">
        <f>IF('20表'!AC9=0,0,ROUND(('21表の1'!AA12+'20表'!AC49)/'20表'!AC9*100,1))</f>
        <v>7.2</v>
      </c>
      <c r="AC123" s="79">
        <f>IF('20表'!AD9=0,0,ROUND(('21表の1'!AB12+'20表'!AD49)/'20表'!AD9*100,1))</f>
        <v>14.7</v>
      </c>
      <c r="AD123" s="79">
        <f>IF('20表'!AE9=0,0,ROUND(('21表の1'!AC12+'20表'!AE49)/'20表'!AE9*100,1))</f>
        <v>21.7</v>
      </c>
      <c r="AE123" s="79">
        <f>IF('20表'!AF9=0,0,ROUND(('21表の1'!AD12+'20表'!AF49)/'20表'!AF9*100,1))</f>
        <v>13.4</v>
      </c>
      <c r="AF123" s="79">
        <f>IF('20表'!AG9=0,0,ROUND(('21表の1'!AE12+'20表'!AG49)/'20表'!AG9*100,1))</f>
        <v>21.2</v>
      </c>
      <c r="AG123" s="79">
        <f>IF('20表'!AH9=0,0,ROUND(('21表の1'!AF12+'20表'!AH49)/'20表'!AH9*100,1))</f>
        <v>11</v>
      </c>
      <c r="AH123" s="165"/>
      <c r="AI123" s="543">
        <v>111</v>
      </c>
    </row>
    <row r="124" spans="2:35" s="168" customFormat="1" ht="20.100000000000001" customHeight="1">
      <c r="B124" s="496">
        <v>112</v>
      </c>
      <c r="C124" s="506"/>
      <c r="D124" s="1811" t="s">
        <v>1225</v>
      </c>
      <c r="E124" s="1812"/>
      <c r="F124" s="1812"/>
      <c r="G124" s="1812"/>
      <c r="H124" s="79">
        <f t="shared" ref="H124:AG124" si="5">ROUND(H12/H10*100,1)</f>
        <v>53</v>
      </c>
      <c r="I124" s="79">
        <f t="shared" si="5"/>
        <v>44.4</v>
      </c>
      <c r="J124" s="79">
        <f t="shared" si="5"/>
        <v>45.7</v>
      </c>
      <c r="K124" s="79">
        <f t="shared" si="5"/>
        <v>52.8</v>
      </c>
      <c r="L124" s="79">
        <f t="shared" si="5"/>
        <v>50</v>
      </c>
      <c r="M124" s="79">
        <f t="shared" si="5"/>
        <v>38.200000000000003</v>
      </c>
      <c r="N124" s="79">
        <f t="shared" si="5"/>
        <v>9.4</v>
      </c>
      <c r="O124" s="79">
        <f t="shared" si="5"/>
        <v>52.6</v>
      </c>
      <c r="P124" s="79">
        <f t="shared" si="5"/>
        <v>40</v>
      </c>
      <c r="Q124" s="79">
        <f t="shared" si="5"/>
        <v>54.1</v>
      </c>
      <c r="R124" s="79">
        <f t="shared" si="5"/>
        <v>45.9</v>
      </c>
      <c r="S124" s="79">
        <f t="shared" si="5"/>
        <v>21.7</v>
      </c>
      <c r="T124" s="79">
        <f t="shared" si="5"/>
        <v>22.2</v>
      </c>
      <c r="U124" s="79">
        <f t="shared" si="5"/>
        <v>19.7</v>
      </c>
      <c r="V124" s="79">
        <f t="shared" si="5"/>
        <v>50.2</v>
      </c>
      <c r="W124" s="79">
        <f t="shared" si="5"/>
        <v>40.4</v>
      </c>
      <c r="X124" s="79">
        <f t="shared" si="5"/>
        <v>36.4</v>
      </c>
      <c r="Y124" s="79">
        <f t="shared" si="5"/>
        <v>13</v>
      </c>
      <c r="Z124" s="79">
        <f t="shared" si="5"/>
        <v>47.8</v>
      </c>
      <c r="AA124" s="79">
        <f t="shared" si="5"/>
        <v>11.3</v>
      </c>
      <c r="AB124" s="79">
        <f t="shared" si="5"/>
        <v>47.5</v>
      </c>
      <c r="AC124" s="79">
        <f t="shared" si="5"/>
        <v>58.4</v>
      </c>
      <c r="AD124" s="79">
        <f t="shared" si="5"/>
        <v>56.6</v>
      </c>
      <c r="AE124" s="79">
        <f t="shared" si="5"/>
        <v>21.8</v>
      </c>
      <c r="AF124" s="79">
        <f t="shared" si="5"/>
        <v>56.1</v>
      </c>
      <c r="AG124" s="79">
        <f t="shared" si="5"/>
        <v>45.1</v>
      </c>
      <c r="AH124" s="165"/>
      <c r="AI124" s="543">
        <v>112</v>
      </c>
    </row>
    <row r="125" spans="2:35" s="168" customFormat="1" ht="20.100000000000001" customHeight="1">
      <c r="B125" s="496">
        <v>113</v>
      </c>
      <c r="C125" s="507"/>
      <c r="D125" s="1811" t="s">
        <v>1226</v>
      </c>
      <c r="E125" s="1812"/>
      <c r="F125" s="1812"/>
      <c r="G125" s="1812"/>
      <c r="H125" s="79">
        <f>ROUND('24表'!H9/'20表'!I9*100,1)</f>
        <v>373.5</v>
      </c>
      <c r="I125" s="79">
        <f>ROUND('24表'!I9/'20表'!J9*100,1)</f>
        <v>678.3</v>
      </c>
      <c r="J125" s="79">
        <f>ROUND('24表'!J9/'20表'!K9*100,1)</f>
        <v>681.6</v>
      </c>
      <c r="K125" s="79">
        <f>ROUND('24表'!K9/'20表'!L9*100,1)</f>
        <v>489.7</v>
      </c>
      <c r="L125" s="79">
        <f>ROUND('24表'!L9/'20表'!M9*100,1)</f>
        <v>392.6</v>
      </c>
      <c r="M125" s="79">
        <f>ROUND('24表'!M9/'20表'!N9*100,1)</f>
        <v>660.5</v>
      </c>
      <c r="N125" s="79">
        <f>ROUND('24表'!N9/'20表'!O9*100,1)</f>
        <v>1510.5</v>
      </c>
      <c r="O125" s="79">
        <f>ROUND('24表'!O9/'20表'!P9*100,1)</f>
        <v>598.1</v>
      </c>
      <c r="P125" s="79">
        <f>ROUND('24表'!P9/'20表'!Q9*100,1)</f>
        <v>870.4</v>
      </c>
      <c r="Q125" s="79">
        <f>ROUND('24表'!H29/'20表'!R9*100,1)</f>
        <v>508.8</v>
      </c>
      <c r="R125" s="79">
        <f>ROUND('24表'!I29/'20表'!S9*100,1)</f>
        <v>263.10000000000002</v>
      </c>
      <c r="S125" s="79">
        <f>ROUND('24表'!J29/'20表'!T9*100,1)</f>
        <v>1605.7</v>
      </c>
      <c r="T125" s="79">
        <f>ROUND('24表'!K29/'20表'!U9*100,1)</f>
        <v>642.79999999999995</v>
      </c>
      <c r="U125" s="79">
        <f>ROUND('24表'!L29/'20表'!V9*100,1)</f>
        <v>269.7</v>
      </c>
      <c r="V125" s="79">
        <f>ROUND('24表'!L29/'20表'!W9*100,1)</f>
        <v>101.1</v>
      </c>
      <c r="W125" s="79">
        <f>ROUND('24表'!M29/'20表'!X9*100,1)</f>
        <v>713.3</v>
      </c>
      <c r="X125" s="79">
        <f>ROUND('24表'!O29/'20表'!Y9*100,1)</f>
        <v>1823.1</v>
      </c>
      <c r="Y125" s="79">
        <f>ROUND('24表'!P29/'20表'!Z9*100,1)</f>
        <v>1713.3</v>
      </c>
      <c r="Z125" s="79">
        <f>ROUND('24表'!P29/'20表'!AA9*100,1)</f>
        <v>285.5</v>
      </c>
      <c r="AA125" s="79">
        <f>ROUND('24表'!G49/'20表'!AB9*100,1)</f>
        <v>0</v>
      </c>
      <c r="AB125" s="79">
        <f>ROUND('24表'!H49/'20表'!AC9*100,1)</f>
        <v>376</v>
      </c>
      <c r="AC125" s="79">
        <f>ROUND('24表'!J49/'20表'!AD9*100,1)</f>
        <v>724</v>
      </c>
      <c r="AD125" s="79">
        <f>ROUND('24表'!K49/'20表'!AE9*100,1)</f>
        <v>480.2</v>
      </c>
      <c r="AE125" s="79">
        <f>ROUND('24表'!L49/'20表'!AF9*100,1)</f>
        <v>158.5</v>
      </c>
      <c r="AF125" s="79">
        <f>ROUND('24表'!M49/'20表'!AG9*100,1)</f>
        <v>1207.8</v>
      </c>
      <c r="AG125" s="79">
        <f>ROUND('24表'!O49/'20表'!AH9*100,1)</f>
        <v>591</v>
      </c>
      <c r="AH125" s="165"/>
      <c r="AI125" s="543">
        <v>113</v>
      </c>
    </row>
    <row r="126" spans="2:35" s="168" customFormat="1" ht="20.100000000000001" customHeight="1">
      <c r="AH126" s="165"/>
      <c r="AI126" s="165"/>
    </row>
    <row r="127" spans="2:35" s="168" customFormat="1" ht="20.100000000000001" customHeight="1">
      <c r="AH127" s="165"/>
      <c r="AI127" s="165"/>
    </row>
    <row r="128" spans="2:35" s="168" customFormat="1" ht="20.100000000000001" customHeight="1">
      <c r="AH128" s="165"/>
      <c r="AI128" s="165"/>
    </row>
    <row r="129" spans="34:35" s="168" customFormat="1" ht="20.100000000000001" customHeight="1">
      <c r="AH129" s="165"/>
      <c r="AI129" s="165"/>
    </row>
    <row r="130" spans="34:35" s="168" customFormat="1" ht="20.100000000000001" customHeight="1">
      <c r="AH130" s="165"/>
      <c r="AI130" s="165"/>
    </row>
    <row r="131" spans="34:35" s="168" customFormat="1" ht="20.100000000000001" customHeight="1">
      <c r="AH131" s="165"/>
      <c r="AI131" s="165"/>
    </row>
    <row r="132" spans="34:35" s="168" customFormat="1" ht="20.100000000000001" customHeight="1">
      <c r="AH132" s="165"/>
      <c r="AI132" s="165"/>
    </row>
    <row r="133" spans="34:35" s="168" customFormat="1" ht="20.100000000000001" customHeight="1">
      <c r="AH133" s="165"/>
      <c r="AI133" s="165"/>
    </row>
    <row r="134" spans="34:35" s="168" customFormat="1" ht="20.100000000000001" customHeight="1">
      <c r="AH134" s="165"/>
      <c r="AI134" s="165"/>
    </row>
    <row r="135" spans="34:35" s="168" customFormat="1" ht="20.100000000000001" customHeight="1">
      <c r="AH135" s="165"/>
      <c r="AI135" s="165"/>
    </row>
    <row r="136" spans="34:35" s="168" customFormat="1" ht="20.100000000000001" customHeight="1">
      <c r="AH136" s="165"/>
      <c r="AI136" s="165"/>
    </row>
    <row r="137" spans="34:35" s="168" customFormat="1" ht="20.100000000000001" customHeight="1">
      <c r="AH137" s="165"/>
      <c r="AI137" s="165"/>
    </row>
    <row r="138" spans="34:35" s="168" customFormat="1" ht="20.100000000000001" customHeight="1">
      <c r="AH138" s="165"/>
      <c r="AI138" s="165"/>
    </row>
    <row r="139" spans="34:35" s="168" customFormat="1" ht="20.100000000000001" customHeight="1">
      <c r="AH139" s="165"/>
      <c r="AI139" s="165"/>
    </row>
    <row r="140" spans="34:35" s="168" customFormat="1" ht="20.100000000000001" customHeight="1">
      <c r="AH140" s="165"/>
      <c r="AI140" s="165"/>
    </row>
    <row r="141" spans="34:35" s="168" customFormat="1" ht="20.100000000000001" customHeight="1">
      <c r="AH141" s="165"/>
      <c r="AI141" s="165"/>
    </row>
    <row r="142" spans="34:35" s="168" customFormat="1" ht="20.100000000000001" customHeight="1">
      <c r="AH142" s="165"/>
      <c r="AI142" s="165"/>
    </row>
    <row r="143" spans="34:35" s="168" customFormat="1" ht="20.100000000000001" customHeight="1">
      <c r="AH143" s="165"/>
      <c r="AI143" s="165"/>
    </row>
    <row r="144" spans="34:35" s="168" customFormat="1" ht="20.100000000000001" customHeight="1">
      <c r="AH144" s="165"/>
      <c r="AI144" s="165"/>
    </row>
    <row r="145" spans="34:35" s="168" customFormat="1" ht="20.100000000000001" customHeight="1">
      <c r="AH145" s="165"/>
      <c r="AI145" s="165"/>
    </row>
    <row r="146" spans="34:35" s="168" customFormat="1" ht="20.100000000000001" customHeight="1">
      <c r="AH146" s="165"/>
      <c r="AI146" s="165"/>
    </row>
    <row r="147" spans="34:35" s="168" customFormat="1" ht="20.100000000000001" customHeight="1">
      <c r="AH147" s="165"/>
      <c r="AI147" s="165"/>
    </row>
    <row r="148" spans="34:35" s="168" customFormat="1" ht="20.100000000000001" customHeight="1">
      <c r="AH148" s="165"/>
      <c r="AI148" s="165"/>
    </row>
    <row r="149" spans="34:35" s="168" customFormat="1" ht="20.100000000000001" customHeight="1">
      <c r="AH149" s="165"/>
      <c r="AI149" s="165"/>
    </row>
    <row r="150" spans="34:35" s="168" customFormat="1" ht="20.100000000000001" customHeight="1">
      <c r="AH150" s="165"/>
      <c r="AI150" s="165"/>
    </row>
  </sheetData>
  <mergeCells count="127">
    <mergeCell ref="C18:C22"/>
    <mergeCell ref="C83:E85"/>
    <mergeCell ref="C86:E90"/>
    <mergeCell ref="E92:E93"/>
    <mergeCell ref="E95:E96"/>
    <mergeCell ref="C100:D102"/>
    <mergeCell ref="E101:E102"/>
    <mergeCell ref="D120:D123"/>
    <mergeCell ref="C91:D99"/>
    <mergeCell ref="C105:E111"/>
    <mergeCell ref="D118:G118"/>
    <mergeCell ref="D119:G119"/>
    <mergeCell ref="E120:G120"/>
    <mergeCell ref="E121:G121"/>
    <mergeCell ref="E122:G122"/>
    <mergeCell ref="E123:G123"/>
    <mergeCell ref="D124:G124"/>
    <mergeCell ref="D125:G125"/>
    <mergeCell ref="AG5:AG6"/>
    <mergeCell ref="F108:G108"/>
    <mergeCell ref="F109:G109"/>
    <mergeCell ref="F110:G110"/>
    <mergeCell ref="F111:G111"/>
    <mergeCell ref="D113:G113"/>
    <mergeCell ref="D114:G114"/>
    <mergeCell ref="D115:G115"/>
    <mergeCell ref="D116:G116"/>
    <mergeCell ref="D117:G117"/>
    <mergeCell ref="F99:G99"/>
    <mergeCell ref="E100:G100"/>
    <mergeCell ref="F101:G101"/>
    <mergeCell ref="F102:G102"/>
    <mergeCell ref="C103:G103"/>
    <mergeCell ref="C104:G104"/>
    <mergeCell ref="F105:G105"/>
    <mergeCell ref="F106:G106"/>
    <mergeCell ref="F107:G107"/>
    <mergeCell ref="F90:G90"/>
    <mergeCell ref="F91:G91"/>
    <mergeCell ref="F92:G92"/>
    <mergeCell ref="F93:G93"/>
    <mergeCell ref="F94:G94"/>
    <mergeCell ref="F95:G95"/>
    <mergeCell ref="F96:G96"/>
    <mergeCell ref="F97:G97"/>
    <mergeCell ref="F98:G98"/>
    <mergeCell ref="D81:F81"/>
    <mergeCell ref="D82:F82"/>
    <mergeCell ref="F83:G83"/>
    <mergeCell ref="F84:G84"/>
    <mergeCell ref="F85:G85"/>
    <mergeCell ref="F86:G86"/>
    <mergeCell ref="F87:G87"/>
    <mergeCell ref="F88:G88"/>
    <mergeCell ref="F89:G89"/>
    <mergeCell ref="F68:G68"/>
    <mergeCell ref="F69:G69"/>
    <mergeCell ref="D74:G74"/>
    <mergeCell ref="D75:G75"/>
    <mergeCell ref="D76:G76"/>
    <mergeCell ref="D77:G77"/>
    <mergeCell ref="D78:G78"/>
    <mergeCell ref="D79:F79"/>
    <mergeCell ref="D80:F80"/>
    <mergeCell ref="E59:G59"/>
    <mergeCell ref="F60:G60"/>
    <mergeCell ref="F61:G61"/>
    <mergeCell ref="F62:G62"/>
    <mergeCell ref="F63:G63"/>
    <mergeCell ref="F64:G64"/>
    <mergeCell ref="E65:G65"/>
    <mergeCell ref="F66:G66"/>
    <mergeCell ref="F67:G67"/>
    <mergeCell ref="E50:G50"/>
    <mergeCell ref="E51:F51"/>
    <mergeCell ref="D52:G52"/>
    <mergeCell ref="D53:G53"/>
    <mergeCell ref="E54:G54"/>
    <mergeCell ref="E55:G55"/>
    <mergeCell ref="E56:G56"/>
    <mergeCell ref="E57:G57"/>
    <mergeCell ref="D58:G58"/>
    <mergeCell ref="E41:G41"/>
    <mergeCell ref="E42:G42"/>
    <mergeCell ref="E43:G43"/>
    <mergeCell ref="E44:G44"/>
    <mergeCell ref="D45:G45"/>
    <mergeCell ref="E46:G46"/>
    <mergeCell ref="E47:F47"/>
    <mergeCell ref="E48:G48"/>
    <mergeCell ref="E49:F49"/>
    <mergeCell ref="E32:G32"/>
    <mergeCell ref="E33:G33"/>
    <mergeCell ref="D34:G34"/>
    <mergeCell ref="E35:G35"/>
    <mergeCell ref="E36:G36"/>
    <mergeCell ref="E37:G37"/>
    <mergeCell ref="E38:G38"/>
    <mergeCell ref="E39:G39"/>
    <mergeCell ref="E40:G40"/>
    <mergeCell ref="D23:G23"/>
    <mergeCell ref="D24:G24"/>
    <mergeCell ref="D25:G25"/>
    <mergeCell ref="E26:G26"/>
    <mergeCell ref="E27:G27"/>
    <mergeCell ref="E28:G28"/>
    <mergeCell ref="E29:G29"/>
    <mergeCell ref="E30:G30"/>
    <mergeCell ref="E31:G31"/>
    <mergeCell ref="F14:G14"/>
    <mergeCell ref="E15:G15"/>
    <mergeCell ref="E16:G16"/>
    <mergeCell ref="D17:G17"/>
    <mergeCell ref="E18:G18"/>
    <mergeCell ref="E19:G19"/>
    <mergeCell ref="E20:F20"/>
    <mergeCell ref="E21:G21"/>
    <mergeCell ref="E22:G22"/>
    <mergeCell ref="E1:G1"/>
    <mergeCell ref="M5:N5"/>
    <mergeCell ref="R5:S5"/>
    <mergeCell ref="T5:U5"/>
    <mergeCell ref="D7:G7"/>
    <mergeCell ref="E8:G8"/>
    <mergeCell ref="F9:G9"/>
    <mergeCell ref="F10:G10"/>
    <mergeCell ref="F11:G11"/>
  </mergeCells>
  <phoneticPr fontId="24"/>
  <pageMargins left="0.78740157480314965" right="0.78740157480314965" top="0.78740157480314965" bottom="0.39370078740157483" header="0.19685039370078741" footer="0.19685039370078741"/>
  <pageSetup paperSize="9" scale="31" fitToWidth="0" pageOrder="overThenDown" orientation="portrait" horizontalDpi="1200" verticalDpi="1200" r:id="rId1"/>
  <headerFooter alignWithMargins="0"/>
  <colBreaks count="3" manualBreakCount="3">
    <brk id="14" max="125" man="1"/>
    <brk id="19" max="125" man="1"/>
    <brk id="26" max="12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autoPageBreaks="0" fitToPage="1"/>
  </sheetPr>
  <dimension ref="A1:AK141"/>
  <sheetViews>
    <sheetView showZeros="0" view="pageBreakPreview" zoomScale="85" zoomScaleNormal="80" zoomScaleSheetLayoutView="85" workbookViewId="0">
      <pane xSplit="9" ySplit="8" topLeftCell="J9" activePane="bottomRight" state="frozen"/>
      <selection pane="topRight"/>
      <selection pane="bottomLeft"/>
      <selection pane="bottomRight"/>
    </sheetView>
  </sheetViews>
  <sheetFormatPr defaultRowHeight="18" customHeight="1"/>
  <cols>
    <col min="1" max="2" width="6.7109375" style="290" customWidth="1"/>
    <col min="3" max="3" width="5.5703125" style="544" customWidth="1"/>
    <col min="4" max="4" width="8.140625" style="544" customWidth="1"/>
    <col min="5" max="6" width="4.7109375" style="544" customWidth="1"/>
    <col min="7" max="7" width="10.7109375" style="544" customWidth="1"/>
    <col min="8" max="8" width="16.7109375" style="544" customWidth="1"/>
    <col min="9" max="9" width="7.7109375" style="544" customWidth="1"/>
    <col min="10" max="28" width="19.7109375" style="290" customWidth="1"/>
    <col min="29" max="29" width="19.7109375" style="544" customWidth="1"/>
    <col min="30" max="35" width="19.7109375" style="290" customWidth="1"/>
    <col min="36" max="37" width="6.7109375" style="290" customWidth="1"/>
    <col min="38" max="38" width="9.140625" style="290" customWidth="1"/>
    <col min="39" max="16384" width="9.140625" style="290"/>
  </cols>
  <sheetData>
    <row r="1" spans="1:37" s="293" customFormat="1" ht="24.95" customHeight="1">
      <c r="C1" s="545"/>
      <c r="D1" s="190" t="s">
        <v>306</v>
      </c>
      <c r="E1" s="1406" t="s">
        <v>85</v>
      </c>
      <c r="F1" s="1540"/>
      <c r="G1" s="1540"/>
      <c r="H1" s="1407"/>
      <c r="J1" s="224" t="s">
        <v>120</v>
      </c>
      <c r="K1" s="254"/>
      <c r="Q1" s="224" t="s">
        <v>120</v>
      </c>
      <c r="R1" s="224"/>
      <c r="S1" s="224"/>
      <c r="X1" s="224" t="s">
        <v>120</v>
      </c>
      <c r="AB1" s="224"/>
      <c r="AC1" s="224"/>
      <c r="AD1" s="224" t="s">
        <v>120</v>
      </c>
    </row>
    <row r="2" spans="1:37" s="293" customFormat="1" ht="24.95" customHeight="1">
      <c r="C2" s="546"/>
      <c r="D2" s="551"/>
      <c r="E2" s="217"/>
      <c r="F2" s="225"/>
      <c r="G2" s="565"/>
      <c r="H2" s="225"/>
      <c r="I2" s="566"/>
      <c r="K2" s="254"/>
    </row>
    <row r="3" spans="1:37" s="293" customFormat="1" ht="24.95" customHeight="1">
      <c r="C3" s="546"/>
      <c r="D3" s="551"/>
      <c r="E3" s="217"/>
      <c r="F3" s="225"/>
      <c r="G3" s="565"/>
      <c r="H3" s="225"/>
      <c r="I3" s="566"/>
      <c r="K3" s="254"/>
    </row>
    <row r="4" spans="1:37" s="293" customFormat="1" ht="20.100000000000001" customHeight="1">
      <c r="C4" s="547"/>
      <c r="D4" s="547"/>
      <c r="E4" s="547"/>
      <c r="F4" s="547"/>
      <c r="G4" s="547"/>
      <c r="H4" s="547"/>
      <c r="I4" s="547"/>
    </row>
    <row r="5" spans="1:37" s="293" customFormat="1" ht="20.100000000000001" customHeight="1">
      <c r="C5" s="533" t="s">
        <v>1187</v>
      </c>
      <c r="D5" s="192"/>
      <c r="E5" s="192"/>
      <c r="F5" s="192"/>
      <c r="G5" s="192"/>
      <c r="H5" s="192"/>
      <c r="I5" s="192"/>
      <c r="J5" s="444" t="s">
        <v>1260</v>
      </c>
      <c r="K5" s="192"/>
      <c r="L5" s="574"/>
      <c r="M5" s="574"/>
      <c r="N5" s="456"/>
      <c r="O5" s="455"/>
      <c r="P5" s="455"/>
      <c r="Q5" s="444" t="s">
        <v>1260</v>
      </c>
      <c r="R5" s="444"/>
      <c r="S5" s="444"/>
      <c r="T5" s="457"/>
      <c r="U5" s="457"/>
      <c r="V5" s="459"/>
      <c r="W5" s="459"/>
      <c r="X5" s="444" t="s">
        <v>1260</v>
      </c>
      <c r="Y5" s="192"/>
      <c r="Z5" s="192"/>
      <c r="AA5" s="192"/>
      <c r="AB5" s="444"/>
      <c r="AC5" s="444"/>
      <c r="AD5" s="444" t="s">
        <v>1260</v>
      </c>
    </row>
    <row r="6" spans="1:37" s="293" customFormat="1" ht="20.100000000000001" customHeight="1">
      <c r="C6" s="545"/>
      <c r="D6" s="545"/>
      <c r="E6" s="545"/>
      <c r="F6" s="545"/>
      <c r="G6" s="545"/>
      <c r="H6" s="547"/>
      <c r="I6" s="547"/>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row>
    <row r="7" spans="1:37" s="293" customFormat="1" ht="39.950000000000003" customHeight="1">
      <c r="A7" s="9"/>
      <c r="B7" s="12"/>
      <c r="C7" s="173"/>
      <c r="D7" s="38"/>
      <c r="E7" s="38"/>
      <c r="F7" s="38"/>
      <c r="G7" s="38"/>
      <c r="H7" s="38"/>
      <c r="I7" s="226" t="s">
        <v>932</v>
      </c>
      <c r="J7" s="571" t="s">
        <v>1</v>
      </c>
      <c r="K7" s="571" t="s">
        <v>577</v>
      </c>
      <c r="L7" s="571" t="s">
        <v>749</v>
      </c>
      <c r="M7" s="571" t="s">
        <v>750</v>
      </c>
      <c r="N7" s="571" t="s">
        <v>868</v>
      </c>
      <c r="O7" s="1830" t="s">
        <v>871</v>
      </c>
      <c r="P7" s="1409"/>
      <c r="Q7" s="571" t="s">
        <v>872</v>
      </c>
      <c r="R7" s="571" t="s">
        <v>202</v>
      </c>
      <c r="S7" s="571" t="s">
        <v>873</v>
      </c>
      <c r="T7" s="1830" t="s">
        <v>876</v>
      </c>
      <c r="U7" s="1613"/>
      <c r="V7" s="1830" t="s">
        <v>801</v>
      </c>
      <c r="W7" s="1409"/>
      <c r="X7" s="571" t="s">
        <v>886</v>
      </c>
      <c r="Y7" s="571" t="s">
        <v>888</v>
      </c>
      <c r="Z7" s="571" t="s">
        <v>637</v>
      </c>
      <c r="AA7" s="571" t="s">
        <v>1359</v>
      </c>
      <c r="AB7" s="571" t="s">
        <v>392</v>
      </c>
      <c r="AC7" s="577" t="s">
        <v>1413</v>
      </c>
      <c r="AD7" s="593" t="s">
        <v>39</v>
      </c>
      <c r="AE7" s="571" t="s">
        <v>877</v>
      </c>
      <c r="AF7" s="571" t="s">
        <v>369</v>
      </c>
      <c r="AG7" s="571" t="s">
        <v>1333</v>
      </c>
      <c r="AH7" s="571" t="s">
        <v>878</v>
      </c>
      <c r="AI7" s="1851" t="s">
        <v>404</v>
      </c>
      <c r="AJ7" s="9"/>
      <c r="AK7" s="12"/>
    </row>
    <row r="8" spans="1:37" s="293" customFormat="1" ht="24" customHeight="1">
      <c r="A8" s="9" t="s">
        <v>999</v>
      </c>
      <c r="B8" s="12" t="s">
        <v>251</v>
      </c>
      <c r="C8" s="408" t="s">
        <v>935</v>
      </c>
      <c r="D8" s="552"/>
      <c r="E8" s="552"/>
      <c r="F8" s="552"/>
      <c r="G8" s="552"/>
      <c r="H8" s="552"/>
      <c r="I8" s="567" t="s">
        <v>1339</v>
      </c>
      <c r="J8" s="572" t="s">
        <v>1341</v>
      </c>
      <c r="K8" s="572" t="s">
        <v>1341</v>
      </c>
      <c r="L8" s="572" t="s">
        <v>1341</v>
      </c>
      <c r="M8" s="572" t="s">
        <v>1341</v>
      </c>
      <c r="N8" s="572" t="s">
        <v>1341</v>
      </c>
      <c r="O8" s="572" t="s">
        <v>1341</v>
      </c>
      <c r="P8" s="575" t="s">
        <v>1443</v>
      </c>
      <c r="Q8" s="572" t="s">
        <v>1341</v>
      </c>
      <c r="R8" s="572" t="s">
        <v>1341</v>
      </c>
      <c r="S8" s="572" t="s">
        <v>1341</v>
      </c>
      <c r="T8" s="572" t="s">
        <v>1341</v>
      </c>
      <c r="U8" s="572" t="s">
        <v>382</v>
      </c>
      <c r="V8" s="572" t="s">
        <v>1341</v>
      </c>
      <c r="W8" s="572" t="s">
        <v>1443</v>
      </c>
      <c r="X8" s="572" t="s">
        <v>1341</v>
      </c>
      <c r="Y8" s="572" t="s">
        <v>1341</v>
      </c>
      <c r="Z8" s="572" t="s">
        <v>1341</v>
      </c>
      <c r="AA8" s="572" t="s">
        <v>382</v>
      </c>
      <c r="AB8" s="572" t="s">
        <v>1361</v>
      </c>
      <c r="AC8" s="578" t="s">
        <v>382</v>
      </c>
      <c r="AD8" s="594" t="s">
        <v>1341</v>
      </c>
      <c r="AE8" s="572" t="s">
        <v>1341</v>
      </c>
      <c r="AF8" s="572" t="s">
        <v>1341</v>
      </c>
      <c r="AG8" s="572" t="s">
        <v>1341</v>
      </c>
      <c r="AH8" s="572" t="s">
        <v>1341</v>
      </c>
      <c r="AI8" s="1519"/>
      <c r="AJ8" s="9" t="s">
        <v>999</v>
      </c>
      <c r="AK8" s="12" t="s">
        <v>251</v>
      </c>
    </row>
    <row r="9" spans="1:37" s="293" customFormat="1" ht="26.1" customHeight="1">
      <c r="A9" s="13">
        <v>1</v>
      </c>
      <c r="B9" s="13">
        <v>1</v>
      </c>
      <c r="C9" s="185"/>
      <c r="D9" s="310" t="s">
        <v>306</v>
      </c>
      <c r="E9" s="1831" t="s">
        <v>573</v>
      </c>
      <c r="F9" s="1832"/>
      <c r="G9" s="1832"/>
      <c r="H9" s="1832"/>
      <c r="I9" s="1832"/>
      <c r="J9" s="573">
        <v>1092100</v>
      </c>
      <c r="K9" s="573">
        <v>117800</v>
      </c>
      <c r="L9" s="573">
        <v>292700</v>
      </c>
      <c r="M9" s="573">
        <v>201900</v>
      </c>
      <c r="N9" s="573">
        <v>72300</v>
      </c>
      <c r="O9" s="573">
        <v>48600</v>
      </c>
      <c r="P9" s="573">
        <v>40800</v>
      </c>
      <c r="Q9" s="573">
        <v>78400</v>
      </c>
      <c r="R9" s="573">
        <v>1612800</v>
      </c>
      <c r="S9" s="573">
        <v>0</v>
      </c>
      <c r="T9" s="573">
        <v>0</v>
      </c>
      <c r="U9" s="573">
        <v>432900</v>
      </c>
      <c r="V9" s="573">
        <v>0</v>
      </c>
      <c r="W9" s="573">
        <v>0</v>
      </c>
      <c r="X9" s="573">
        <v>21000</v>
      </c>
      <c r="Y9" s="573">
        <v>228200</v>
      </c>
      <c r="Z9" s="573">
        <v>48400</v>
      </c>
      <c r="AA9" s="573">
        <v>0</v>
      </c>
      <c r="AB9" s="573">
        <v>42600</v>
      </c>
      <c r="AC9" s="579">
        <v>53500</v>
      </c>
      <c r="AD9" s="573">
        <v>35000</v>
      </c>
      <c r="AE9" s="573">
        <v>41900</v>
      </c>
      <c r="AF9" s="573">
        <v>0</v>
      </c>
      <c r="AG9" s="573">
        <v>123200</v>
      </c>
      <c r="AH9" s="573">
        <v>0</v>
      </c>
      <c r="AI9" s="595">
        <f t="shared" ref="AI9:AI70" si="0">SUM(J9:AB9)+SUM(AC9:AH9)</f>
        <v>4584100</v>
      </c>
      <c r="AJ9" s="13">
        <v>1</v>
      </c>
      <c r="AK9" s="13">
        <v>1</v>
      </c>
    </row>
    <row r="10" spans="1:37" s="293" customFormat="1" ht="26.1" customHeight="1">
      <c r="A10" s="13">
        <v>1</v>
      </c>
      <c r="B10" s="13">
        <v>2</v>
      </c>
      <c r="C10" s="185"/>
      <c r="D10" s="310"/>
      <c r="E10" s="559" t="s">
        <v>71</v>
      </c>
      <c r="F10" s="1833" t="s">
        <v>134</v>
      </c>
      <c r="G10" s="1834"/>
      <c r="H10" s="1834"/>
      <c r="I10" s="1834"/>
      <c r="J10" s="573">
        <v>1092100</v>
      </c>
      <c r="K10" s="573">
        <v>117800</v>
      </c>
      <c r="L10" s="573">
        <v>292700</v>
      </c>
      <c r="M10" s="573">
        <v>201900</v>
      </c>
      <c r="N10" s="573">
        <v>72300</v>
      </c>
      <c r="O10" s="573">
        <v>48600</v>
      </c>
      <c r="P10" s="573">
        <v>40800</v>
      </c>
      <c r="Q10" s="573">
        <v>78400</v>
      </c>
      <c r="R10" s="573">
        <v>1612800</v>
      </c>
      <c r="S10" s="573">
        <v>0</v>
      </c>
      <c r="T10" s="573">
        <v>0</v>
      </c>
      <c r="U10" s="573">
        <v>432900</v>
      </c>
      <c r="V10" s="573">
        <v>0</v>
      </c>
      <c r="W10" s="573">
        <v>0</v>
      </c>
      <c r="X10" s="573">
        <v>21000</v>
      </c>
      <c r="Y10" s="573">
        <v>228200</v>
      </c>
      <c r="Z10" s="573">
        <v>48400</v>
      </c>
      <c r="AA10" s="573">
        <v>0</v>
      </c>
      <c r="AB10" s="573">
        <v>42600</v>
      </c>
      <c r="AC10" s="580">
        <v>53500</v>
      </c>
      <c r="AD10" s="573">
        <v>35000</v>
      </c>
      <c r="AE10" s="573">
        <v>41900</v>
      </c>
      <c r="AF10" s="573">
        <v>0</v>
      </c>
      <c r="AG10" s="573">
        <v>123200</v>
      </c>
      <c r="AH10" s="573">
        <v>0</v>
      </c>
      <c r="AI10" s="595">
        <f t="shared" si="0"/>
        <v>4584100</v>
      </c>
      <c r="AJ10" s="13">
        <v>1</v>
      </c>
      <c r="AK10" s="13">
        <v>2</v>
      </c>
    </row>
    <row r="11" spans="1:37" s="293" customFormat="1" ht="26.1" customHeight="1">
      <c r="A11" s="13">
        <v>1</v>
      </c>
      <c r="B11" s="13">
        <v>3</v>
      </c>
      <c r="C11" s="176" t="s">
        <v>97</v>
      </c>
      <c r="D11" s="310"/>
      <c r="E11" s="559" t="s">
        <v>106</v>
      </c>
      <c r="F11" s="1833" t="s">
        <v>454</v>
      </c>
      <c r="G11" s="1834"/>
      <c r="H11" s="1834"/>
      <c r="I11" s="1834"/>
      <c r="J11" s="573">
        <v>0</v>
      </c>
      <c r="K11" s="573">
        <v>0</v>
      </c>
      <c r="L11" s="573">
        <v>0</v>
      </c>
      <c r="M11" s="573">
        <v>0</v>
      </c>
      <c r="N11" s="573">
        <v>0</v>
      </c>
      <c r="O11" s="573">
        <v>0</v>
      </c>
      <c r="P11" s="573">
        <v>0</v>
      </c>
      <c r="Q11" s="573">
        <v>0</v>
      </c>
      <c r="R11" s="573">
        <v>0</v>
      </c>
      <c r="S11" s="573">
        <v>0</v>
      </c>
      <c r="T11" s="573">
        <v>0</v>
      </c>
      <c r="U11" s="573">
        <v>0</v>
      </c>
      <c r="V11" s="573">
        <v>0</v>
      </c>
      <c r="W11" s="573">
        <v>0</v>
      </c>
      <c r="X11" s="573">
        <v>0</v>
      </c>
      <c r="Y11" s="573">
        <v>0</v>
      </c>
      <c r="Z11" s="573">
        <v>0</v>
      </c>
      <c r="AA11" s="573">
        <v>0</v>
      </c>
      <c r="AB11" s="573">
        <v>0</v>
      </c>
      <c r="AC11" s="580">
        <v>0</v>
      </c>
      <c r="AD11" s="573">
        <v>0</v>
      </c>
      <c r="AE11" s="573">
        <v>0</v>
      </c>
      <c r="AF11" s="573">
        <v>0</v>
      </c>
      <c r="AG11" s="573">
        <v>0</v>
      </c>
      <c r="AH11" s="573">
        <v>0</v>
      </c>
      <c r="AI11" s="595">
        <f t="shared" si="0"/>
        <v>0</v>
      </c>
      <c r="AJ11" s="13">
        <v>1</v>
      </c>
      <c r="AK11" s="13">
        <v>3</v>
      </c>
    </row>
    <row r="12" spans="1:37" s="293" customFormat="1" ht="26.1" customHeight="1">
      <c r="A12" s="13">
        <v>1</v>
      </c>
      <c r="B12" s="13">
        <v>4</v>
      </c>
      <c r="C12" s="176"/>
      <c r="D12" s="511" t="s">
        <v>111</v>
      </c>
      <c r="E12" s="1833" t="s">
        <v>119</v>
      </c>
      <c r="F12" s="1834"/>
      <c r="G12" s="1834"/>
      <c r="H12" s="1834"/>
      <c r="I12" s="1834"/>
      <c r="J12" s="573">
        <v>78788</v>
      </c>
      <c r="K12" s="573">
        <v>65638</v>
      </c>
      <c r="L12" s="573">
        <v>158820</v>
      </c>
      <c r="M12" s="573">
        <v>86233</v>
      </c>
      <c r="N12" s="573">
        <v>9195</v>
      </c>
      <c r="O12" s="573">
        <v>210710</v>
      </c>
      <c r="P12" s="573">
        <v>120858</v>
      </c>
      <c r="Q12" s="573">
        <v>10091</v>
      </c>
      <c r="R12" s="573">
        <v>200341</v>
      </c>
      <c r="S12" s="573">
        <v>41394</v>
      </c>
      <c r="T12" s="573">
        <v>5729</v>
      </c>
      <c r="U12" s="573">
        <v>0</v>
      </c>
      <c r="V12" s="573">
        <v>184831</v>
      </c>
      <c r="W12" s="573">
        <v>19625</v>
      </c>
      <c r="X12" s="573">
        <v>21272</v>
      </c>
      <c r="Y12" s="573">
        <v>136544</v>
      </c>
      <c r="Z12" s="573">
        <v>18604</v>
      </c>
      <c r="AA12" s="573">
        <v>42424</v>
      </c>
      <c r="AB12" s="573">
        <v>59925</v>
      </c>
      <c r="AC12" s="580">
        <v>149735</v>
      </c>
      <c r="AD12" s="573">
        <v>25342</v>
      </c>
      <c r="AE12" s="573">
        <v>12140</v>
      </c>
      <c r="AF12" s="573">
        <v>0</v>
      </c>
      <c r="AG12" s="573">
        <v>72433</v>
      </c>
      <c r="AH12" s="573">
        <v>1423</v>
      </c>
      <c r="AI12" s="595">
        <f t="shared" si="0"/>
        <v>1732095</v>
      </c>
      <c r="AJ12" s="13">
        <v>1</v>
      </c>
      <c r="AK12" s="13">
        <v>4</v>
      </c>
    </row>
    <row r="13" spans="1:37" s="293" customFormat="1" ht="26.1" customHeight="1">
      <c r="A13" s="13">
        <v>1</v>
      </c>
      <c r="B13" s="13">
        <v>5</v>
      </c>
      <c r="C13" s="176" t="s">
        <v>322</v>
      </c>
      <c r="D13" s="511" t="s">
        <v>481</v>
      </c>
      <c r="E13" s="1833" t="s">
        <v>24</v>
      </c>
      <c r="F13" s="1834"/>
      <c r="G13" s="1834"/>
      <c r="H13" s="1834"/>
      <c r="I13" s="1834"/>
      <c r="J13" s="573">
        <v>0</v>
      </c>
      <c r="K13" s="573">
        <v>18180</v>
      </c>
      <c r="L13" s="573">
        <v>0</v>
      </c>
      <c r="M13" s="573">
        <v>0</v>
      </c>
      <c r="N13" s="573">
        <v>1433</v>
      </c>
      <c r="O13" s="573">
        <v>5636</v>
      </c>
      <c r="P13" s="573">
        <v>0</v>
      </c>
      <c r="Q13" s="573">
        <v>3805</v>
      </c>
      <c r="R13" s="573">
        <v>0</v>
      </c>
      <c r="S13" s="573">
        <v>2803</v>
      </c>
      <c r="T13" s="573">
        <v>0</v>
      </c>
      <c r="U13" s="573">
        <v>0</v>
      </c>
      <c r="V13" s="573">
        <v>2785</v>
      </c>
      <c r="W13" s="573">
        <v>0</v>
      </c>
      <c r="X13" s="573">
        <v>0</v>
      </c>
      <c r="Y13" s="573">
        <v>0</v>
      </c>
      <c r="Z13" s="573">
        <v>0</v>
      </c>
      <c r="AA13" s="573">
        <v>0</v>
      </c>
      <c r="AB13" s="573">
        <v>2362</v>
      </c>
      <c r="AC13" s="580">
        <v>9161</v>
      </c>
      <c r="AD13" s="573">
        <v>0</v>
      </c>
      <c r="AE13" s="573">
        <v>2999</v>
      </c>
      <c r="AF13" s="573">
        <v>0</v>
      </c>
      <c r="AG13" s="573">
        <v>0</v>
      </c>
      <c r="AH13" s="573">
        <v>0</v>
      </c>
      <c r="AI13" s="595">
        <f t="shared" si="0"/>
        <v>49164</v>
      </c>
      <c r="AJ13" s="13">
        <v>1</v>
      </c>
      <c r="AK13" s="13">
        <v>5</v>
      </c>
    </row>
    <row r="14" spans="1:37" s="293" customFormat="1" ht="26.1" customHeight="1">
      <c r="A14" s="13">
        <v>1</v>
      </c>
      <c r="B14" s="13">
        <v>6</v>
      </c>
      <c r="C14" s="176"/>
      <c r="D14" s="511" t="s">
        <v>668</v>
      </c>
      <c r="E14" s="1833" t="s">
        <v>534</v>
      </c>
      <c r="F14" s="1834"/>
      <c r="G14" s="1834"/>
      <c r="H14" s="1834"/>
      <c r="I14" s="1834"/>
      <c r="J14" s="573">
        <v>0</v>
      </c>
      <c r="K14" s="573">
        <v>0</v>
      </c>
      <c r="L14" s="573">
        <v>0</v>
      </c>
      <c r="M14" s="573">
        <v>0</v>
      </c>
      <c r="N14" s="573">
        <v>0</v>
      </c>
      <c r="O14" s="573">
        <v>0</v>
      </c>
      <c r="P14" s="573">
        <v>0</v>
      </c>
      <c r="Q14" s="573">
        <v>0</v>
      </c>
      <c r="R14" s="573">
        <v>0</v>
      </c>
      <c r="S14" s="573">
        <v>0</v>
      </c>
      <c r="T14" s="573">
        <v>0</v>
      </c>
      <c r="U14" s="573">
        <v>0</v>
      </c>
      <c r="V14" s="573">
        <v>0</v>
      </c>
      <c r="W14" s="573">
        <v>0</v>
      </c>
      <c r="X14" s="573">
        <v>0</v>
      </c>
      <c r="Y14" s="573">
        <v>0</v>
      </c>
      <c r="Z14" s="573">
        <v>0</v>
      </c>
      <c r="AA14" s="573">
        <v>0</v>
      </c>
      <c r="AB14" s="573">
        <v>0</v>
      </c>
      <c r="AC14" s="581">
        <v>0</v>
      </c>
      <c r="AD14" s="573">
        <v>0</v>
      </c>
      <c r="AE14" s="573">
        <v>0</v>
      </c>
      <c r="AF14" s="573">
        <v>0</v>
      </c>
      <c r="AG14" s="573">
        <v>0</v>
      </c>
      <c r="AH14" s="573">
        <v>0</v>
      </c>
      <c r="AI14" s="595">
        <f t="shared" si="0"/>
        <v>0</v>
      </c>
      <c r="AJ14" s="13">
        <v>1</v>
      </c>
      <c r="AK14" s="13">
        <v>6</v>
      </c>
    </row>
    <row r="15" spans="1:37" s="293" customFormat="1" ht="26.1" customHeight="1">
      <c r="A15" s="13">
        <v>1</v>
      </c>
      <c r="B15" s="13">
        <v>7</v>
      </c>
      <c r="C15" s="176" t="s">
        <v>675</v>
      </c>
      <c r="D15" s="511" t="s">
        <v>671</v>
      </c>
      <c r="E15" s="1833" t="s">
        <v>305</v>
      </c>
      <c r="F15" s="1834"/>
      <c r="G15" s="1834"/>
      <c r="H15" s="1834"/>
      <c r="I15" s="1834"/>
      <c r="J15" s="573">
        <v>0</v>
      </c>
      <c r="K15" s="573">
        <v>41163</v>
      </c>
      <c r="L15" s="573">
        <v>0</v>
      </c>
      <c r="M15" s="573">
        <v>0</v>
      </c>
      <c r="N15" s="573">
        <v>310</v>
      </c>
      <c r="O15" s="573">
        <v>0</v>
      </c>
      <c r="P15" s="573">
        <v>0</v>
      </c>
      <c r="Q15" s="573">
        <v>0</v>
      </c>
      <c r="R15" s="573">
        <v>0</v>
      </c>
      <c r="S15" s="573">
        <v>376</v>
      </c>
      <c r="T15" s="573">
        <v>0</v>
      </c>
      <c r="U15" s="573">
        <v>263000</v>
      </c>
      <c r="V15" s="573">
        <v>0</v>
      </c>
      <c r="W15" s="573">
        <v>0</v>
      </c>
      <c r="X15" s="573">
        <v>0</v>
      </c>
      <c r="Y15" s="573">
        <v>0</v>
      </c>
      <c r="Z15" s="573">
        <v>0</v>
      </c>
      <c r="AA15" s="573">
        <v>0</v>
      </c>
      <c r="AB15" s="573">
        <v>0</v>
      </c>
      <c r="AC15" s="581">
        <v>0</v>
      </c>
      <c r="AD15" s="573">
        <v>0</v>
      </c>
      <c r="AE15" s="573">
        <v>0</v>
      </c>
      <c r="AF15" s="573">
        <v>0</v>
      </c>
      <c r="AG15" s="573">
        <v>0</v>
      </c>
      <c r="AH15" s="573">
        <v>0</v>
      </c>
      <c r="AI15" s="595">
        <f t="shared" si="0"/>
        <v>304849</v>
      </c>
      <c r="AJ15" s="13">
        <v>1</v>
      </c>
      <c r="AK15" s="13">
        <v>7</v>
      </c>
    </row>
    <row r="16" spans="1:37" s="293" customFormat="1" ht="26.1" customHeight="1">
      <c r="A16" s="13">
        <v>1</v>
      </c>
      <c r="B16" s="13">
        <v>8</v>
      </c>
      <c r="C16" s="176"/>
      <c r="D16" s="511" t="s">
        <v>311</v>
      </c>
      <c r="E16" s="1833" t="s">
        <v>596</v>
      </c>
      <c r="F16" s="1834"/>
      <c r="G16" s="1834"/>
      <c r="H16" s="1834"/>
      <c r="I16" s="1834"/>
      <c r="J16" s="573">
        <v>279</v>
      </c>
      <c r="K16" s="573">
        <v>0</v>
      </c>
      <c r="L16" s="573">
        <v>0</v>
      </c>
      <c r="M16" s="573">
        <v>0</v>
      </c>
      <c r="N16" s="573">
        <v>700</v>
      </c>
      <c r="O16" s="573">
        <v>0</v>
      </c>
      <c r="P16" s="573">
        <v>0</v>
      </c>
      <c r="Q16" s="573">
        <v>0</v>
      </c>
      <c r="R16" s="573">
        <v>175</v>
      </c>
      <c r="S16" s="573">
        <v>0</v>
      </c>
      <c r="T16" s="573">
        <v>0</v>
      </c>
      <c r="U16" s="573">
        <v>0</v>
      </c>
      <c r="V16" s="573">
        <v>0</v>
      </c>
      <c r="W16" s="573">
        <v>0</v>
      </c>
      <c r="X16" s="573">
        <v>0</v>
      </c>
      <c r="Y16" s="573">
        <v>0</v>
      </c>
      <c r="Z16" s="573">
        <v>0</v>
      </c>
      <c r="AA16" s="573">
        <v>0</v>
      </c>
      <c r="AB16" s="573">
        <v>0</v>
      </c>
      <c r="AC16" s="581">
        <v>0</v>
      </c>
      <c r="AD16" s="573">
        <v>0</v>
      </c>
      <c r="AE16" s="573">
        <v>0</v>
      </c>
      <c r="AF16" s="573">
        <v>0</v>
      </c>
      <c r="AG16" s="573">
        <v>0</v>
      </c>
      <c r="AH16" s="573">
        <v>0</v>
      </c>
      <c r="AI16" s="595">
        <f t="shared" si="0"/>
        <v>1154</v>
      </c>
      <c r="AJ16" s="13">
        <v>1</v>
      </c>
      <c r="AK16" s="13">
        <v>8</v>
      </c>
    </row>
    <row r="17" spans="1:37" s="293" customFormat="1" ht="26.1" customHeight="1">
      <c r="A17" s="13">
        <v>1</v>
      </c>
      <c r="B17" s="13">
        <v>9</v>
      </c>
      <c r="C17" s="176" t="s">
        <v>680</v>
      </c>
      <c r="D17" s="511" t="s">
        <v>678</v>
      </c>
      <c r="E17" s="1833" t="s">
        <v>456</v>
      </c>
      <c r="F17" s="1834"/>
      <c r="G17" s="1834"/>
      <c r="H17" s="1834"/>
      <c r="I17" s="1834"/>
      <c r="J17" s="573">
        <v>55640</v>
      </c>
      <c r="K17" s="573">
        <v>17740</v>
      </c>
      <c r="L17" s="573">
        <v>126155</v>
      </c>
      <c r="M17" s="573">
        <v>20449</v>
      </c>
      <c r="N17" s="573">
        <v>40290</v>
      </c>
      <c r="O17" s="573">
        <v>7843</v>
      </c>
      <c r="P17" s="573">
        <v>0</v>
      </c>
      <c r="Q17" s="573">
        <v>0</v>
      </c>
      <c r="R17" s="573">
        <v>37161</v>
      </c>
      <c r="S17" s="573">
        <v>0</v>
      </c>
      <c r="T17" s="573">
        <v>0</v>
      </c>
      <c r="U17" s="573">
        <v>93231</v>
      </c>
      <c r="V17" s="573">
        <v>0</v>
      </c>
      <c r="W17" s="573">
        <v>0</v>
      </c>
      <c r="X17" s="573">
        <v>0</v>
      </c>
      <c r="Y17" s="573">
        <v>68656</v>
      </c>
      <c r="Z17" s="573">
        <v>16134</v>
      </c>
      <c r="AA17" s="573">
        <v>0</v>
      </c>
      <c r="AB17" s="573">
        <v>0</v>
      </c>
      <c r="AC17" s="581">
        <v>0</v>
      </c>
      <c r="AD17" s="573">
        <v>0</v>
      </c>
      <c r="AE17" s="573">
        <v>24280</v>
      </c>
      <c r="AF17" s="573">
        <v>0</v>
      </c>
      <c r="AG17" s="573">
        <v>50050</v>
      </c>
      <c r="AH17" s="573">
        <v>0</v>
      </c>
      <c r="AI17" s="595">
        <f t="shared" si="0"/>
        <v>557629</v>
      </c>
      <c r="AJ17" s="13">
        <v>1</v>
      </c>
      <c r="AK17" s="13">
        <v>9</v>
      </c>
    </row>
    <row r="18" spans="1:37" s="293" customFormat="1" ht="26.1" customHeight="1">
      <c r="A18" s="13">
        <v>1</v>
      </c>
      <c r="B18" s="13">
        <v>10</v>
      </c>
      <c r="C18" s="176"/>
      <c r="D18" s="511" t="s">
        <v>483</v>
      </c>
      <c r="E18" s="1833" t="s">
        <v>458</v>
      </c>
      <c r="F18" s="1834"/>
      <c r="G18" s="1834"/>
      <c r="H18" s="1834"/>
      <c r="I18" s="1834"/>
      <c r="J18" s="573">
        <v>0</v>
      </c>
      <c r="K18" s="573">
        <v>0</v>
      </c>
      <c r="L18" s="573">
        <v>0</v>
      </c>
      <c r="M18" s="573">
        <v>0</v>
      </c>
      <c r="N18" s="573">
        <v>0</v>
      </c>
      <c r="O18" s="573">
        <v>0</v>
      </c>
      <c r="P18" s="573">
        <v>0</v>
      </c>
      <c r="Q18" s="573">
        <v>0</v>
      </c>
      <c r="R18" s="573">
        <v>0</v>
      </c>
      <c r="S18" s="573">
        <v>0</v>
      </c>
      <c r="T18" s="573">
        <v>0</v>
      </c>
      <c r="U18" s="573">
        <v>0</v>
      </c>
      <c r="V18" s="573">
        <v>0</v>
      </c>
      <c r="W18" s="573">
        <v>0</v>
      </c>
      <c r="X18" s="573">
        <v>0</v>
      </c>
      <c r="Y18" s="573">
        <v>0</v>
      </c>
      <c r="Z18" s="573">
        <v>0</v>
      </c>
      <c r="AA18" s="573">
        <v>0</v>
      </c>
      <c r="AB18" s="573">
        <v>0</v>
      </c>
      <c r="AC18" s="581">
        <v>0</v>
      </c>
      <c r="AD18" s="573">
        <v>0</v>
      </c>
      <c r="AE18" s="573">
        <v>0</v>
      </c>
      <c r="AF18" s="573">
        <v>0</v>
      </c>
      <c r="AG18" s="573">
        <v>0</v>
      </c>
      <c r="AH18" s="573">
        <v>0</v>
      </c>
      <c r="AI18" s="595">
        <f t="shared" si="0"/>
        <v>0</v>
      </c>
      <c r="AJ18" s="13">
        <v>1</v>
      </c>
      <c r="AK18" s="13">
        <v>10</v>
      </c>
    </row>
    <row r="19" spans="1:37" s="293" customFormat="1" ht="26.1" customHeight="1">
      <c r="A19" s="13">
        <v>1</v>
      </c>
      <c r="B19" s="13">
        <v>11</v>
      </c>
      <c r="C19" s="176" t="s">
        <v>294</v>
      </c>
      <c r="D19" s="511" t="s">
        <v>681</v>
      </c>
      <c r="E19" s="1833" t="s">
        <v>193</v>
      </c>
      <c r="F19" s="1834"/>
      <c r="G19" s="1834"/>
      <c r="H19" s="1834"/>
      <c r="I19" s="1834"/>
      <c r="J19" s="573">
        <v>113317</v>
      </c>
      <c r="K19" s="573">
        <v>69782</v>
      </c>
      <c r="L19" s="573">
        <v>0</v>
      </c>
      <c r="M19" s="573">
        <v>14848</v>
      </c>
      <c r="N19" s="573">
        <v>1640</v>
      </c>
      <c r="O19" s="573">
        <v>34077</v>
      </c>
      <c r="P19" s="573">
        <v>32025</v>
      </c>
      <c r="Q19" s="573">
        <v>20903</v>
      </c>
      <c r="R19" s="573">
        <v>20627</v>
      </c>
      <c r="S19" s="573">
        <v>0</v>
      </c>
      <c r="T19" s="573">
        <v>0</v>
      </c>
      <c r="U19" s="573">
        <v>0</v>
      </c>
      <c r="V19" s="573">
        <v>0</v>
      </c>
      <c r="W19" s="573">
        <v>0</v>
      </c>
      <c r="X19" s="573">
        <v>16654</v>
      </c>
      <c r="Y19" s="573">
        <v>23631</v>
      </c>
      <c r="Z19" s="573">
        <v>0</v>
      </c>
      <c r="AA19" s="573">
        <v>0</v>
      </c>
      <c r="AB19" s="573">
        <v>0</v>
      </c>
      <c r="AC19" s="580">
        <v>0</v>
      </c>
      <c r="AD19" s="573">
        <v>0</v>
      </c>
      <c r="AE19" s="573">
        <v>0</v>
      </c>
      <c r="AF19" s="573">
        <v>0</v>
      </c>
      <c r="AG19" s="573">
        <v>13416</v>
      </c>
      <c r="AH19" s="573">
        <v>0</v>
      </c>
      <c r="AI19" s="595">
        <f t="shared" si="0"/>
        <v>360920</v>
      </c>
      <c r="AJ19" s="13">
        <v>1</v>
      </c>
      <c r="AK19" s="13">
        <v>11</v>
      </c>
    </row>
    <row r="20" spans="1:37" s="293" customFormat="1" ht="26.1" customHeight="1">
      <c r="A20" s="13">
        <v>1</v>
      </c>
      <c r="B20" s="13">
        <v>12</v>
      </c>
      <c r="C20" s="176"/>
      <c r="D20" s="512" t="s">
        <v>580</v>
      </c>
      <c r="E20" s="1835" t="s">
        <v>454</v>
      </c>
      <c r="F20" s="1836"/>
      <c r="G20" s="1836"/>
      <c r="H20" s="1836"/>
      <c r="I20" s="1836"/>
      <c r="J20" s="573">
        <v>214247</v>
      </c>
      <c r="K20" s="573">
        <v>0</v>
      </c>
      <c r="L20" s="573">
        <v>18875</v>
      </c>
      <c r="M20" s="573">
        <v>0</v>
      </c>
      <c r="N20" s="573">
        <v>0</v>
      </c>
      <c r="O20" s="573">
        <v>11639</v>
      </c>
      <c r="P20" s="573">
        <v>1931</v>
      </c>
      <c r="Q20" s="573">
        <v>0</v>
      </c>
      <c r="R20" s="573">
        <v>0</v>
      </c>
      <c r="S20" s="573">
        <v>1401</v>
      </c>
      <c r="T20" s="573">
        <v>0</v>
      </c>
      <c r="U20" s="573">
        <v>50803</v>
      </c>
      <c r="V20" s="573">
        <v>950</v>
      </c>
      <c r="W20" s="573">
        <v>950</v>
      </c>
      <c r="X20" s="573">
        <v>0</v>
      </c>
      <c r="Y20" s="573">
        <v>0</v>
      </c>
      <c r="Z20" s="573">
        <v>0</v>
      </c>
      <c r="AA20" s="573">
        <v>0</v>
      </c>
      <c r="AB20" s="573">
        <v>31995</v>
      </c>
      <c r="AC20" s="582">
        <v>0</v>
      </c>
      <c r="AD20" s="573">
        <v>0</v>
      </c>
      <c r="AE20" s="573">
        <v>0</v>
      </c>
      <c r="AF20" s="573">
        <v>0</v>
      </c>
      <c r="AG20" s="573">
        <v>0</v>
      </c>
      <c r="AH20" s="573">
        <v>0</v>
      </c>
      <c r="AI20" s="595">
        <f t="shared" si="0"/>
        <v>332791</v>
      </c>
      <c r="AJ20" s="13">
        <v>1</v>
      </c>
      <c r="AK20" s="13">
        <v>12</v>
      </c>
    </row>
    <row r="21" spans="1:37" s="293" customFormat="1" ht="26.1" customHeight="1">
      <c r="A21" s="13">
        <v>1</v>
      </c>
      <c r="B21" s="13">
        <v>13</v>
      </c>
      <c r="C21" s="176" t="s">
        <v>168</v>
      </c>
      <c r="D21" s="512" t="s">
        <v>323</v>
      </c>
      <c r="E21" s="1493" t="s">
        <v>407</v>
      </c>
      <c r="F21" s="1498"/>
      <c r="G21" s="1498"/>
      <c r="H21" s="1498"/>
      <c r="I21" s="231" t="s">
        <v>682</v>
      </c>
      <c r="J21" s="573">
        <v>1554371</v>
      </c>
      <c r="K21" s="573">
        <v>330303</v>
      </c>
      <c r="L21" s="573">
        <v>596550</v>
      </c>
      <c r="M21" s="573">
        <v>323430</v>
      </c>
      <c r="N21" s="573">
        <v>125868</v>
      </c>
      <c r="O21" s="573">
        <v>318505</v>
      </c>
      <c r="P21" s="573">
        <v>195614</v>
      </c>
      <c r="Q21" s="573">
        <v>113199</v>
      </c>
      <c r="R21" s="573">
        <v>1871104</v>
      </c>
      <c r="S21" s="573">
        <v>45974</v>
      </c>
      <c r="T21" s="573">
        <v>5729</v>
      </c>
      <c r="U21" s="573">
        <v>839934</v>
      </c>
      <c r="V21" s="573">
        <v>188566</v>
      </c>
      <c r="W21" s="573">
        <v>20575</v>
      </c>
      <c r="X21" s="573">
        <v>58926</v>
      </c>
      <c r="Y21" s="573">
        <v>457031</v>
      </c>
      <c r="Z21" s="573">
        <v>83138</v>
      </c>
      <c r="AA21" s="573">
        <v>42424</v>
      </c>
      <c r="AB21" s="573">
        <v>136882</v>
      </c>
      <c r="AC21" s="583">
        <v>212396</v>
      </c>
      <c r="AD21" s="573">
        <v>60342</v>
      </c>
      <c r="AE21" s="573">
        <v>81319</v>
      </c>
      <c r="AF21" s="573">
        <v>0</v>
      </c>
      <c r="AG21" s="573">
        <v>259099</v>
      </c>
      <c r="AH21" s="573">
        <v>1423</v>
      </c>
      <c r="AI21" s="595">
        <f t="shared" si="0"/>
        <v>7922702</v>
      </c>
      <c r="AJ21" s="13">
        <v>1</v>
      </c>
      <c r="AK21" s="13">
        <v>13</v>
      </c>
    </row>
    <row r="22" spans="1:37" s="293" customFormat="1" ht="26.1" customHeight="1">
      <c r="A22" s="13">
        <v>1</v>
      </c>
      <c r="B22" s="13">
        <v>14</v>
      </c>
      <c r="C22" s="176"/>
      <c r="D22" s="512" t="s">
        <v>683</v>
      </c>
      <c r="E22" s="1837" t="s">
        <v>1334</v>
      </c>
      <c r="F22" s="1498"/>
      <c r="G22" s="1498"/>
      <c r="H22" s="1498"/>
      <c r="I22" s="568" t="s">
        <v>244</v>
      </c>
      <c r="J22" s="573">
        <v>0</v>
      </c>
      <c r="K22" s="573">
        <v>0</v>
      </c>
      <c r="L22" s="573">
        <v>0</v>
      </c>
      <c r="M22" s="573">
        <v>0</v>
      </c>
      <c r="N22" s="573">
        <v>0</v>
      </c>
      <c r="O22" s="573">
        <v>0</v>
      </c>
      <c r="P22" s="573">
        <v>0</v>
      </c>
      <c r="Q22" s="573">
        <v>0</v>
      </c>
      <c r="R22" s="573">
        <v>0</v>
      </c>
      <c r="S22" s="573">
        <v>0</v>
      </c>
      <c r="T22" s="573">
        <v>0</v>
      </c>
      <c r="U22" s="573">
        <v>0</v>
      </c>
      <c r="V22" s="573">
        <v>0</v>
      </c>
      <c r="W22" s="573">
        <v>0</v>
      </c>
      <c r="X22" s="573">
        <v>0</v>
      </c>
      <c r="Y22" s="573">
        <v>0</v>
      </c>
      <c r="Z22" s="573">
        <v>0</v>
      </c>
      <c r="AA22" s="573">
        <v>0</v>
      </c>
      <c r="AB22" s="573">
        <v>0</v>
      </c>
      <c r="AC22" s="584">
        <v>0</v>
      </c>
      <c r="AD22" s="573">
        <v>0</v>
      </c>
      <c r="AE22" s="573">
        <v>0</v>
      </c>
      <c r="AF22" s="573">
        <v>0</v>
      </c>
      <c r="AG22" s="573">
        <v>0</v>
      </c>
      <c r="AH22" s="573">
        <v>0</v>
      </c>
      <c r="AI22" s="595">
        <f t="shared" si="0"/>
        <v>0</v>
      </c>
      <c r="AJ22" s="13">
        <v>1</v>
      </c>
      <c r="AK22" s="13">
        <v>14</v>
      </c>
    </row>
    <row r="23" spans="1:37" s="293" customFormat="1" ht="26.1" customHeight="1">
      <c r="A23" s="13">
        <v>1</v>
      </c>
      <c r="B23" s="13">
        <v>15</v>
      </c>
      <c r="C23" s="176"/>
      <c r="D23" s="512" t="s">
        <v>688</v>
      </c>
      <c r="E23" s="1838" t="s">
        <v>989</v>
      </c>
      <c r="F23" s="1839"/>
      <c r="G23" s="1839"/>
      <c r="H23" s="1839"/>
      <c r="I23" s="568" t="s">
        <v>499</v>
      </c>
      <c r="J23" s="573">
        <v>0</v>
      </c>
      <c r="K23" s="573">
        <v>0</v>
      </c>
      <c r="L23" s="573">
        <v>0</v>
      </c>
      <c r="M23" s="573">
        <v>0</v>
      </c>
      <c r="N23" s="573">
        <v>0</v>
      </c>
      <c r="O23" s="573">
        <v>0</v>
      </c>
      <c r="P23" s="573">
        <v>0</v>
      </c>
      <c r="Q23" s="573">
        <v>0</v>
      </c>
      <c r="R23" s="573">
        <v>0</v>
      </c>
      <c r="S23" s="573">
        <v>0</v>
      </c>
      <c r="T23" s="573">
        <v>0</v>
      </c>
      <c r="U23" s="573">
        <v>0</v>
      </c>
      <c r="V23" s="573">
        <v>0</v>
      </c>
      <c r="W23" s="573">
        <v>0</v>
      </c>
      <c r="X23" s="573">
        <v>0</v>
      </c>
      <c r="Y23" s="573">
        <v>0</v>
      </c>
      <c r="Z23" s="573">
        <v>0</v>
      </c>
      <c r="AA23" s="573">
        <v>0</v>
      </c>
      <c r="AB23" s="573">
        <v>0</v>
      </c>
      <c r="AC23" s="584">
        <v>0</v>
      </c>
      <c r="AD23" s="573">
        <v>0</v>
      </c>
      <c r="AE23" s="573">
        <v>0</v>
      </c>
      <c r="AF23" s="573">
        <v>0</v>
      </c>
      <c r="AG23" s="573">
        <v>0</v>
      </c>
      <c r="AH23" s="573">
        <v>0</v>
      </c>
      <c r="AI23" s="595">
        <f t="shared" si="0"/>
        <v>0</v>
      </c>
      <c r="AJ23" s="13">
        <v>1</v>
      </c>
      <c r="AK23" s="13">
        <v>15</v>
      </c>
    </row>
    <row r="24" spans="1:37" s="293" customFormat="1" ht="26.1" customHeight="1">
      <c r="A24" s="13">
        <v>1</v>
      </c>
      <c r="B24" s="13">
        <v>16</v>
      </c>
      <c r="C24" s="176"/>
      <c r="D24" s="511" t="s">
        <v>708</v>
      </c>
      <c r="E24" s="1534" t="s">
        <v>92</v>
      </c>
      <c r="F24" s="1516"/>
      <c r="G24" s="1516"/>
      <c r="H24" s="1516"/>
      <c r="I24" s="561" t="s">
        <v>16</v>
      </c>
      <c r="J24" s="573">
        <v>1554371</v>
      </c>
      <c r="K24" s="573">
        <v>330303</v>
      </c>
      <c r="L24" s="573">
        <v>596550</v>
      </c>
      <c r="M24" s="573">
        <v>323430</v>
      </c>
      <c r="N24" s="573">
        <v>125868</v>
      </c>
      <c r="O24" s="573">
        <v>318505</v>
      </c>
      <c r="P24" s="573">
        <v>195614</v>
      </c>
      <c r="Q24" s="573">
        <v>113199</v>
      </c>
      <c r="R24" s="573">
        <v>1871104</v>
      </c>
      <c r="S24" s="573">
        <v>45974</v>
      </c>
      <c r="T24" s="573">
        <v>5729</v>
      </c>
      <c r="U24" s="573">
        <v>839934</v>
      </c>
      <c r="V24" s="573">
        <v>188566</v>
      </c>
      <c r="W24" s="573">
        <v>20575</v>
      </c>
      <c r="X24" s="573">
        <v>58926</v>
      </c>
      <c r="Y24" s="573">
        <v>457031</v>
      </c>
      <c r="Z24" s="573">
        <v>83138</v>
      </c>
      <c r="AA24" s="573">
        <v>42424</v>
      </c>
      <c r="AB24" s="573">
        <v>136882</v>
      </c>
      <c r="AC24" s="585">
        <v>212396</v>
      </c>
      <c r="AD24" s="573">
        <v>60342</v>
      </c>
      <c r="AE24" s="573">
        <v>81319</v>
      </c>
      <c r="AF24" s="573">
        <v>0</v>
      </c>
      <c r="AG24" s="573">
        <v>259099</v>
      </c>
      <c r="AH24" s="573">
        <v>1423</v>
      </c>
      <c r="AI24" s="595">
        <f t="shared" si="0"/>
        <v>7922702</v>
      </c>
      <c r="AJ24" s="13">
        <v>1</v>
      </c>
      <c r="AK24" s="13">
        <v>16</v>
      </c>
    </row>
    <row r="25" spans="1:37" s="293" customFormat="1" ht="26.1" customHeight="1">
      <c r="A25" s="13">
        <v>1</v>
      </c>
      <c r="B25" s="13">
        <v>17</v>
      </c>
      <c r="C25" s="548"/>
      <c r="D25" s="409" t="s">
        <v>306</v>
      </c>
      <c r="E25" s="1840" t="s">
        <v>296</v>
      </c>
      <c r="F25" s="1841"/>
      <c r="G25" s="1841"/>
      <c r="H25" s="1841"/>
      <c r="I25" s="1841"/>
      <c r="J25" s="573">
        <v>2319113</v>
      </c>
      <c r="K25" s="573">
        <v>283255</v>
      </c>
      <c r="L25" s="573">
        <v>662013</v>
      </c>
      <c r="M25" s="573">
        <v>417167</v>
      </c>
      <c r="N25" s="573">
        <v>221230</v>
      </c>
      <c r="O25" s="573">
        <v>236726</v>
      </c>
      <c r="P25" s="573">
        <v>100561</v>
      </c>
      <c r="Q25" s="573">
        <v>131130</v>
      </c>
      <c r="R25" s="573">
        <v>2177579</v>
      </c>
      <c r="S25" s="573">
        <v>84256</v>
      </c>
      <c r="T25" s="573">
        <v>109338</v>
      </c>
      <c r="U25" s="573">
        <v>642333</v>
      </c>
      <c r="V25" s="573">
        <v>104509</v>
      </c>
      <c r="W25" s="573">
        <v>62582</v>
      </c>
      <c r="X25" s="573">
        <v>141275</v>
      </c>
      <c r="Y25" s="573">
        <v>433144</v>
      </c>
      <c r="Z25" s="573">
        <v>68117</v>
      </c>
      <c r="AA25" s="573">
        <v>8435</v>
      </c>
      <c r="AB25" s="573">
        <v>90095</v>
      </c>
      <c r="AC25" s="586">
        <v>73878</v>
      </c>
      <c r="AD25" s="573">
        <v>49100</v>
      </c>
      <c r="AE25" s="573">
        <v>96563</v>
      </c>
      <c r="AF25" s="573">
        <v>6313</v>
      </c>
      <c r="AG25" s="573">
        <v>226565</v>
      </c>
      <c r="AH25" s="573">
        <v>63455</v>
      </c>
      <c r="AI25" s="595">
        <f t="shared" si="0"/>
        <v>8808732</v>
      </c>
      <c r="AJ25" s="13">
        <v>1</v>
      </c>
      <c r="AK25" s="13">
        <v>17</v>
      </c>
    </row>
    <row r="26" spans="1:37" s="293" customFormat="1" ht="26.1" customHeight="1">
      <c r="A26" s="13">
        <v>1</v>
      </c>
      <c r="B26" s="13">
        <v>18</v>
      </c>
      <c r="C26" s="194"/>
      <c r="D26" s="511" t="s">
        <v>709</v>
      </c>
      <c r="E26" s="1842" t="s">
        <v>484</v>
      </c>
      <c r="F26" s="1843"/>
      <c r="G26" s="1843"/>
      <c r="H26" s="1843"/>
      <c r="I26" s="1843"/>
      <c r="J26" s="573">
        <v>151677</v>
      </c>
      <c r="K26" s="573">
        <v>22927</v>
      </c>
      <c r="L26" s="573">
        <v>0</v>
      </c>
      <c r="M26" s="573">
        <v>17756</v>
      </c>
      <c r="N26" s="573">
        <v>14341</v>
      </c>
      <c r="O26" s="573">
        <v>17329</v>
      </c>
      <c r="P26" s="573">
        <v>8657</v>
      </c>
      <c r="Q26" s="573">
        <v>6622</v>
      </c>
      <c r="R26" s="573">
        <v>39048</v>
      </c>
      <c r="S26" s="573">
        <v>0</v>
      </c>
      <c r="T26" s="573">
        <v>0</v>
      </c>
      <c r="U26" s="573">
        <v>0</v>
      </c>
      <c r="V26" s="573">
        <v>11442</v>
      </c>
      <c r="W26" s="573">
        <v>3392</v>
      </c>
      <c r="X26" s="573">
        <v>7338</v>
      </c>
      <c r="Y26" s="573">
        <v>0</v>
      </c>
      <c r="Z26" s="573">
        <v>0</v>
      </c>
      <c r="AA26" s="573">
        <v>0</v>
      </c>
      <c r="AB26" s="573">
        <v>0</v>
      </c>
      <c r="AC26" s="586">
        <v>0</v>
      </c>
      <c r="AD26" s="573">
        <v>0</v>
      </c>
      <c r="AE26" s="573">
        <v>0</v>
      </c>
      <c r="AF26" s="573">
        <v>0</v>
      </c>
      <c r="AG26" s="573">
        <v>0</v>
      </c>
      <c r="AH26" s="573">
        <v>0</v>
      </c>
      <c r="AI26" s="595">
        <f t="shared" si="0"/>
        <v>300529</v>
      </c>
      <c r="AJ26" s="13">
        <v>1</v>
      </c>
      <c r="AK26" s="13">
        <v>18</v>
      </c>
    </row>
    <row r="27" spans="1:37" s="293" customFormat="1" ht="26.1" customHeight="1">
      <c r="A27" s="13">
        <v>1</v>
      </c>
      <c r="B27" s="13">
        <v>19</v>
      </c>
      <c r="C27" s="310"/>
      <c r="D27" s="310" t="s">
        <v>679</v>
      </c>
      <c r="E27" s="1844" t="s">
        <v>599</v>
      </c>
      <c r="F27" s="1834"/>
      <c r="G27" s="1834"/>
      <c r="H27" s="1834"/>
      <c r="I27" s="1834"/>
      <c r="J27" s="573">
        <v>0</v>
      </c>
      <c r="K27" s="573">
        <v>0</v>
      </c>
      <c r="L27" s="573">
        <v>0</v>
      </c>
      <c r="M27" s="573">
        <v>24</v>
      </c>
      <c r="N27" s="573">
        <v>0</v>
      </c>
      <c r="O27" s="573">
        <v>0</v>
      </c>
      <c r="P27" s="573">
        <v>0</v>
      </c>
      <c r="Q27" s="573">
        <v>0</v>
      </c>
      <c r="R27" s="573">
        <v>0</v>
      </c>
      <c r="S27" s="573">
        <v>0</v>
      </c>
      <c r="T27" s="573">
        <v>0</v>
      </c>
      <c r="U27" s="573">
        <v>0</v>
      </c>
      <c r="V27" s="573">
        <v>0</v>
      </c>
      <c r="W27" s="573">
        <v>0</v>
      </c>
      <c r="X27" s="573">
        <v>0</v>
      </c>
      <c r="Y27" s="573">
        <v>0</v>
      </c>
      <c r="Z27" s="573">
        <v>0</v>
      </c>
      <c r="AA27" s="573">
        <v>0</v>
      </c>
      <c r="AB27" s="573">
        <v>0</v>
      </c>
      <c r="AC27" s="580">
        <v>0</v>
      </c>
      <c r="AD27" s="573">
        <v>0</v>
      </c>
      <c r="AE27" s="573">
        <v>0</v>
      </c>
      <c r="AF27" s="573">
        <v>0</v>
      </c>
      <c r="AG27" s="573">
        <v>0</v>
      </c>
      <c r="AH27" s="573">
        <v>0</v>
      </c>
      <c r="AI27" s="595">
        <f t="shared" si="0"/>
        <v>24</v>
      </c>
      <c r="AJ27" s="13">
        <v>1</v>
      </c>
      <c r="AK27" s="13">
        <v>19</v>
      </c>
    </row>
    <row r="28" spans="1:37" s="293" customFormat="1" ht="26.1" customHeight="1">
      <c r="A28" s="13">
        <v>1</v>
      </c>
      <c r="B28" s="13">
        <v>20</v>
      </c>
      <c r="C28" s="194" t="s">
        <v>727</v>
      </c>
      <c r="D28" s="553" t="s">
        <v>306</v>
      </c>
      <c r="E28" s="1844" t="s">
        <v>602</v>
      </c>
      <c r="F28" s="1834"/>
      <c r="G28" s="1834"/>
      <c r="H28" s="1834"/>
      <c r="I28" s="1834"/>
      <c r="J28" s="573">
        <v>166922</v>
      </c>
      <c r="K28" s="573">
        <v>53220</v>
      </c>
      <c r="L28" s="573">
        <v>387117</v>
      </c>
      <c r="M28" s="573">
        <v>40898</v>
      </c>
      <c r="N28" s="573">
        <v>103350</v>
      </c>
      <c r="O28" s="573">
        <v>23780</v>
      </c>
      <c r="P28" s="573">
        <v>0</v>
      </c>
      <c r="Q28" s="573">
        <v>0</v>
      </c>
      <c r="R28" s="573">
        <v>111483</v>
      </c>
      <c r="S28" s="573">
        <v>0</v>
      </c>
      <c r="T28" s="573">
        <v>0</v>
      </c>
      <c r="U28" s="573">
        <v>233078</v>
      </c>
      <c r="V28" s="573">
        <v>0</v>
      </c>
      <c r="W28" s="573">
        <v>0</v>
      </c>
      <c r="X28" s="573">
        <v>0</v>
      </c>
      <c r="Y28" s="573">
        <v>171642</v>
      </c>
      <c r="Z28" s="573">
        <v>67655</v>
      </c>
      <c r="AA28" s="573">
        <v>0</v>
      </c>
      <c r="AB28" s="573">
        <v>0</v>
      </c>
      <c r="AC28" s="580">
        <v>0</v>
      </c>
      <c r="AD28" s="573">
        <v>0</v>
      </c>
      <c r="AE28" s="573">
        <v>72842</v>
      </c>
      <c r="AF28" s="573">
        <v>0</v>
      </c>
      <c r="AG28" s="573">
        <v>150151</v>
      </c>
      <c r="AH28" s="573">
        <v>0</v>
      </c>
      <c r="AI28" s="595">
        <f t="shared" si="0"/>
        <v>1582138</v>
      </c>
      <c r="AJ28" s="13">
        <v>1</v>
      </c>
      <c r="AK28" s="13">
        <v>20</v>
      </c>
    </row>
    <row r="29" spans="1:37" s="293" customFormat="1" ht="26.1" customHeight="1">
      <c r="A29" s="13">
        <v>1</v>
      </c>
      <c r="B29" s="13">
        <v>21</v>
      </c>
      <c r="C29" s="194"/>
      <c r="D29" s="194" t="s">
        <v>595</v>
      </c>
      <c r="E29" s="1844" t="s">
        <v>710</v>
      </c>
      <c r="F29" s="1834"/>
      <c r="G29" s="1834"/>
      <c r="H29" s="1834"/>
      <c r="I29" s="1834"/>
      <c r="J29" s="573">
        <v>55600</v>
      </c>
      <c r="K29" s="573">
        <v>17700</v>
      </c>
      <c r="L29" s="573">
        <v>226100</v>
      </c>
      <c r="M29" s="573">
        <v>12200</v>
      </c>
      <c r="N29" s="573">
        <v>72300</v>
      </c>
      <c r="O29" s="573">
        <v>7800</v>
      </c>
      <c r="P29" s="573">
        <v>0</v>
      </c>
      <c r="Q29" s="573">
        <v>0</v>
      </c>
      <c r="R29" s="573">
        <v>37100</v>
      </c>
      <c r="S29" s="573">
        <v>0</v>
      </c>
      <c r="T29" s="573">
        <v>0</v>
      </c>
      <c r="U29" s="573">
        <v>139800</v>
      </c>
      <c r="V29" s="573">
        <v>0</v>
      </c>
      <c r="W29" s="573">
        <v>0</v>
      </c>
      <c r="X29" s="573">
        <v>0</v>
      </c>
      <c r="Y29" s="573">
        <v>45800</v>
      </c>
      <c r="Z29" s="573">
        <v>48400</v>
      </c>
      <c r="AA29" s="573">
        <v>0</v>
      </c>
      <c r="AB29" s="573">
        <v>0</v>
      </c>
      <c r="AC29" s="580">
        <v>0</v>
      </c>
      <c r="AD29" s="573">
        <v>0</v>
      </c>
      <c r="AE29" s="573">
        <v>41900</v>
      </c>
      <c r="AF29" s="573">
        <v>0</v>
      </c>
      <c r="AG29" s="573">
        <v>100100</v>
      </c>
      <c r="AH29" s="573">
        <v>0</v>
      </c>
      <c r="AI29" s="595">
        <f t="shared" si="0"/>
        <v>804800</v>
      </c>
      <c r="AJ29" s="13">
        <v>1</v>
      </c>
      <c r="AK29" s="13">
        <v>21</v>
      </c>
    </row>
    <row r="30" spans="1:37" s="293" customFormat="1" ht="26.1" customHeight="1">
      <c r="A30" s="13">
        <v>1</v>
      </c>
      <c r="B30" s="13">
        <v>22</v>
      </c>
      <c r="C30" s="194" t="s">
        <v>322</v>
      </c>
      <c r="D30" s="194" t="s">
        <v>533</v>
      </c>
      <c r="E30" s="1844" t="s">
        <v>607</v>
      </c>
      <c r="F30" s="1834"/>
      <c r="G30" s="1834"/>
      <c r="H30" s="1834"/>
      <c r="I30" s="1834"/>
      <c r="J30" s="573">
        <v>2152191</v>
      </c>
      <c r="K30" s="573">
        <v>230035</v>
      </c>
      <c r="L30" s="573">
        <v>274896</v>
      </c>
      <c r="M30" s="573">
        <v>376269</v>
      </c>
      <c r="N30" s="573">
        <v>117880</v>
      </c>
      <c r="O30" s="573">
        <v>212946</v>
      </c>
      <c r="P30" s="573">
        <v>100561</v>
      </c>
      <c r="Q30" s="573">
        <v>131130</v>
      </c>
      <c r="R30" s="573">
        <v>2066096</v>
      </c>
      <c r="S30" s="573">
        <v>84256</v>
      </c>
      <c r="T30" s="573">
        <v>109338</v>
      </c>
      <c r="U30" s="573">
        <v>409255</v>
      </c>
      <c r="V30" s="573">
        <v>104509</v>
      </c>
      <c r="W30" s="573">
        <v>62582</v>
      </c>
      <c r="X30" s="573">
        <v>141275</v>
      </c>
      <c r="Y30" s="573">
        <v>261502</v>
      </c>
      <c r="Z30" s="573">
        <v>462</v>
      </c>
      <c r="AA30" s="573">
        <v>8435</v>
      </c>
      <c r="AB30" s="573">
        <v>90095</v>
      </c>
      <c r="AC30" s="580">
        <v>73878</v>
      </c>
      <c r="AD30" s="573">
        <v>49100</v>
      </c>
      <c r="AE30" s="573">
        <v>23721</v>
      </c>
      <c r="AF30" s="573">
        <v>6313</v>
      </c>
      <c r="AG30" s="573">
        <v>76414</v>
      </c>
      <c r="AH30" s="573">
        <v>63455</v>
      </c>
      <c r="AI30" s="595">
        <f t="shared" si="0"/>
        <v>7226594</v>
      </c>
      <c r="AJ30" s="13">
        <v>1</v>
      </c>
      <c r="AK30" s="13">
        <v>22</v>
      </c>
    </row>
    <row r="31" spans="1:37" s="293" customFormat="1" ht="26.1" customHeight="1">
      <c r="A31" s="13">
        <v>1</v>
      </c>
      <c r="B31" s="13">
        <v>23</v>
      </c>
      <c r="C31" s="194"/>
      <c r="D31" s="194" t="s">
        <v>221</v>
      </c>
      <c r="E31" s="1844" t="s">
        <v>710</v>
      </c>
      <c r="F31" s="1834"/>
      <c r="G31" s="1834"/>
      <c r="H31" s="1834"/>
      <c r="I31" s="1834"/>
      <c r="J31" s="573">
        <v>1036500</v>
      </c>
      <c r="K31" s="573">
        <v>100100</v>
      </c>
      <c r="L31" s="573">
        <v>66600</v>
      </c>
      <c r="M31" s="573">
        <v>173200</v>
      </c>
      <c r="N31" s="573">
        <v>0</v>
      </c>
      <c r="O31" s="573">
        <v>40800</v>
      </c>
      <c r="P31" s="573">
        <v>40800</v>
      </c>
      <c r="Q31" s="573">
        <v>78400</v>
      </c>
      <c r="R31" s="573">
        <v>1575700</v>
      </c>
      <c r="S31" s="573">
        <v>0</v>
      </c>
      <c r="T31" s="573">
        <v>0</v>
      </c>
      <c r="U31" s="573">
        <v>293100</v>
      </c>
      <c r="V31" s="573">
        <v>0</v>
      </c>
      <c r="W31" s="573">
        <v>0</v>
      </c>
      <c r="X31" s="573">
        <v>21000</v>
      </c>
      <c r="Y31" s="573">
        <v>182400</v>
      </c>
      <c r="Z31" s="573">
        <v>0</v>
      </c>
      <c r="AA31" s="573">
        <v>0</v>
      </c>
      <c r="AB31" s="573">
        <v>42600</v>
      </c>
      <c r="AC31" s="580">
        <v>53500</v>
      </c>
      <c r="AD31" s="573">
        <v>35000</v>
      </c>
      <c r="AE31" s="573">
        <v>0</v>
      </c>
      <c r="AF31" s="573">
        <v>0</v>
      </c>
      <c r="AG31" s="573">
        <v>23100</v>
      </c>
      <c r="AH31" s="573">
        <v>0</v>
      </c>
      <c r="AI31" s="595">
        <f t="shared" si="0"/>
        <v>3762800</v>
      </c>
      <c r="AJ31" s="13">
        <v>1</v>
      </c>
      <c r="AK31" s="13">
        <v>23</v>
      </c>
    </row>
    <row r="32" spans="1:37" s="293" customFormat="1" ht="26.1" customHeight="1">
      <c r="A32" s="13">
        <v>1</v>
      </c>
      <c r="B32" s="13">
        <v>24</v>
      </c>
      <c r="C32" s="310"/>
      <c r="D32" s="553"/>
      <c r="E32" s="510" t="s">
        <v>509</v>
      </c>
      <c r="F32" s="1844" t="s">
        <v>601</v>
      </c>
      <c r="G32" s="1834"/>
      <c r="H32" s="1834"/>
      <c r="I32" s="1834"/>
      <c r="J32" s="573">
        <v>0</v>
      </c>
      <c r="K32" s="573">
        <v>0</v>
      </c>
      <c r="L32" s="573">
        <v>0</v>
      </c>
      <c r="M32" s="573">
        <v>0</v>
      </c>
      <c r="N32" s="573">
        <v>0</v>
      </c>
      <c r="O32" s="573">
        <v>0</v>
      </c>
      <c r="P32" s="573">
        <v>0</v>
      </c>
      <c r="Q32" s="573">
        <v>0</v>
      </c>
      <c r="R32" s="573">
        <v>0</v>
      </c>
      <c r="S32" s="573">
        <v>0</v>
      </c>
      <c r="T32" s="573">
        <v>0</v>
      </c>
      <c r="U32" s="573">
        <v>432900</v>
      </c>
      <c r="V32" s="573">
        <v>0</v>
      </c>
      <c r="W32" s="573">
        <v>0</v>
      </c>
      <c r="X32" s="573">
        <v>21000</v>
      </c>
      <c r="Y32" s="573">
        <v>228200</v>
      </c>
      <c r="Z32" s="573">
        <v>48400</v>
      </c>
      <c r="AA32" s="573">
        <v>0</v>
      </c>
      <c r="AB32" s="573">
        <v>0</v>
      </c>
      <c r="AC32" s="580">
        <v>26800</v>
      </c>
      <c r="AD32" s="573">
        <v>35000</v>
      </c>
      <c r="AE32" s="573">
        <v>41900</v>
      </c>
      <c r="AF32" s="573">
        <v>0</v>
      </c>
      <c r="AG32" s="573">
        <v>123200</v>
      </c>
      <c r="AH32" s="573">
        <v>0</v>
      </c>
      <c r="AI32" s="595">
        <f t="shared" si="0"/>
        <v>957400</v>
      </c>
      <c r="AJ32" s="13">
        <v>1</v>
      </c>
      <c r="AK32" s="13">
        <v>24</v>
      </c>
    </row>
    <row r="33" spans="1:37" s="293" customFormat="1" ht="26.1" customHeight="1">
      <c r="A33" s="13">
        <v>1</v>
      </c>
      <c r="B33" s="13">
        <v>25</v>
      </c>
      <c r="C33" s="194" t="s">
        <v>675</v>
      </c>
      <c r="D33" s="194" t="s">
        <v>306</v>
      </c>
      <c r="E33" s="560" t="s">
        <v>375</v>
      </c>
      <c r="F33" s="1844" t="s">
        <v>230</v>
      </c>
      <c r="G33" s="1834"/>
      <c r="H33" s="1834"/>
      <c r="I33" s="1834"/>
      <c r="J33" s="573">
        <v>1092100</v>
      </c>
      <c r="K33" s="573">
        <v>117800</v>
      </c>
      <c r="L33" s="573">
        <v>292700</v>
      </c>
      <c r="M33" s="573">
        <v>185400</v>
      </c>
      <c r="N33" s="573">
        <v>72300</v>
      </c>
      <c r="O33" s="573">
        <v>48600</v>
      </c>
      <c r="P33" s="573">
        <v>40800</v>
      </c>
      <c r="Q33" s="573">
        <v>78400</v>
      </c>
      <c r="R33" s="573">
        <v>1433700</v>
      </c>
      <c r="S33" s="573">
        <v>0</v>
      </c>
      <c r="T33" s="573">
        <v>0</v>
      </c>
      <c r="U33" s="573">
        <v>0</v>
      </c>
      <c r="V33" s="573">
        <v>0</v>
      </c>
      <c r="W33" s="573">
        <v>0</v>
      </c>
      <c r="X33" s="573">
        <v>0</v>
      </c>
      <c r="Y33" s="573">
        <v>0</v>
      </c>
      <c r="Z33" s="573">
        <v>0</v>
      </c>
      <c r="AA33" s="573">
        <v>0</v>
      </c>
      <c r="AB33" s="573">
        <v>0</v>
      </c>
      <c r="AC33" s="580">
        <v>26700</v>
      </c>
      <c r="AD33" s="573">
        <v>0</v>
      </c>
      <c r="AE33" s="573">
        <v>0</v>
      </c>
      <c r="AF33" s="573">
        <v>0</v>
      </c>
      <c r="AG33" s="573">
        <v>0</v>
      </c>
      <c r="AH33" s="573">
        <v>0</v>
      </c>
      <c r="AI33" s="595">
        <f t="shared" si="0"/>
        <v>3388500</v>
      </c>
      <c r="AJ33" s="13">
        <v>1</v>
      </c>
      <c r="AK33" s="13">
        <v>25</v>
      </c>
    </row>
    <row r="34" spans="1:37" s="293" customFormat="1" ht="26.1" customHeight="1">
      <c r="A34" s="13">
        <v>1</v>
      </c>
      <c r="B34" s="13">
        <v>26</v>
      </c>
      <c r="C34" s="194"/>
      <c r="D34" s="194" t="s">
        <v>595</v>
      </c>
      <c r="E34" s="560" t="s">
        <v>561</v>
      </c>
      <c r="F34" s="1844" t="s">
        <v>454</v>
      </c>
      <c r="G34" s="1834"/>
      <c r="H34" s="1834"/>
      <c r="I34" s="1834"/>
      <c r="J34" s="573">
        <v>0</v>
      </c>
      <c r="K34" s="573">
        <v>0</v>
      </c>
      <c r="L34" s="573">
        <v>0</v>
      </c>
      <c r="M34" s="573">
        <v>0</v>
      </c>
      <c r="N34" s="573">
        <v>0</v>
      </c>
      <c r="O34" s="573">
        <v>0</v>
      </c>
      <c r="P34" s="573">
        <v>0</v>
      </c>
      <c r="Q34" s="573">
        <v>0</v>
      </c>
      <c r="R34" s="573">
        <v>179100</v>
      </c>
      <c r="S34" s="573">
        <v>0</v>
      </c>
      <c r="T34" s="573">
        <v>0</v>
      </c>
      <c r="U34" s="573">
        <v>0</v>
      </c>
      <c r="V34" s="573">
        <v>0</v>
      </c>
      <c r="W34" s="573">
        <v>0</v>
      </c>
      <c r="X34" s="573">
        <v>0</v>
      </c>
      <c r="Y34" s="573">
        <v>0</v>
      </c>
      <c r="Z34" s="573">
        <v>0</v>
      </c>
      <c r="AA34" s="573">
        <v>0</v>
      </c>
      <c r="AB34" s="573">
        <v>42600</v>
      </c>
      <c r="AC34" s="580">
        <v>0</v>
      </c>
      <c r="AD34" s="573">
        <v>0</v>
      </c>
      <c r="AE34" s="573">
        <v>0</v>
      </c>
      <c r="AF34" s="573">
        <v>0</v>
      </c>
      <c r="AG34" s="573">
        <v>0</v>
      </c>
      <c r="AH34" s="573">
        <v>0</v>
      </c>
      <c r="AI34" s="595">
        <f t="shared" si="0"/>
        <v>221700</v>
      </c>
      <c r="AJ34" s="13">
        <v>1</v>
      </c>
      <c r="AK34" s="13">
        <v>26</v>
      </c>
    </row>
    <row r="35" spans="1:37" s="293" customFormat="1" ht="26.1" customHeight="1">
      <c r="A35" s="13">
        <v>1</v>
      </c>
      <c r="B35" s="13">
        <v>27</v>
      </c>
      <c r="C35" s="194"/>
      <c r="D35" s="194" t="s">
        <v>182</v>
      </c>
      <c r="E35" s="1844" t="s">
        <v>456</v>
      </c>
      <c r="F35" s="1834"/>
      <c r="G35" s="1834"/>
      <c r="H35" s="1834"/>
      <c r="I35" s="1834"/>
      <c r="J35" s="573">
        <v>55640</v>
      </c>
      <c r="K35" s="573">
        <v>17740</v>
      </c>
      <c r="L35" s="573">
        <v>126155</v>
      </c>
      <c r="M35" s="573">
        <v>20449</v>
      </c>
      <c r="N35" s="573">
        <v>40290</v>
      </c>
      <c r="O35" s="573">
        <v>7843</v>
      </c>
      <c r="P35" s="573">
        <v>0</v>
      </c>
      <c r="Q35" s="573">
        <v>0</v>
      </c>
      <c r="R35" s="573">
        <v>37161</v>
      </c>
      <c r="S35" s="573">
        <v>0</v>
      </c>
      <c r="T35" s="573">
        <v>0</v>
      </c>
      <c r="U35" s="573">
        <v>93231</v>
      </c>
      <c r="V35" s="573">
        <v>0</v>
      </c>
      <c r="W35" s="573">
        <v>0</v>
      </c>
      <c r="X35" s="573">
        <v>0</v>
      </c>
      <c r="Y35" s="573">
        <v>68656</v>
      </c>
      <c r="Z35" s="573">
        <v>16134</v>
      </c>
      <c r="AA35" s="573">
        <v>0</v>
      </c>
      <c r="AB35" s="573">
        <v>0</v>
      </c>
      <c r="AC35" s="580">
        <v>0</v>
      </c>
      <c r="AD35" s="573">
        <v>0</v>
      </c>
      <c r="AE35" s="573">
        <v>24280</v>
      </c>
      <c r="AF35" s="573">
        <v>0</v>
      </c>
      <c r="AG35" s="573">
        <v>50050</v>
      </c>
      <c r="AH35" s="573">
        <v>0</v>
      </c>
      <c r="AI35" s="595">
        <f t="shared" si="0"/>
        <v>557629</v>
      </c>
      <c r="AJ35" s="13">
        <v>1</v>
      </c>
      <c r="AK35" s="13">
        <v>27</v>
      </c>
    </row>
    <row r="36" spans="1:37" s="293" customFormat="1" ht="26.1" customHeight="1">
      <c r="A36" s="13">
        <v>1</v>
      </c>
      <c r="B36" s="13">
        <v>28</v>
      </c>
      <c r="C36" s="194" t="s">
        <v>680</v>
      </c>
      <c r="D36" s="194" t="s">
        <v>45</v>
      </c>
      <c r="E36" s="1844" t="s">
        <v>458</v>
      </c>
      <c r="F36" s="1834"/>
      <c r="G36" s="1834"/>
      <c r="H36" s="1834"/>
      <c r="I36" s="1834"/>
      <c r="J36" s="573">
        <v>0</v>
      </c>
      <c r="K36" s="573">
        <v>0</v>
      </c>
      <c r="L36" s="573">
        <v>0</v>
      </c>
      <c r="M36" s="573">
        <v>0</v>
      </c>
      <c r="N36" s="573">
        <v>0</v>
      </c>
      <c r="O36" s="573">
        <v>0</v>
      </c>
      <c r="P36" s="573">
        <v>0</v>
      </c>
      <c r="Q36" s="573">
        <v>0</v>
      </c>
      <c r="R36" s="573">
        <v>0</v>
      </c>
      <c r="S36" s="573">
        <v>0</v>
      </c>
      <c r="T36" s="573">
        <v>0</v>
      </c>
      <c r="U36" s="573">
        <v>0</v>
      </c>
      <c r="V36" s="573">
        <v>0</v>
      </c>
      <c r="W36" s="573">
        <v>0</v>
      </c>
      <c r="X36" s="573">
        <v>0</v>
      </c>
      <c r="Y36" s="573">
        <v>0</v>
      </c>
      <c r="Z36" s="573">
        <v>0</v>
      </c>
      <c r="AA36" s="573">
        <v>0</v>
      </c>
      <c r="AB36" s="573">
        <v>0</v>
      </c>
      <c r="AC36" s="580">
        <v>0</v>
      </c>
      <c r="AD36" s="573">
        <v>0</v>
      </c>
      <c r="AE36" s="573">
        <v>0</v>
      </c>
      <c r="AF36" s="573">
        <v>0</v>
      </c>
      <c r="AG36" s="573">
        <v>0</v>
      </c>
      <c r="AH36" s="573">
        <v>0</v>
      </c>
      <c r="AI36" s="595">
        <f t="shared" si="0"/>
        <v>0</v>
      </c>
      <c r="AJ36" s="13">
        <v>1</v>
      </c>
      <c r="AK36" s="13">
        <v>28</v>
      </c>
    </row>
    <row r="37" spans="1:37" s="293" customFormat="1" ht="26.1" customHeight="1">
      <c r="A37" s="13">
        <v>1</v>
      </c>
      <c r="B37" s="13">
        <v>29</v>
      </c>
      <c r="C37" s="310"/>
      <c r="D37" s="194" t="s">
        <v>324</v>
      </c>
      <c r="E37" s="1845" t="s">
        <v>193</v>
      </c>
      <c r="F37" s="1836"/>
      <c r="G37" s="1836"/>
      <c r="H37" s="1836"/>
      <c r="I37" s="1836"/>
      <c r="J37" s="573">
        <v>113317</v>
      </c>
      <c r="K37" s="573">
        <v>69782</v>
      </c>
      <c r="L37" s="573">
        <v>0</v>
      </c>
      <c r="M37" s="573">
        <v>14848</v>
      </c>
      <c r="N37" s="573">
        <v>0</v>
      </c>
      <c r="O37" s="573">
        <v>34077</v>
      </c>
      <c r="P37" s="573">
        <v>32025</v>
      </c>
      <c r="Q37" s="573">
        <v>20903</v>
      </c>
      <c r="R37" s="573">
        <v>20627</v>
      </c>
      <c r="S37" s="573">
        <v>0</v>
      </c>
      <c r="T37" s="573">
        <v>0</v>
      </c>
      <c r="U37" s="573">
        <v>0</v>
      </c>
      <c r="V37" s="573">
        <v>0</v>
      </c>
      <c r="W37" s="573">
        <v>0</v>
      </c>
      <c r="X37" s="573">
        <v>16654</v>
      </c>
      <c r="Y37" s="573">
        <v>23631</v>
      </c>
      <c r="Z37" s="573">
        <v>0</v>
      </c>
      <c r="AA37" s="573">
        <v>0</v>
      </c>
      <c r="AB37" s="573">
        <v>0</v>
      </c>
      <c r="AC37" s="587">
        <v>0</v>
      </c>
      <c r="AD37" s="573">
        <v>0</v>
      </c>
      <c r="AE37" s="573">
        <v>0</v>
      </c>
      <c r="AF37" s="573">
        <v>0</v>
      </c>
      <c r="AG37" s="573">
        <v>13416</v>
      </c>
      <c r="AH37" s="573">
        <v>0</v>
      </c>
      <c r="AI37" s="595">
        <f t="shared" si="0"/>
        <v>359280</v>
      </c>
      <c r="AJ37" s="13">
        <v>1</v>
      </c>
      <c r="AK37" s="13">
        <v>29</v>
      </c>
    </row>
    <row r="38" spans="1:37" s="293" customFormat="1" ht="26.1" customHeight="1">
      <c r="A38" s="13">
        <v>1</v>
      </c>
      <c r="B38" s="13">
        <v>30</v>
      </c>
      <c r="C38" s="194"/>
      <c r="D38" s="194" t="s">
        <v>221</v>
      </c>
      <c r="E38" s="1846" t="s">
        <v>480</v>
      </c>
      <c r="F38" s="1832"/>
      <c r="G38" s="1832"/>
      <c r="H38" s="1832"/>
      <c r="I38" s="1832"/>
      <c r="J38" s="573">
        <v>0</v>
      </c>
      <c r="K38" s="573">
        <v>35919</v>
      </c>
      <c r="L38" s="573">
        <v>0</v>
      </c>
      <c r="M38" s="573">
        <v>0</v>
      </c>
      <c r="N38" s="573">
        <v>0</v>
      </c>
      <c r="O38" s="573">
        <v>13436</v>
      </c>
      <c r="P38" s="573">
        <v>0</v>
      </c>
      <c r="Q38" s="573">
        <v>3805</v>
      </c>
      <c r="R38" s="573">
        <v>0</v>
      </c>
      <c r="S38" s="573">
        <v>0</v>
      </c>
      <c r="T38" s="573">
        <v>0</v>
      </c>
      <c r="U38" s="573">
        <v>0</v>
      </c>
      <c r="V38" s="573">
        <v>0</v>
      </c>
      <c r="W38" s="573">
        <v>0</v>
      </c>
      <c r="X38" s="573">
        <v>0</v>
      </c>
      <c r="Y38" s="573">
        <v>57100</v>
      </c>
      <c r="Z38" s="573">
        <v>0</v>
      </c>
      <c r="AA38" s="573">
        <v>0</v>
      </c>
      <c r="AB38" s="573">
        <v>2362</v>
      </c>
      <c r="AC38" s="588">
        <v>9161</v>
      </c>
      <c r="AD38" s="573">
        <v>0</v>
      </c>
      <c r="AE38" s="573">
        <v>15139</v>
      </c>
      <c r="AF38" s="573">
        <v>0</v>
      </c>
      <c r="AG38" s="573">
        <v>0</v>
      </c>
      <c r="AH38" s="573">
        <v>0</v>
      </c>
      <c r="AI38" s="595">
        <f t="shared" si="0"/>
        <v>136922</v>
      </c>
      <c r="AJ38" s="13">
        <v>1</v>
      </c>
      <c r="AK38" s="13">
        <v>30</v>
      </c>
    </row>
    <row r="39" spans="1:37" s="293" customFormat="1" ht="26.1" customHeight="1">
      <c r="A39" s="13">
        <v>1</v>
      </c>
      <c r="B39" s="13">
        <v>31</v>
      </c>
      <c r="C39" s="194" t="s">
        <v>547</v>
      </c>
      <c r="D39" s="194"/>
      <c r="E39" s="1844" t="s">
        <v>454</v>
      </c>
      <c r="F39" s="1834"/>
      <c r="G39" s="1834"/>
      <c r="H39" s="1834"/>
      <c r="I39" s="1834"/>
      <c r="J39" s="573">
        <v>1058056</v>
      </c>
      <c r="K39" s="573">
        <v>42014</v>
      </c>
      <c r="L39" s="573">
        <v>243158</v>
      </c>
      <c r="M39" s="573">
        <v>196470</v>
      </c>
      <c r="N39" s="573">
        <v>108640</v>
      </c>
      <c r="O39" s="573">
        <v>132770</v>
      </c>
      <c r="P39" s="573">
        <v>27736</v>
      </c>
      <c r="Q39" s="573">
        <v>28022</v>
      </c>
      <c r="R39" s="573">
        <v>506991</v>
      </c>
      <c r="S39" s="573">
        <v>84256</v>
      </c>
      <c r="T39" s="573">
        <v>109338</v>
      </c>
      <c r="U39" s="573">
        <v>116202</v>
      </c>
      <c r="V39" s="573">
        <v>104509</v>
      </c>
      <c r="W39" s="573">
        <v>62582</v>
      </c>
      <c r="X39" s="573">
        <v>103621</v>
      </c>
      <c r="Y39" s="573">
        <v>55557</v>
      </c>
      <c r="Z39" s="573">
        <v>3583</v>
      </c>
      <c r="AA39" s="573">
        <v>8435</v>
      </c>
      <c r="AB39" s="573">
        <v>45133</v>
      </c>
      <c r="AC39" s="580">
        <v>11217</v>
      </c>
      <c r="AD39" s="573">
        <v>14100</v>
      </c>
      <c r="AE39" s="573">
        <v>15244</v>
      </c>
      <c r="AF39" s="573">
        <v>6313</v>
      </c>
      <c r="AG39" s="573">
        <v>39899</v>
      </c>
      <c r="AH39" s="573">
        <v>63455</v>
      </c>
      <c r="AI39" s="595">
        <f t="shared" si="0"/>
        <v>3187301</v>
      </c>
      <c r="AJ39" s="13">
        <v>1</v>
      </c>
      <c r="AK39" s="13">
        <v>31</v>
      </c>
    </row>
    <row r="40" spans="1:37" s="293" customFormat="1" ht="26.1" customHeight="1">
      <c r="A40" s="13">
        <v>1</v>
      </c>
      <c r="B40" s="13">
        <v>32</v>
      </c>
      <c r="C40" s="194"/>
      <c r="D40" s="511" t="s">
        <v>111</v>
      </c>
      <c r="E40" s="1833" t="s">
        <v>609</v>
      </c>
      <c r="F40" s="1834"/>
      <c r="G40" s="1834"/>
      <c r="H40" s="1834"/>
      <c r="I40" s="1834"/>
      <c r="J40" s="573">
        <v>1487076</v>
      </c>
      <c r="K40" s="573">
        <v>485917</v>
      </c>
      <c r="L40" s="573">
        <v>929121</v>
      </c>
      <c r="M40" s="573">
        <v>397411</v>
      </c>
      <c r="N40" s="573">
        <v>158969</v>
      </c>
      <c r="O40" s="573">
        <v>547444</v>
      </c>
      <c r="P40" s="573">
        <v>243834</v>
      </c>
      <c r="Q40" s="573">
        <v>245308</v>
      </c>
      <c r="R40" s="573">
        <v>1119914</v>
      </c>
      <c r="S40" s="573">
        <v>199501</v>
      </c>
      <c r="T40" s="573">
        <v>175985</v>
      </c>
      <c r="U40" s="573">
        <v>603011</v>
      </c>
      <c r="V40" s="573">
        <v>326664</v>
      </c>
      <c r="W40" s="573">
        <v>29569</v>
      </c>
      <c r="X40" s="573">
        <v>107325</v>
      </c>
      <c r="Y40" s="573">
        <v>227806</v>
      </c>
      <c r="Z40" s="573">
        <v>144618</v>
      </c>
      <c r="AA40" s="573">
        <v>42424</v>
      </c>
      <c r="AB40" s="573">
        <v>119850</v>
      </c>
      <c r="AC40" s="580">
        <v>139852</v>
      </c>
      <c r="AD40" s="573">
        <v>109741</v>
      </c>
      <c r="AE40" s="573">
        <v>33067</v>
      </c>
      <c r="AF40" s="573">
        <v>31444</v>
      </c>
      <c r="AG40" s="573">
        <v>192913</v>
      </c>
      <c r="AH40" s="573">
        <v>20461</v>
      </c>
      <c r="AI40" s="595">
        <f t="shared" si="0"/>
        <v>8119225</v>
      </c>
      <c r="AJ40" s="13">
        <v>1</v>
      </c>
      <c r="AK40" s="13">
        <v>32</v>
      </c>
    </row>
    <row r="41" spans="1:37" s="293" customFormat="1" ht="26.1" customHeight="1">
      <c r="A41" s="13">
        <v>1</v>
      </c>
      <c r="B41" s="13">
        <v>33</v>
      </c>
      <c r="C41" s="194"/>
      <c r="D41" s="1852" t="s">
        <v>180</v>
      </c>
      <c r="E41" s="1844" t="s">
        <v>711</v>
      </c>
      <c r="F41" s="1834"/>
      <c r="G41" s="1834"/>
      <c r="H41" s="1834"/>
      <c r="I41" s="1834"/>
      <c r="J41" s="573">
        <v>0</v>
      </c>
      <c r="K41" s="573">
        <v>0</v>
      </c>
      <c r="L41" s="573">
        <v>0</v>
      </c>
      <c r="M41" s="573">
        <v>0</v>
      </c>
      <c r="N41" s="573">
        <v>0</v>
      </c>
      <c r="O41" s="573">
        <v>0</v>
      </c>
      <c r="P41" s="573">
        <v>0</v>
      </c>
      <c r="Q41" s="573">
        <v>0</v>
      </c>
      <c r="R41" s="573">
        <v>0</v>
      </c>
      <c r="S41" s="573">
        <v>0</v>
      </c>
      <c r="T41" s="573">
        <v>0</v>
      </c>
      <c r="U41" s="573">
        <v>0</v>
      </c>
      <c r="V41" s="573">
        <v>0</v>
      </c>
      <c r="W41" s="573">
        <v>0</v>
      </c>
      <c r="X41" s="573">
        <v>0</v>
      </c>
      <c r="Y41" s="573">
        <v>0</v>
      </c>
      <c r="Z41" s="573">
        <v>0</v>
      </c>
      <c r="AA41" s="573">
        <v>0</v>
      </c>
      <c r="AB41" s="573">
        <v>0</v>
      </c>
      <c r="AC41" s="581">
        <v>0</v>
      </c>
      <c r="AD41" s="573">
        <v>0</v>
      </c>
      <c r="AE41" s="573">
        <v>0</v>
      </c>
      <c r="AF41" s="573">
        <v>0</v>
      </c>
      <c r="AG41" s="573">
        <v>0</v>
      </c>
      <c r="AH41" s="573">
        <v>0</v>
      </c>
      <c r="AI41" s="595">
        <f t="shared" si="0"/>
        <v>0</v>
      </c>
      <c r="AJ41" s="13">
        <v>1</v>
      </c>
      <c r="AK41" s="13">
        <v>33</v>
      </c>
    </row>
    <row r="42" spans="1:37" s="293" customFormat="1" ht="26.1" customHeight="1">
      <c r="A42" s="13">
        <v>1</v>
      </c>
      <c r="B42" s="13">
        <v>34</v>
      </c>
      <c r="C42" s="194" t="s">
        <v>308</v>
      </c>
      <c r="D42" s="1649"/>
      <c r="E42" s="1845" t="s">
        <v>79</v>
      </c>
      <c r="F42" s="1836"/>
      <c r="G42" s="1836"/>
      <c r="H42" s="1836"/>
      <c r="I42" s="1836"/>
      <c r="J42" s="573">
        <v>0</v>
      </c>
      <c r="K42" s="573">
        <v>0</v>
      </c>
      <c r="L42" s="573">
        <v>0</v>
      </c>
      <c r="M42" s="573">
        <v>0</v>
      </c>
      <c r="N42" s="573">
        <v>0</v>
      </c>
      <c r="O42" s="573">
        <v>0</v>
      </c>
      <c r="P42" s="573">
        <v>0</v>
      </c>
      <c r="Q42" s="573">
        <v>0</v>
      </c>
      <c r="R42" s="573">
        <v>0</v>
      </c>
      <c r="S42" s="573">
        <v>0</v>
      </c>
      <c r="T42" s="573">
        <v>0</v>
      </c>
      <c r="U42" s="573">
        <v>0</v>
      </c>
      <c r="V42" s="573">
        <v>0</v>
      </c>
      <c r="W42" s="573">
        <v>0</v>
      </c>
      <c r="X42" s="573">
        <v>0</v>
      </c>
      <c r="Y42" s="573">
        <v>0</v>
      </c>
      <c r="Z42" s="573">
        <v>0</v>
      </c>
      <c r="AA42" s="573">
        <v>0</v>
      </c>
      <c r="AB42" s="573">
        <v>0</v>
      </c>
      <c r="AC42" s="582">
        <v>0</v>
      </c>
      <c r="AD42" s="573">
        <v>0</v>
      </c>
      <c r="AE42" s="573">
        <v>0</v>
      </c>
      <c r="AF42" s="573">
        <v>0</v>
      </c>
      <c r="AG42" s="573">
        <v>0</v>
      </c>
      <c r="AH42" s="573">
        <v>0</v>
      </c>
      <c r="AI42" s="595">
        <f t="shared" si="0"/>
        <v>0</v>
      </c>
      <c r="AJ42" s="13">
        <v>1</v>
      </c>
      <c r="AK42" s="13">
        <v>34</v>
      </c>
    </row>
    <row r="43" spans="1:37" s="293" customFormat="1" ht="26.1" customHeight="1">
      <c r="A43" s="13">
        <v>1</v>
      </c>
      <c r="B43" s="13">
        <v>35</v>
      </c>
      <c r="C43" s="194"/>
      <c r="D43" s="1853"/>
      <c r="E43" s="1846" t="s">
        <v>469</v>
      </c>
      <c r="F43" s="1832"/>
      <c r="G43" s="1832"/>
      <c r="H43" s="1832"/>
      <c r="I43" s="1832"/>
      <c r="J43" s="573">
        <v>0</v>
      </c>
      <c r="K43" s="573">
        <v>0</v>
      </c>
      <c r="L43" s="573">
        <v>0</v>
      </c>
      <c r="M43" s="573">
        <v>0</v>
      </c>
      <c r="N43" s="573">
        <v>0</v>
      </c>
      <c r="O43" s="573">
        <v>0</v>
      </c>
      <c r="P43" s="573">
        <v>0</v>
      </c>
      <c r="Q43" s="573">
        <v>0</v>
      </c>
      <c r="R43" s="573">
        <v>0</v>
      </c>
      <c r="S43" s="573">
        <v>0</v>
      </c>
      <c r="T43" s="573">
        <v>0</v>
      </c>
      <c r="U43" s="573">
        <v>0</v>
      </c>
      <c r="V43" s="573">
        <v>0</v>
      </c>
      <c r="W43" s="573">
        <v>0</v>
      </c>
      <c r="X43" s="573">
        <v>0</v>
      </c>
      <c r="Y43" s="573">
        <v>0</v>
      </c>
      <c r="Z43" s="573">
        <v>0</v>
      </c>
      <c r="AA43" s="573">
        <v>0</v>
      </c>
      <c r="AB43" s="573">
        <v>0</v>
      </c>
      <c r="AC43" s="589">
        <v>0</v>
      </c>
      <c r="AD43" s="573">
        <v>0</v>
      </c>
      <c r="AE43" s="573">
        <v>0</v>
      </c>
      <c r="AF43" s="573">
        <v>0</v>
      </c>
      <c r="AG43" s="573">
        <v>0</v>
      </c>
      <c r="AH43" s="573">
        <v>0</v>
      </c>
      <c r="AI43" s="595">
        <f t="shared" si="0"/>
        <v>0</v>
      </c>
      <c r="AJ43" s="13">
        <v>1</v>
      </c>
      <c r="AK43" s="13">
        <v>35</v>
      </c>
    </row>
    <row r="44" spans="1:37" s="293" customFormat="1" ht="26.1" customHeight="1">
      <c r="A44" s="13">
        <v>1</v>
      </c>
      <c r="B44" s="13">
        <v>36</v>
      </c>
      <c r="C44" s="194"/>
      <c r="D44" s="511"/>
      <c r="E44" s="561" t="s">
        <v>71</v>
      </c>
      <c r="F44" s="1847" t="s">
        <v>134</v>
      </c>
      <c r="G44" s="1843"/>
      <c r="H44" s="1843"/>
      <c r="I44" s="1843"/>
      <c r="J44" s="573">
        <v>1487076</v>
      </c>
      <c r="K44" s="573">
        <v>485917</v>
      </c>
      <c r="L44" s="573">
        <v>929121</v>
      </c>
      <c r="M44" s="573">
        <v>397411</v>
      </c>
      <c r="N44" s="573">
        <v>158969</v>
      </c>
      <c r="O44" s="573">
        <v>545084</v>
      </c>
      <c r="P44" s="573">
        <v>241474</v>
      </c>
      <c r="Q44" s="573">
        <v>245308</v>
      </c>
      <c r="R44" s="573">
        <v>1119914</v>
      </c>
      <c r="S44" s="573">
        <v>199501</v>
      </c>
      <c r="T44" s="573">
        <v>175985</v>
      </c>
      <c r="U44" s="573">
        <v>603011</v>
      </c>
      <c r="V44" s="573">
        <v>326214</v>
      </c>
      <c r="W44" s="573">
        <v>29569</v>
      </c>
      <c r="X44" s="573">
        <v>107325</v>
      </c>
      <c r="Y44" s="573">
        <v>227806</v>
      </c>
      <c r="Z44" s="573">
        <v>144618</v>
      </c>
      <c r="AA44" s="573">
        <v>42424</v>
      </c>
      <c r="AB44" s="573">
        <v>119850</v>
      </c>
      <c r="AC44" s="586">
        <v>139852</v>
      </c>
      <c r="AD44" s="573">
        <v>109741</v>
      </c>
      <c r="AE44" s="573">
        <v>33067</v>
      </c>
      <c r="AF44" s="573">
        <v>31444</v>
      </c>
      <c r="AG44" s="573">
        <v>192913</v>
      </c>
      <c r="AH44" s="573">
        <v>20461</v>
      </c>
      <c r="AI44" s="595">
        <f t="shared" si="0"/>
        <v>8114055</v>
      </c>
      <c r="AJ44" s="13">
        <v>1</v>
      </c>
      <c r="AK44" s="13">
        <v>36</v>
      </c>
    </row>
    <row r="45" spans="1:37" s="293" customFormat="1" ht="26.1" customHeight="1">
      <c r="A45" s="13">
        <v>1</v>
      </c>
      <c r="B45" s="13">
        <v>37</v>
      </c>
      <c r="C45" s="194"/>
      <c r="D45" s="511"/>
      <c r="E45" s="561" t="s">
        <v>106</v>
      </c>
      <c r="F45" s="1833" t="s">
        <v>454</v>
      </c>
      <c r="G45" s="1834"/>
      <c r="H45" s="1834"/>
      <c r="I45" s="1834"/>
      <c r="J45" s="573">
        <v>0</v>
      </c>
      <c r="K45" s="573">
        <v>0</v>
      </c>
      <c r="L45" s="573">
        <v>0</v>
      </c>
      <c r="M45" s="573">
        <v>0</v>
      </c>
      <c r="N45" s="573">
        <v>0</v>
      </c>
      <c r="O45" s="573">
        <v>2360</v>
      </c>
      <c r="P45" s="573">
        <v>2360</v>
      </c>
      <c r="Q45" s="573">
        <v>0</v>
      </c>
      <c r="R45" s="573">
        <v>0</v>
      </c>
      <c r="S45" s="573">
        <v>0</v>
      </c>
      <c r="T45" s="573">
        <v>0</v>
      </c>
      <c r="U45" s="573">
        <v>0</v>
      </c>
      <c r="V45" s="573">
        <v>450</v>
      </c>
      <c r="W45" s="573">
        <v>0</v>
      </c>
      <c r="X45" s="573">
        <v>0</v>
      </c>
      <c r="Y45" s="573">
        <v>0</v>
      </c>
      <c r="Z45" s="573">
        <v>0</v>
      </c>
      <c r="AA45" s="573">
        <v>0</v>
      </c>
      <c r="AB45" s="573">
        <v>0</v>
      </c>
      <c r="AC45" s="581">
        <v>0</v>
      </c>
      <c r="AD45" s="573">
        <v>0</v>
      </c>
      <c r="AE45" s="573">
        <v>0</v>
      </c>
      <c r="AF45" s="573">
        <v>0</v>
      </c>
      <c r="AG45" s="573">
        <v>0</v>
      </c>
      <c r="AH45" s="573">
        <v>0</v>
      </c>
      <c r="AI45" s="595">
        <f t="shared" si="0"/>
        <v>5170</v>
      </c>
      <c r="AJ45" s="13">
        <v>1</v>
      </c>
      <c r="AK45" s="13">
        <v>37</v>
      </c>
    </row>
    <row r="46" spans="1:37" s="293" customFormat="1" ht="26.1" customHeight="1">
      <c r="A46" s="13">
        <v>1</v>
      </c>
      <c r="B46" s="13">
        <v>38</v>
      </c>
      <c r="C46" s="194"/>
      <c r="D46" s="512" t="s">
        <v>481</v>
      </c>
      <c r="E46" s="1833" t="s">
        <v>1166</v>
      </c>
      <c r="F46" s="1834"/>
      <c r="G46" s="1834"/>
      <c r="H46" s="1834"/>
      <c r="I46" s="1834"/>
      <c r="J46" s="573">
        <v>0</v>
      </c>
      <c r="K46" s="573">
        <v>0</v>
      </c>
      <c r="L46" s="573">
        <v>0</v>
      </c>
      <c r="M46" s="573">
        <v>0</v>
      </c>
      <c r="N46" s="573">
        <v>0</v>
      </c>
      <c r="O46" s="573">
        <v>0</v>
      </c>
      <c r="P46" s="573">
        <v>0</v>
      </c>
      <c r="Q46" s="573">
        <v>0</v>
      </c>
      <c r="R46" s="573">
        <v>0</v>
      </c>
      <c r="S46" s="573">
        <v>0</v>
      </c>
      <c r="T46" s="573">
        <v>0</v>
      </c>
      <c r="U46" s="573">
        <v>0</v>
      </c>
      <c r="V46" s="573">
        <v>0</v>
      </c>
      <c r="W46" s="573">
        <v>0</v>
      </c>
      <c r="X46" s="573">
        <v>0</v>
      </c>
      <c r="Y46" s="573">
        <v>0</v>
      </c>
      <c r="Z46" s="573">
        <v>0</v>
      </c>
      <c r="AA46" s="573">
        <v>0</v>
      </c>
      <c r="AB46" s="573">
        <v>0</v>
      </c>
      <c r="AC46" s="581">
        <v>0</v>
      </c>
      <c r="AD46" s="573">
        <v>0</v>
      </c>
      <c r="AE46" s="573">
        <v>0</v>
      </c>
      <c r="AF46" s="573">
        <v>0</v>
      </c>
      <c r="AG46" s="573">
        <v>0</v>
      </c>
      <c r="AH46" s="573">
        <v>0</v>
      </c>
      <c r="AI46" s="595">
        <f t="shared" si="0"/>
        <v>0</v>
      </c>
      <c r="AJ46" s="13">
        <v>1</v>
      </c>
      <c r="AK46" s="13">
        <v>38</v>
      </c>
    </row>
    <row r="47" spans="1:37" s="293" customFormat="1" ht="26.1" customHeight="1">
      <c r="A47" s="13">
        <v>1</v>
      </c>
      <c r="B47" s="13">
        <v>39</v>
      </c>
      <c r="C47" s="194"/>
      <c r="D47" s="512" t="s">
        <v>668</v>
      </c>
      <c r="E47" s="1833" t="s">
        <v>713</v>
      </c>
      <c r="F47" s="1834"/>
      <c r="G47" s="1834"/>
      <c r="H47" s="1834"/>
      <c r="I47" s="1834"/>
      <c r="J47" s="573">
        <v>0</v>
      </c>
      <c r="K47" s="573">
        <v>0</v>
      </c>
      <c r="L47" s="573">
        <v>0</v>
      </c>
      <c r="M47" s="573">
        <v>0</v>
      </c>
      <c r="N47" s="573">
        <v>0</v>
      </c>
      <c r="O47" s="573">
        <v>0</v>
      </c>
      <c r="P47" s="573">
        <v>0</v>
      </c>
      <c r="Q47" s="573">
        <v>0</v>
      </c>
      <c r="R47" s="573">
        <v>0</v>
      </c>
      <c r="S47" s="573">
        <v>0</v>
      </c>
      <c r="T47" s="573">
        <v>0</v>
      </c>
      <c r="U47" s="573">
        <v>0</v>
      </c>
      <c r="V47" s="573">
        <v>0</v>
      </c>
      <c r="W47" s="573">
        <v>0</v>
      </c>
      <c r="X47" s="573">
        <v>0</v>
      </c>
      <c r="Y47" s="573">
        <v>0</v>
      </c>
      <c r="Z47" s="573">
        <v>0</v>
      </c>
      <c r="AA47" s="573">
        <v>0</v>
      </c>
      <c r="AB47" s="573">
        <v>0</v>
      </c>
      <c r="AC47" s="581">
        <v>0</v>
      </c>
      <c r="AD47" s="573">
        <v>0</v>
      </c>
      <c r="AE47" s="573">
        <v>0</v>
      </c>
      <c r="AF47" s="573">
        <v>0</v>
      </c>
      <c r="AG47" s="573">
        <v>0</v>
      </c>
      <c r="AH47" s="573">
        <v>0</v>
      </c>
      <c r="AI47" s="595">
        <f t="shared" si="0"/>
        <v>0</v>
      </c>
      <c r="AJ47" s="13">
        <v>1</v>
      </c>
      <c r="AK47" s="13">
        <v>39</v>
      </c>
    </row>
    <row r="48" spans="1:37" s="293" customFormat="1" ht="26.1" customHeight="1">
      <c r="A48" s="13">
        <v>1</v>
      </c>
      <c r="B48" s="13">
        <v>40</v>
      </c>
      <c r="C48" s="194"/>
      <c r="D48" s="512" t="s">
        <v>671</v>
      </c>
      <c r="E48" s="1835" t="s">
        <v>454</v>
      </c>
      <c r="F48" s="1836"/>
      <c r="G48" s="1836"/>
      <c r="H48" s="1836"/>
      <c r="I48" s="1836"/>
      <c r="J48" s="573">
        <v>9175</v>
      </c>
      <c r="K48" s="573">
        <v>0</v>
      </c>
      <c r="L48" s="573">
        <v>0</v>
      </c>
      <c r="M48" s="573">
        <v>0</v>
      </c>
      <c r="N48" s="573">
        <v>1967</v>
      </c>
      <c r="O48" s="573">
        <v>0</v>
      </c>
      <c r="P48" s="573">
        <v>0</v>
      </c>
      <c r="Q48" s="573">
        <v>0</v>
      </c>
      <c r="R48" s="573">
        <v>3122</v>
      </c>
      <c r="S48" s="573">
        <v>0</v>
      </c>
      <c r="T48" s="573">
        <v>0</v>
      </c>
      <c r="U48" s="573">
        <v>0</v>
      </c>
      <c r="V48" s="573">
        <v>0</v>
      </c>
      <c r="W48" s="573">
        <v>0</v>
      </c>
      <c r="X48" s="573">
        <v>0</v>
      </c>
      <c r="Y48" s="573">
        <v>0</v>
      </c>
      <c r="Z48" s="573">
        <v>0</v>
      </c>
      <c r="AA48" s="573">
        <v>0</v>
      </c>
      <c r="AB48" s="573">
        <v>0</v>
      </c>
      <c r="AC48" s="582">
        <v>0</v>
      </c>
      <c r="AD48" s="573">
        <v>0</v>
      </c>
      <c r="AE48" s="573">
        <v>0</v>
      </c>
      <c r="AF48" s="573">
        <v>0</v>
      </c>
      <c r="AG48" s="573">
        <v>618</v>
      </c>
      <c r="AH48" s="573">
        <v>0</v>
      </c>
      <c r="AI48" s="595">
        <f t="shared" si="0"/>
        <v>14882</v>
      </c>
      <c r="AJ48" s="13">
        <v>1</v>
      </c>
      <c r="AK48" s="13">
        <v>40</v>
      </c>
    </row>
    <row r="49" spans="1:37" s="293" customFormat="1" ht="26.1" customHeight="1">
      <c r="A49" s="13">
        <v>1</v>
      </c>
      <c r="B49" s="13">
        <v>41</v>
      </c>
      <c r="C49" s="549"/>
      <c r="D49" s="512" t="s">
        <v>311</v>
      </c>
      <c r="E49" s="1493" t="s">
        <v>83</v>
      </c>
      <c r="F49" s="1493"/>
      <c r="G49" s="1493"/>
      <c r="H49" s="1493"/>
      <c r="I49" s="569" t="s">
        <v>266</v>
      </c>
      <c r="J49" s="573">
        <v>3815364</v>
      </c>
      <c r="K49" s="573">
        <v>769172</v>
      </c>
      <c r="L49" s="573">
        <v>1591134</v>
      </c>
      <c r="M49" s="573">
        <v>814578</v>
      </c>
      <c r="N49" s="573">
        <v>382166</v>
      </c>
      <c r="O49" s="573">
        <v>784170</v>
      </c>
      <c r="P49" s="573">
        <v>344395</v>
      </c>
      <c r="Q49" s="573">
        <v>376438</v>
      </c>
      <c r="R49" s="573">
        <v>3300615</v>
      </c>
      <c r="S49" s="573">
        <v>283757</v>
      </c>
      <c r="T49" s="573">
        <v>285323</v>
      </c>
      <c r="U49" s="573">
        <v>1245344</v>
      </c>
      <c r="V49" s="573">
        <v>431173</v>
      </c>
      <c r="W49" s="573">
        <v>92151</v>
      </c>
      <c r="X49" s="573">
        <v>248600</v>
      </c>
      <c r="Y49" s="573">
        <v>660950</v>
      </c>
      <c r="Z49" s="573">
        <v>212735</v>
      </c>
      <c r="AA49" s="573">
        <v>50859</v>
      </c>
      <c r="AB49" s="573">
        <v>209945</v>
      </c>
      <c r="AC49" s="583">
        <v>213730</v>
      </c>
      <c r="AD49" s="573">
        <v>158841</v>
      </c>
      <c r="AE49" s="573">
        <v>129630</v>
      </c>
      <c r="AF49" s="573">
        <v>37757</v>
      </c>
      <c r="AG49" s="573">
        <v>420096</v>
      </c>
      <c r="AH49" s="573">
        <v>83916</v>
      </c>
      <c r="AI49" s="595">
        <f t="shared" si="0"/>
        <v>16942839</v>
      </c>
      <c r="AJ49" s="13">
        <v>1</v>
      </c>
      <c r="AK49" s="13">
        <v>41</v>
      </c>
    </row>
    <row r="50" spans="1:37" s="293" customFormat="1" ht="26.1" customHeight="1">
      <c r="A50" s="13">
        <v>1</v>
      </c>
      <c r="B50" s="13">
        <v>42</v>
      </c>
      <c r="C50" s="194" t="s">
        <v>337</v>
      </c>
      <c r="D50" s="554" t="s">
        <v>154</v>
      </c>
      <c r="E50" s="562" t="s">
        <v>255</v>
      </c>
      <c r="F50" s="421"/>
      <c r="G50" s="421"/>
      <c r="H50" s="421"/>
      <c r="I50" s="569"/>
      <c r="J50" s="573">
        <v>0</v>
      </c>
      <c r="K50" s="573">
        <v>0</v>
      </c>
      <c r="L50" s="573">
        <v>0</v>
      </c>
      <c r="M50" s="573">
        <v>0</v>
      </c>
      <c r="N50" s="573">
        <v>0</v>
      </c>
      <c r="O50" s="573">
        <v>0</v>
      </c>
      <c r="P50" s="573">
        <v>0</v>
      </c>
      <c r="Q50" s="573">
        <v>0</v>
      </c>
      <c r="R50" s="573">
        <v>0</v>
      </c>
      <c r="S50" s="573">
        <v>0</v>
      </c>
      <c r="T50" s="573">
        <v>0</v>
      </c>
      <c r="U50" s="573">
        <v>0</v>
      </c>
      <c r="V50" s="573">
        <v>0</v>
      </c>
      <c r="W50" s="573">
        <v>0</v>
      </c>
      <c r="X50" s="573">
        <v>0</v>
      </c>
      <c r="Y50" s="573">
        <v>0</v>
      </c>
      <c r="Z50" s="573">
        <v>0</v>
      </c>
      <c r="AA50" s="573">
        <v>0</v>
      </c>
      <c r="AB50" s="573">
        <v>0</v>
      </c>
      <c r="AC50" s="584">
        <v>0</v>
      </c>
      <c r="AD50" s="573">
        <v>0</v>
      </c>
      <c r="AE50" s="573">
        <v>0</v>
      </c>
      <c r="AF50" s="573">
        <v>0</v>
      </c>
      <c r="AG50" s="573">
        <v>0</v>
      </c>
      <c r="AH50" s="573">
        <v>0</v>
      </c>
      <c r="AI50" s="595">
        <f t="shared" si="0"/>
        <v>0</v>
      </c>
      <c r="AJ50" s="13">
        <v>1</v>
      </c>
      <c r="AK50" s="13">
        <v>42</v>
      </c>
    </row>
    <row r="51" spans="1:37" s="293" customFormat="1" ht="26.1" customHeight="1">
      <c r="A51" s="13">
        <v>1</v>
      </c>
      <c r="B51" s="13">
        <v>43</v>
      </c>
      <c r="C51" s="194"/>
      <c r="D51" s="555" t="s">
        <v>586</v>
      </c>
      <c r="E51" s="563" t="s">
        <v>96</v>
      </c>
      <c r="F51" s="564"/>
      <c r="G51" s="564"/>
      <c r="H51" s="564"/>
      <c r="I51" s="570" t="s">
        <v>716</v>
      </c>
      <c r="J51" s="573">
        <v>2260993</v>
      </c>
      <c r="K51" s="573">
        <v>438869</v>
      </c>
      <c r="L51" s="573">
        <v>994584</v>
      </c>
      <c r="M51" s="573">
        <v>491148</v>
      </c>
      <c r="N51" s="573">
        <v>256298</v>
      </c>
      <c r="O51" s="573">
        <v>465665</v>
      </c>
      <c r="P51" s="573">
        <v>148781</v>
      </c>
      <c r="Q51" s="573">
        <v>263239</v>
      </c>
      <c r="R51" s="573">
        <v>1429511</v>
      </c>
      <c r="S51" s="573">
        <v>237783</v>
      </c>
      <c r="T51" s="573">
        <v>279594</v>
      </c>
      <c r="U51" s="573">
        <v>405410</v>
      </c>
      <c r="V51" s="573">
        <v>242607</v>
      </c>
      <c r="W51" s="573">
        <v>71576</v>
      </c>
      <c r="X51" s="573">
        <v>189674</v>
      </c>
      <c r="Y51" s="573">
        <v>203919</v>
      </c>
      <c r="Z51" s="573">
        <v>129597</v>
      </c>
      <c r="AA51" s="573">
        <v>8435</v>
      </c>
      <c r="AB51" s="573">
        <v>73063</v>
      </c>
      <c r="AC51" s="585">
        <v>1334</v>
      </c>
      <c r="AD51" s="573">
        <v>98499</v>
      </c>
      <c r="AE51" s="573">
        <v>48311</v>
      </c>
      <c r="AF51" s="573">
        <v>37757</v>
      </c>
      <c r="AG51" s="573">
        <v>160997</v>
      </c>
      <c r="AH51" s="573">
        <v>82493</v>
      </c>
      <c r="AI51" s="595">
        <f t="shared" si="0"/>
        <v>9020137</v>
      </c>
      <c r="AJ51" s="13">
        <v>1</v>
      </c>
      <c r="AK51" s="13">
        <v>43</v>
      </c>
    </row>
    <row r="52" spans="1:37" s="293" customFormat="1" ht="26.1" customHeight="1">
      <c r="A52" s="13">
        <v>1</v>
      </c>
      <c r="B52" s="13">
        <v>44</v>
      </c>
      <c r="C52" s="548"/>
      <c r="D52" s="409" t="s">
        <v>306</v>
      </c>
      <c r="E52" s="1494" t="s">
        <v>575</v>
      </c>
      <c r="F52" s="1848"/>
      <c r="G52" s="1848"/>
      <c r="H52" s="1848"/>
      <c r="I52" s="1848"/>
      <c r="J52" s="573">
        <v>1622977</v>
      </c>
      <c r="K52" s="573">
        <v>304210</v>
      </c>
      <c r="L52" s="573">
        <v>873118</v>
      </c>
      <c r="M52" s="573">
        <v>330959</v>
      </c>
      <c r="N52" s="573">
        <v>0</v>
      </c>
      <c r="O52" s="573">
        <v>175864</v>
      </c>
      <c r="P52" s="573">
        <v>59550</v>
      </c>
      <c r="Q52" s="573">
        <v>149579</v>
      </c>
      <c r="R52" s="573">
        <v>0</v>
      </c>
      <c r="S52" s="573">
        <v>102053</v>
      </c>
      <c r="T52" s="573">
        <v>169690</v>
      </c>
      <c r="U52" s="573">
        <v>0</v>
      </c>
      <c r="V52" s="573">
        <v>215588</v>
      </c>
      <c r="W52" s="573">
        <v>63403</v>
      </c>
      <c r="X52" s="573">
        <v>179460</v>
      </c>
      <c r="Y52" s="573">
        <v>177275</v>
      </c>
      <c r="Z52" s="573">
        <v>124855</v>
      </c>
      <c r="AA52" s="573">
        <v>7668</v>
      </c>
      <c r="AB52" s="573">
        <v>64872</v>
      </c>
      <c r="AC52" s="581">
        <v>1334</v>
      </c>
      <c r="AD52" s="573">
        <v>91907</v>
      </c>
      <c r="AE52" s="573">
        <v>42013</v>
      </c>
      <c r="AF52" s="573">
        <v>0</v>
      </c>
      <c r="AG52" s="573">
        <v>140404</v>
      </c>
      <c r="AH52" s="573">
        <v>27048</v>
      </c>
      <c r="AI52" s="595">
        <f t="shared" si="0"/>
        <v>4923827</v>
      </c>
      <c r="AJ52" s="13">
        <v>1</v>
      </c>
      <c r="AK52" s="13">
        <v>44</v>
      </c>
    </row>
    <row r="53" spans="1:37" s="293" customFormat="1" ht="26.1" customHeight="1">
      <c r="A53" s="13">
        <v>1</v>
      </c>
      <c r="B53" s="13">
        <v>45</v>
      </c>
      <c r="C53" s="194" t="s">
        <v>353</v>
      </c>
      <c r="D53" s="511" t="s">
        <v>111</v>
      </c>
      <c r="E53" s="1833" t="s">
        <v>718</v>
      </c>
      <c r="F53" s="1834"/>
      <c r="G53" s="1834"/>
      <c r="H53" s="1834"/>
      <c r="I53" s="1834"/>
      <c r="J53" s="573">
        <v>0</v>
      </c>
      <c r="K53" s="573">
        <v>0</v>
      </c>
      <c r="L53" s="573">
        <v>0</v>
      </c>
      <c r="M53" s="573">
        <v>0</v>
      </c>
      <c r="N53" s="573">
        <v>241569</v>
      </c>
      <c r="O53" s="573">
        <v>31022</v>
      </c>
      <c r="P53" s="573">
        <v>81064</v>
      </c>
      <c r="Q53" s="573">
        <v>105711</v>
      </c>
      <c r="R53" s="573">
        <v>932231</v>
      </c>
      <c r="S53" s="573">
        <v>135730</v>
      </c>
      <c r="T53" s="573">
        <v>0</v>
      </c>
      <c r="U53" s="573">
        <v>220136</v>
      </c>
      <c r="V53" s="573">
        <v>0</v>
      </c>
      <c r="W53" s="573">
        <v>0</v>
      </c>
      <c r="X53" s="573">
        <v>0</v>
      </c>
      <c r="Y53" s="573">
        <v>0</v>
      </c>
      <c r="Z53" s="573">
        <v>0</v>
      </c>
      <c r="AA53" s="573">
        <v>0</v>
      </c>
      <c r="AB53" s="573">
        <v>0</v>
      </c>
      <c r="AC53" s="581">
        <v>0</v>
      </c>
      <c r="AD53" s="573">
        <v>5707</v>
      </c>
      <c r="AE53" s="573">
        <v>0</v>
      </c>
      <c r="AF53" s="573">
        <v>36643</v>
      </c>
      <c r="AG53" s="573">
        <v>0</v>
      </c>
      <c r="AH53" s="573">
        <v>50053</v>
      </c>
      <c r="AI53" s="595">
        <f t="shared" si="0"/>
        <v>1839866</v>
      </c>
      <c r="AJ53" s="13">
        <v>1</v>
      </c>
      <c r="AK53" s="13">
        <v>45</v>
      </c>
    </row>
    <row r="54" spans="1:37" s="293" customFormat="1" ht="26.1" customHeight="1">
      <c r="A54" s="13">
        <v>1</v>
      </c>
      <c r="B54" s="13">
        <v>46</v>
      </c>
      <c r="C54" s="194"/>
      <c r="D54" s="511" t="s">
        <v>481</v>
      </c>
      <c r="E54" s="1847" t="s">
        <v>707</v>
      </c>
      <c r="F54" s="1843"/>
      <c r="G54" s="1843"/>
      <c r="H54" s="1843"/>
      <c r="I54" s="1843"/>
      <c r="J54" s="573">
        <v>0</v>
      </c>
      <c r="K54" s="573">
        <v>0</v>
      </c>
      <c r="L54" s="573">
        <v>0</v>
      </c>
      <c r="M54" s="573">
        <v>0</v>
      </c>
      <c r="N54" s="573">
        <v>0</v>
      </c>
      <c r="O54" s="573">
        <v>0</v>
      </c>
      <c r="P54" s="573">
        <v>0</v>
      </c>
      <c r="Q54" s="573">
        <v>0</v>
      </c>
      <c r="R54" s="573">
        <v>0</v>
      </c>
      <c r="S54" s="573">
        <v>0</v>
      </c>
      <c r="T54" s="573">
        <v>0</v>
      </c>
      <c r="U54" s="573">
        <v>173</v>
      </c>
      <c r="V54" s="573">
        <v>0</v>
      </c>
      <c r="W54" s="573">
        <v>0</v>
      </c>
      <c r="X54" s="573">
        <v>0</v>
      </c>
      <c r="Y54" s="573">
        <v>0</v>
      </c>
      <c r="Z54" s="573">
        <v>0</v>
      </c>
      <c r="AA54" s="573">
        <v>0</v>
      </c>
      <c r="AB54" s="573">
        <v>0</v>
      </c>
      <c r="AC54" s="590">
        <v>0</v>
      </c>
      <c r="AD54" s="573">
        <v>0</v>
      </c>
      <c r="AE54" s="573">
        <v>0</v>
      </c>
      <c r="AF54" s="573">
        <v>0</v>
      </c>
      <c r="AG54" s="573">
        <v>0</v>
      </c>
      <c r="AH54" s="573">
        <v>0</v>
      </c>
      <c r="AI54" s="595">
        <f t="shared" si="0"/>
        <v>173</v>
      </c>
      <c r="AJ54" s="13">
        <v>1</v>
      </c>
      <c r="AK54" s="13">
        <v>46</v>
      </c>
    </row>
    <row r="55" spans="1:37" s="293" customFormat="1" ht="26.1" customHeight="1">
      <c r="A55" s="13">
        <v>1</v>
      </c>
      <c r="B55" s="13">
        <v>47</v>
      </c>
      <c r="C55" s="194" t="s">
        <v>1167</v>
      </c>
      <c r="D55" s="511" t="s">
        <v>668</v>
      </c>
      <c r="E55" s="1833" t="s">
        <v>342</v>
      </c>
      <c r="F55" s="1834"/>
      <c r="G55" s="1834"/>
      <c r="H55" s="1834"/>
      <c r="I55" s="1834"/>
      <c r="J55" s="573">
        <v>0</v>
      </c>
      <c r="K55" s="573">
        <v>0</v>
      </c>
      <c r="L55" s="573">
        <v>0</v>
      </c>
      <c r="M55" s="573">
        <v>0</v>
      </c>
      <c r="N55" s="573">
        <v>0</v>
      </c>
      <c r="O55" s="573">
        <v>0</v>
      </c>
      <c r="P55" s="573">
        <v>0</v>
      </c>
      <c r="Q55" s="573">
        <v>0</v>
      </c>
      <c r="R55" s="573">
        <v>0</v>
      </c>
      <c r="S55" s="573">
        <v>0</v>
      </c>
      <c r="T55" s="573">
        <v>0</v>
      </c>
      <c r="U55" s="573">
        <v>0</v>
      </c>
      <c r="V55" s="573">
        <v>0</v>
      </c>
      <c r="W55" s="573">
        <v>0</v>
      </c>
      <c r="X55" s="573">
        <v>0</v>
      </c>
      <c r="Y55" s="573">
        <v>0</v>
      </c>
      <c r="Z55" s="573">
        <v>0</v>
      </c>
      <c r="AA55" s="573">
        <v>0</v>
      </c>
      <c r="AB55" s="573">
        <v>0</v>
      </c>
      <c r="AC55" s="581">
        <v>0</v>
      </c>
      <c r="AD55" s="573">
        <v>0</v>
      </c>
      <c r="AE55" s="573">
        <v>0</v>
      </c>
      <c r="AF55" s="573">
        <v>0</v>
      </c>
      <c r="AG55" s="573">
        <v>0</v>
      </c>
      <c r="AH55" s="573">
        <v>0</v>
      </c>
      <c r="AI55" s="595">
        <f t="shared" si="0"/>
        <v>0</v>
      </c>
      <c r="AJ55" s="13">
        <v>1</v>
      </c>
      <c r="AK55" s="13">
        <v>47</v>
      </c>
    </row>
    <row r="56" spans="1:37" s="293" customFormat="1" ht="26.1" customHeight="1">
      <c r="A56" s="13">
        <v>1</v>
      </c>
      <c r="B56" s="13">
        <v>48</v>
      </c>
      <c r="C56" s="194" t="s">
        <v>1168</v>
      </c>
      <c r="D56" s="511" t="s">
        <v>671</v>
      </c>
      <c r="E56" s="1833" t="s">
        <v>524</v>
      </c>
      <c r="F56" s="1834"/>
      <c r="G56" s="1834"/>
      <c r="H56" s="1834"/>
      <c r="I56" s="1834"/>
      <c r="J56" s="573">
        <v>462087</v>
      </c>
      <c r="K56" s="573">
        <v>120398</v>
      </c>
      <c r="L56" s="573">
        <v>74646</v>
      </c>
      <c r="M56" s="573">
        <v>113774</v>
      </c>
      <c r="N56" s="573">
        <v>495</v>
      </c>
      <c r="O56" s="573">
        <v>240000</v>
      </c>
      <c r="P56" s="573">
        <v>0</v>
      </c>
      <c r="Q56" s="573">
        <v>0</v>
      </c>
      <c r="R56" s="573">
        <v>328942</v>
      </c>
      <c r="S56" s="573">
        <v>0</v>
      </c>
      <c r="T56" s="573">
        <v>100000</v>
      </c>
      <c r="U56" s="573">
        <v>140000</v>
      </c>
      <c r="V56" s="573">
        <v>18846</v>
      </c>
      <c r="W56" s="573">
        <v>0</v>
      </c>
      <c r="X56" s="573">
        <v>0</v>
      </c>
      <c r="Y56" s="573">
        <v>10227</v>
      </c>
      <c r="Z56" s="573">
        <v>0</v>
      </c>
      <c r="AA56" s="573">
        <v>0</v>
      </c>
      <c r="AB56" s="573">
        <v>0</v>
      </c>
      <c r="AC56" s="581">
        <v>0</v>
      </c>
      <c r="AD56" s="573">
        <v>0</v>
      </c>
      <c r="AE56" s="573">
        <v>0</v>
      </c>
      <c r="AF56" s="573">
        <v>540</v>
      </c>
      <c r="AG56" s="573">
        <v>0</v>
      </c>
      <c r="AH56" s="573">
        <v>0</v>
      </c>
      <c r="AI56" s="595">
        <f t="shared" si="0"/>
        <v>1609955</v>
      </c>
      <c r="AJ56" s="13">
        <v>1</v>
      </c>
      <c r="AK56" s="13">
        <v>48</v>
      </c>
    </row>
    <row r="57" spans="1:37" s="293" customFormat="1" ht="26.1" customHeight="1">
      <c r="A57" s="13">
        <v>1</v>
      </c>
      <c r="B57" s="13">
        <v>49</v>
      </c>
      <c r="C57" s="194" t="s">
        <v>507</v>
      </c>
      <c r="D57" s="512" t="s">
        <v>311</v>
      </c>
      <c r="E57" s="1833" t="s">
        <v>725</v>
      </c>
      <c r="F57" s="1834"/>
      <c r="G57" s="1834"/>
      <c r="H57" s="1834"/>
      <c r="I57" s="1834"/>
      <c r="J57" s="573">
        <v>0</v>
      </c>
      <c r="K57" s="573">
        <v>0</v>
      </c>
      <c r="L57" s="573">
        <v>0</v>
      </c>
      <c r="M57" s="573">
        <v>0</v>
      </c>
      <c r="N57" s="573">
        <v>0</v>
      </c>
      <c r="O57" s="573">
        <v>0</v>
      </c>
      <c r="P57" s="573">
        <v>0</v>
      </c>
      <c r="Q57" s="573">
        <v>0</v>
      </c>
      <c r="R57" s="573">
        <v>0</v>
      </c>
      <c r="S57" s="573">
        <v>0</v>
      </c>
      <c r="T57" s="573">
        <v>0</v>
      </c>
      <c r="U57" s="573">
        <v>0</v>
      </c>
      <c r="V57" s="573">
        <v>0</v>
      </c>
      <c r="W57" s="573">
        <v>0</v>
      </c>
      <c r="X57" s="573">
        <v>0</v>
      </c>
      <c r="Y57" s="573">
        <v>0</v>
      </c>
      <c r="Z57" s="573">
        <v>0</v>
      </c>
      <c r="AA57" s="573">
        <v>0</v>
      </c>
      <c r="AB57" s="573">
        <v>0</v>
      </c>
      <c r="AC57" s="581">
        <v>0</v>
      </c>
      <c r="AD57" s="573">
        <v>0</v>
      </c>
      <c r="AE57" s="573">
        <v>0</v>
      </c>
      <c r="AF57" s="573">
        <v>0</v>
      </c>
      <c r="AG57" s="573">
        <v>0</v>
      </c>
      <c r="AH57" s="573">
        <v>0</v>
      </c>
      <c r="AI57" s="595">
        <f t="shared" si="0"/>
        <v>0</v>
      </c>
      <c r="AJ57" s="13">
        <v>1</v>
      </c>
      <c r="AK57" s="13">
        <v>49</v>
      </c>
    </row>
    <row r="58" spans="1:37" s="293" customFormat="1" ht="26.1" customHeight="1">
      <c r="A58" s="13">
        <v>1</v>
      </c>
      <c r="B58" s="13">
        <v>50</v>
      </c>
      <c r="C58" s="194" t="s">
        <v>368</v>
      </c>
      <c r="D58" s="511" t="s">
        <v>678</v>
      </c>
      <c r="E58" s="1537" t="s">
        <v>454</v>
      </c>
      <c r="F58" s="1507"/>
      <c r="G58" s="1507"/>
      <c r="H58" s="1507"/>
      <c r="I58" s="1507"/>
      <c r="J58" s="573">
        <v>175929</v>
      </c>
      <c r="K58" s="573">
        <v>14261</v>
      </c>
      <c r="L58" s="573">
        <v>46820</v>
      </c>
      <c r="M58" s="573">
        <v>46415</v>
      </c>
      <c r="N58" s="573">
        <v>14234</v>
      </c>
      <c r="O58" s="573">
        <v>18779</v>
      </c>
      <c r="P58" s="573">
        <v>8167</v>
      </c>
      <c r="Q58" s="573">
        <v>7949</v>
      </c>
      <c r="R58" s="573">
        <v>168338</v>
      </c>
      <c r="S58" s="573">
        <v>0</v>
      </c>
      <c r="T58" s="573">
        <v>9904</v>
      </c>
      <c r="U58" s="573">
        <v>45101</v>
      </c>
      <c r="V58" s="573">
        <v>8173</v>
      </c>
      <c r="W58" s="573">
        <v>8173</v>
      </c>
      <c r="X58" s="573">
        <v>10214</v>
      </c>
      <c r="Y58" s="573">
        <v>16417</v>
      </c>
      <c r="Z58" s="573">
        <v>4742</v>
      </c>
      <c r="AA58" s="573">
        <v>767</v>
      </c>
      <c r="AB58" s="573">
        <v>8191</v>
      </c>
      <c r="AC58" s="587">
        <v>0</v>
      </c>
      <c r="AD58" s="573">
        <v>885</v>
      </c>
      <c r="AE58" s="573">
        <v>6298</v>
      </c>
      <c r="AF58" s="573">
        <v>574</v>
      </c>
      <c r="AG58" s="573">
        <v>20593</v>
      </c>
      <c r="AH58" s="573">
        <v>5392</v>
      </c>
      <c r="AI58" s="595">
        <f t="shared" si="0"/>
        <v>646316</v>
      </c>
      <c r="AJ58" s="13">
        <v>1</v>
      </c>
      <c r="AK58" s="13">
        <v>50</v>
      </c>
    </row>
    <row r="59" spans="1:37" s="293" customFormat="1" ht="26.1" customHeight="1">
      <c r="A59" s="13">
        <v>1</v>
      </c>
      <c r="B59" s="13">
        <v>51</v>
      </c>
      <c r="C59" s="310"/>
      <c r="D59" s="310"/>
      <c r="E59" s="1418" t="s">
        <v>1319</v>
      </c>
      <c r="F59" s="1419"/>
      <c r="G59" s="1419"/>
      <c r="H59" s="1419"/>
      <c r="I59" s="1849"/>
      <c r="J59" s="573">
        <v>175929</v>
      </c>
      <c r="K59" s="573">
        <v>14261</v>
      </c>
      <c r="L59" s="573">
        <v>46820</v>
      </c>
      <c r="M59" s="573">
        <v>46415</v>
      </c>
      <c r="N59" s="573">
        <v>14234</v>
      </c>
      <c r="O59" s="573">
        <v>18779</v>
      </c>
      <c r="P59" s="573">
        <v>8167</v>
      </c>
      <c r="Q59" s="573">
        <v>7949</v>
      </c>
      <c r="R59" s="573">
        <v>168338</v>
      </c>
      <c r="S59" s="573">
        <v>0</v>
      </c>
      <c r="T59" s="573">
        <v>9904</v>
      </c>
      <c r="U59" s="573">
        <v>45101</v>
      </c>
      <c r="V59" s="573">
        <v>0</v>
      </c>
      <c r="W59" s="573">
        <v>8173</v>
      </c>
      <c r="X59" s="573">
        <v>10214</v>
      </c>
      <c r="Y59" s="573">
        <v>16417</v>
      </c>
      <c r="Z59" s="573">
        <v>4742</v>
      </c>
      <c r="AA59" s="573">
        <v>0</v>
      </c>
      <c r="AB59" s="573">
        <v>8191</v>
      </c>
      <c r="AC59" s="591">
        <v>0</v>
      </c>
      <c r="AD59" s="573">
        <v>885</v>
      </c>
      <c r="AE59" s="573">
        <v>6298</v>
      </c>
      <c r="AF59" s="573">
        <v>574</v>
      </c>
      <c r="AG59" s="573">
        <v>20593</v>
      </c>
      <c r="AH59" s="573">
        <v>5392</v>
      </c>
      <c r="AI59" s="595">
        <f t="shared" si="0"/>
        <v>637376</v>
      </c>
      <c r="AJ59" s="13">
        <v>1</v>
      </c>
      <c r="AK59" s="13">
        <v>51</v>
      </c>
    </row>
    <row r="60" spans="1:37" s="293" customFormat="1" ht="26.1" customHeight="1">
      <c r="A60" s="13">
        <v>1</v>
      </c>
      <c r="B60" s="13">
        <v>52</v>
      </c>
      <c r="C60" s="550"/>
      <c r="D60" s="512" t="s">
        <v>483</v>
      </c>
      <c r="E60" s="1493" t="s">
        <v>211</v>
      </c>
      <c r="F60" s="1498"/>
      <c r="G60" s="1498"/>
      <c r="H60" s="1498"/>
      <c r="I60" s="208" t="s">
        <v>728</v>
      </c>
      <c r="J60" s="573">
        <v>2260993</v>
      </c>
      <c r="K60" s="573">
        <v>438869</v>
      </c>
      <c r="L60" s="573">
        <v>994584</v>
      </c>
      <c r="M60" s="573">
        <v>491148</v>
      </c>
      <c r="N60" s="573">
        <v>256298</v>
      </c>
      <c r="O60" s="573">
        <v>465665</v>
      </c>
      <c r="P60" s="573">
        <v>148781</v>
      </c>
      <c r="Q60" s="573">
        <v>263239</v>
      </c>
      <c r="R60" s="573">
        <v>1429511</v>
      </c>
      <c r="S60" s="573">
        <v>237783</v>
      </c>
      <c r="T60" s="573">
        <v>279594</v>
      </c>
      <c r="U60" s="573">
        <v>405410</v>
      </c>
      <c r="V60" s="573">
        <v>242607</v>
      </c>
      <c r="W60" s="573">
        <v>71576</v>
      </c>
      <c r="X60" s="573">
        <v>189674</v>
      </c>
      <c r="Y60" s="573">
        <v>203919</v>
      </c>
      <c r="Z60" s="573">
        <v>129597</v>
      </c>
      <c r="AA60" s="573">
        <v>8435</v>
      </c>
      <c r="AB60" s="573">
        <v>73063</v>
      </c>
      <c r="AC60" s="592">
        <v>1334</v>
      </c>
      <c r="AD60" s="573">
        <v>98499</v>
      </c>
      <c r="AE60" s="573">
        <v>48311</v>
      </c>
      <c r="AF60" s="573">
        <v>37757</v>
      </c>
      <c r="AG60" s="573">
        <v>160997</v>
      </c>
      <c r="AH60" s="573">
        <v>82493</v>
      </c>
      <c r="AI60" s="595">
        <f t="shared" si="0"/>
        <v>9020137</v>
      </c>
      <c r="AJ60" s="13">
        <v>1</v>
      </c>
      <c r="AK60" s="13">
        <v>52</v>
      </c>
    </row>
    <row r="61" spans="1:37" s="293" customFormat="1" ht="26.1" customHeight="1">
      <c r="A61" s="13">
        <v>1</v>
      </c>
      <c r="B61" s="13">
        <v>53</v>
      </c>
      <c r="C61" s="310" t="s">
        <v>476</v>
      </c>
      <c r="D61" s="1534" t="s">
        <v>1169</v>
      </c>
      <c r="E61" s="1516"/>
      <c r="F61" s="1516"/>
      <c r="G61" s="1516"/>
      <c r="H61" s="1516"/>
      <c r="I61" s="1516"/>
      <c r="J61" s="573">
        <v>0</v>
      </c>
      <c r="K61" s="573">
        <v>0</v>
      </c>
      <c r="L61" s="573">
        <v>0</v>
      </c>
      <c r="M61" s="573">
        <v>0</v>
      </c>
      <c r="N61" s="573">
        <v>0</v>
      </c>
      <c r="O61" s="573">
        <v>0</v>
      </c>
      <c r="P61" s="573">
        <v>0</v>
      </c>
      <c r="Q61" s="573">
        <v>0</v>
      </c>
      <c r="R61" s="573">
        <v>0</v>
      </c>
      <c r="S61" s="573">
        <v>0</v>
      </c>
      <c r="T61" s="573">
        <v>0</v>
      </c>
      <c r="U61" s="573">
        <v>0</v>
      </c>
      <c r="V61" s="573">
        <v>0</v>
      </c>
      <c r="W61" s="573">
        <v>0</v>
      </c>
      <c r="X61" s="573">
        <v>0</v>
      </c>
      <c r="Y61" s="573">
        <v>0</v>
      </c>
      <c r="Z61" s="573">
        <v>0</v>
      </c>
      <c r="AA61" s="573">
        <v>0</v>
      </c>
      <c r="AB61" s="573">
        <v>0</v>
      </c>
      <c r="AC61" s="582">
        <v>0</v>
      </c>
      <c r="AD61" s="573">
        <v>0</v>
      </c>
      <c r="AE61" s="573">
        <v>0</v>
      </c>
      <c r="AF61" s="573">
        <v>0</v>
      </c>
      <c r="AG61" s="573">
        <v>0</v>
      </c>
      <c r="AH61" s="573">
        <v>0</v>
      </c>
      <c r="AI61" s="595">
        <f t="shared" si="0"/>
        <v>0</v>
      </c>
      <c r="AJ61" s="13">
        <v>1</v>
      </c>
      <c r="AK61" s="13">
        <v>53</v>
      </c>
    </row>
    <row r="62" spans="1:37" s="293" customFormat="1" ht="26.1" customHeight="1">
      <c r="A62" s="13">
        <v>1</v>
      </c>
      <c r="B62" s="13">
        <v>54</v>
      </c>
      <c r="C62" s="174" t="s">
        <v>384</v>
      </c>
      <c r="D62" s="1493" t="s">
        <v>246</v>
      </c>
      <c r="E62" s="1498"/>
      <c r="F62" s="1498"/>
      <c r="G62" s="1498"/>
      <c r="H62" s="1498"/>
      <c r="I62" s="1498"/>
      <c r="J62" s="573">
        <v>0</v>
      </c>
      <c r="K62" s="573">
        <v>0</v>
      </c>
      <c r="L62" s="573">
        <v>0</v>
      </c>
      <c r="M62" s="573">
        <v>0</v>
      </c>
      <c r="N62" s="573">
        <v>0</v>
      </c>
      <c r="O62" s="573">
        <v>0</v>
      </c>
      <c r="P62" s="573">
        <v>0</v>
      </c>
      <c r="Q62" s="573">
        <v>0</v>
      </c>
      <c r="R62" s="573">
        <v>0</v>
      </c>
      <c r="S62" s="573">
        <v>0</v>
      </c>
      <c r="T62" s="573">
        <v>0</v>
      </c>
      <c r="U62" s="573">
        <v>0</v>
      </c>
      <c r="V62" s="573">
        <v>0</v>
      </c>
      <c r="W62" s="573">
        <v>0</v>
      </c>
      <c r="X62" s="573">
        <v>0</v>
      </c>
      <c r="Y62" s="573">
        <v>0</v>
      </c>
      <c r="Z62" s="573">
        <v>0</v>
      </c>
      <c r="AA62" s="573">
        <v>0</v>
      </c>
      <c r="AB62" s="573">
        <v>0</v>
      </c>
      <c r="AC62" s="582">
        <v>0</v>
      </c>
      <c r="AD62" s="573">
        <v>0</v>
      </c>
      <c r="AE62" s="573">
        <v>0</v>
      </c>
      <c r="AF62" s="573">
        <v>0</v>
      </c>
      <c r="AG62" s="573">
        <v>0</v>
      </c>
      <c r="AH62" s="573">
        <v>0</v>
      </c>
      <c r="AI62" s="595">
        <f t="shared" si="0"/>
        <v>0</v>
      </c>
      <c r="AJ62" s="13">
        <v>1</v>
      </c>
      <c r="AK62" s="13">
        <v>54</v>
      </c>
    </row>
    <row r="63" spans="1:37" s="293" customFormat="1" ht="26.1" customHeight="1">
      <c r="A63" s="13">
        <v>1</v>
      </c>
      <c r="B63" s="13">
        <v>55</v>
      </c>
      <c r="C63" s="1854" t="s">
        <v>884</v>
      </c>
      <c r="D63" s="556" t="s">
        <v>97</v>
      </c>
      <c r="E63" s="1506" t="s">
        <v>232</v>
      </c>
      <c r="F63" s="1506"/>
      <c r="G63" s="1506"/>
      <c r="H63" s="1506"/>
      <c r="I63" s="1506"/>
      <c r="J63" s="573">
        <v>61839182</v>
      </c>
      <c r="K63" s="573">
        <v>11715904</v>
      </c>
      <c r="L63" s="573">
        <v>23205629</v>
      </c>
      <c r="M63" s="573">
        <v>15076417</v>
      </c>
      <c r="N63" s="573">
        <v>6522187</v>
      </c>
      <c r="O63" s="573">
        <v>14494775</v>
      </c>
      <c r="P63" s="573">
        <v>5759899</v>
      </c>
      <c r="Q63" s="573">
        <v>6248055</v>
      </c>
      <c r="R63" s="573">
        <v>29384839</v>
      </c>
      <c r="S63" s="573">
        <v>5010927</v>
      </c>
      <c r="T63" s="573">
        <v>8163345</v>
      </c>
      <c r="U63" s="573">
        <v>14050314</v>
      </c>
      <c r="V63" s="573">
        <v>8735487</v>
      </c>
      <c r="W63" s="573">
        <v>1151691</v>
      </c>
      <c r="X63" s="573">
        <v>6562265</v>
      </c>
      <c r="Y63" s="573">
        <v>7224733</v>
      </c>
      <c r="Z63" s="573">
        <v>3622324</v>
      </c>
      <c r="AA63" s="573">
        <v>870911</v>
      </c>
      <c r="AB63" s="573">
        <v>2794222</v>
      </c>
      <c r="AC63" s="587">
        <v>2712686</v>
      </c>
      <c r="AD63" s="573">
        <v>2541895</v>
      </c>
      <c r="AE63" s="573">
        <v>1180321</v>
      </c>
      <c r="AF63" s="573">
        <v>1104038</v>
      </c>
      <c r="AG63" s="573">
        <v>4579758</v>
      </c>
      <c r="AH63" s="573">
        <v>1555032</v>
      </c>
      <c r="AI63" s="595">
        <f t="shared" si="0"/>
        <v>246106836</v>
      </c>
      <c r="AJ63" s="13">
        <v>1</v>
      </c>
      <c r="AK63" s="13">
        <v>55</v>
      </c>
    </row>
    <row r="64" spans="1:37" s="293" customFormat="1" ht="26.1" customHeight="1">
      <c r="A64" s="13">
        <v>1</v>
      </c>
      <c r="B64" s="13">
        <v>56</v>
      </c>
      <c r="C64" s="1854"/>
      <c r="D64" s="557" t="s">
        <v>727</v>
      </c>
      <c r="E64" s="1495" t="s">
        <v>184</v>
      </c>
      <c r="F64" s="1495"/>
      <c r="G64" s="1495"/>
      <c r="H64" s="1495"/>
      <c r="I64" s="1495"/>
      <c r="J64" s="573">
        <v>13341391</v>
      </c>
      <c r="K64" s="573">
        <v>712790</v>
      </c>
      <c r="L64" s="573">
        <v>1897706</v>
      </c>
      <c r="M64" s="573">
        <v>2633738</v>
      </c>
      <c r="N64" s="573">
        <v>337321</v>
      </c>
      <c r="O64" s="573">
        <v>1077259</v>
      </c>
      <c r="P64" s="573">
        <v>121423</v>
      </c>
      <c r="Q64" s="573">
        <v>774888</v>
      </c>
      <c r="R64" s="573">
        <v>2537001</v>
      </c>
      <c r="S64" s="573">
        <v>616575</v>
      </c>
      <c r="T64" s="573">
        <v>1085087</v>
      </c>
      <c r="U64" s="573">
        <v>516478</v>
      </c>
      <c r="V64" s="573">
        <v>1842447</v>
      </c>
      <c r="W64" s="573">
        <v>276945</v>
      </c>
      <c r="X64" s="573">
        <v>806911</v>
      </c>
      <c r="Y64" s="573">
        <v>1078644</v>
      </c>
      <c r="Z64" s="573">
        <v>306604</v>
      </c>
      <c r="AA64" s="573">
        <v>26127</v>
      </c>
      <c r="AB64" s="573">
        <v>176365</v>
      </c>
      <c r="AC64" s="587">
        <v>134408</v>
      </c>
      <c r="AD64" s="573">
        <v>611291</v>
      </c>
      <c r="AE64" s="573">
        <v>278855</v>
      </c>
      <c r="AF64" s="573">
        <v>84382</v>
      </c>
      <c r="AG64" s="573">
        <v>343516</v>
      </c>
      <c r="AH64" s="573">
        <v>433841</v>
      </c>
      <c r="AI64" s="595">
        <f t="shared" si="0"/>
        <v>32051993</v>
      </c>
      <c r="AJ64" s="13">
        <v>1</v>
      </c>
      <c r="AK64" s="13">
        <v>56</v>
      </c>
    </row>
    <row r="65" spans="1:37" s="293" customFormat="1" ht="26.1" customHeight="1">
      <c r="A65" s="13">
        <v>1</v>
      </c>
      <c r="B65" s="13">
        <v>57</v>
      </c>
      <c r="C65" s="1854"/>
      <c r="D65" s="556" t="s">
        <v>665</v>
      </c>
      <c r="E65" s="1495" t="s">
        <v>676</v>
      </c>
      <c r="F65" s="1495"/>
      <c r="G65" s="1495"/>
      <c r="H65" s="1495"/>
      <c r="I65" s="1495"/>
      <c r="J65" s="573">
        <v>918662</v>
      </c>
      <c r="K65" s="573">
        <v>297576</v>
      </c>
      <c r="L65" s="573">
        <v>236658</v>
      </c>
      <c r="M65" s="573">
        <v>117017</v>
      </c>
      <c r="N65" s="573">
        <v>49088</v>
      </c>
      <c r="O65" s="573">
        <v>24526</v>
      </c>
      <c r="P65" s="573">
        <v>9910</v>
      </c>
      <c r="Q65" s="573">
        <v>5362</v>
      </c>
      <c r="R65" s="573">
        <v>137356</v>
      </c>
      <c r="S65" s="573">
        <v>22104</v>
      </c>
      <c r="T65" s="573">
        <v>53935</v>
      </c>
      <c r="U65" s="573">
        <v>146915</v>
      </c>
      <c r="V65" s="573">
        <v>21189</v>
      </c>
      <c r="W65" s="573">
        <v>6334</v>
      </c>
      <c r="X65" s="573">
        <v>52445</v>
      </c>
      <c r="Y65" s="573">
        <v>558720</v>
      </c>
      <c r="Z65" s="573">
        <v>8578</v>
      </c>
      <c r="AA65" s="573">
        <v>2239</v>
      </c>
      <c r="AB65" s="573">
        <v>46457</v>
      </c>
      <c r="AC65" s="587">
        <v>7178</v>
      </c>
      <c r="AD65" s="573">
        <v>6325</v>
      </c>
      <c r="AE65" s="573">
        <v>54661</v>
      </c>
      <c r="AF65" s="573">
        <v>7892</v>
      </c>
      <c r="AG65" s="573">
        <v>21239</v>
      </c>
      <c r="AH65" s="573">
        <v>4578</v>
      </c>
      <c r="AI65" s="595">
        <f t="shared" si="0"/>
        <v>2816944</v>
      </c>
      <c r="AJ65" s="13">
        <v>1</v>
      </c>
      <c r="AK65" s="13">
        <v>57</v>
      </c>
    </row>
    <row r="66" spans="1:37" s="293" customFormat="1" ht="26.1" customHeight="1">
      <c r="A66" s="13">
        <v>1</v>
      </c>
      <c r="B66" s="13">
        <v>58</v>
      </c>
      <c r="C66" s="1854"/>
      <c r="D66" s="557" t="s">
        <v>672</v>
      </c>
      <c r="E66" s="1495" t="s">
        <v>1249</v>
      </c>
      <c r="F66" s="1495"/>
      <c r="G66" s="1495"/>
      <c r="H66" s="1495"/>
      <c r="I66" s="1495"/>
      <c r="J66" s="573">
        <v>22738413</v>
      </c>
      <c r="K66" s="573">
        <v>4262169</v>
      </c>
      <c r="L66" s="573">
        <v>8253314</v>
      </c>
      <c r="M66" s="573">
        <v>5723352</v>
      </c>
      <c r="N66" s="573">
        <v>1930101</v>
      </c>
      <c r="O66" s="573">
        <v>3761073</v>
      </c>
      <c r="P66" s="573">
        <v>167257</v>
      </c>
      <c r="Q66" s="573">
        <v>1326225</v>
      </c>
      <c r="R66" s="573">
        <v>8167258</v>
      </c>
      <c r="S66" s="573">
        <v>1590541</v>
      </c>
      <c r="T66" s="573">
        <v>4114559</v>
      </c>
      <c r="U66" s="573">
        <v>1514315</v>
      </c>
      <c r="V66" s="573">
        <v>3615085</v>
      </c>
      <c r="W66" s="573">
        <v>647407</v>
      </c>
      <c r="X66" s="573">
        <v>2352013</v>
      </c>
      <c r="Y66" s="573">
        <v>1782093</v>
      </c>
      <c r="Z66" s="573">
        <v>829571</v>
      </c>
      <c r="AA66" s="573">
        <v>110529</v>
      </c>
      <c r="AB66" s="573">
        <v>1235063</v>
      </c>
      <c r="AC66" s="587">
        <v>361464</v>
      </c>
      <c r="AD66" s="573">
        <v>1106320</v>
      </c>
      <c r="AE66" s="573">
        <v>510653</v>
      </c>
      <c r="AF66" s="573">
        <v>480926</v>
      </c>
      <c r="AG66" s="573">
        <v>993782</v>
      </c>
      <c r="AH66" s="573">
        <v>1072560</v>
      </c>
      <c r="AI66" s="595">
        <f t="shared" si="0"/>
        <v>78646043</v>
      </c>
      <c r="AJ66" s="13">
        <v>1</v>
      </c>
      <c r="AK66" s="13">
        <v>58</v>
      </c>
    </row>
    <row r="67" spans="1:37" s="293" customFormat="1" ht="26.1" customHeight="1">
      <c r="A67" s="13">
        <v>1</v>
      </c>
      <c r="B67" s="13">
        <v>59</v>
      </c>
      <c r="C67" s="1854"/>
      <c r="D67" s="556" t="s">
        <v>43</v>
      </c>
      <c r="E67" s="1495" t="s">
        <v>252</v>
      </c>
      <c r="F67" s="1495"/>
      <c r="G67" s="1495"/>
      <c r="H67" s="1495"/>
      <c r="I67" s="1495"/>
      <c r="J67" s="573">
        <v>11957306</v>
      </c>
      <c r="K67" s="573">
        <v>337382</v>
      </c>
      <c r="L67" s="573">
        <v>435667</v>
      </c>
      <c r="M67" s="573">
        <v>2075747</v>
      </c>
      <c r="N67" s="573">
        <v>1502096</v>
      </c>
      <c r="O67" s="573">
        <v>814841</v>
      </c>
      <c r="P67" s="573">
        <v>814841</v>
      </c>
      <c r="Q67" s="573">
        <v>925270</v>
      </c>
      <c r="R67" s="573">
        <v>2046188</v>
      </c>
      <c r="S67" s="573">
        <v>691064</v>
      </c>
      <c r="T67" s="573">
        <v>1524330</v>
      </c>
      <c r="U67" s="573">
        <v>284351</v>
      </c>
      <c r="V67" s="573">
        <v>1156866</v>
      </c>
      <c r="W67" s="573">
        <v>150392</v>
      </c>
      <c r="X67" s="573">
        <v>306583</v>
      </c>
      <c r="Y67" s="573">
        <v>25419</v>
      </c>
      <c r="Z67" s="573">
        <v>188834</v>
      </c>
      <c r="AA67" s="573">
        <v>8269</v>
      </c>
      <c r="AB67" s="573">
        <v>-61556</v>
      </c>
      <c r="AC67" s="587">
        <v>0</v>
      </c>
      <c r="AD67" s="573">
        <v>473630</v>
      </c>
      <c r="AE67" s="573">
        <v>227220</v>
      </c>
      <c r="AF67" s="573">
        <v>231391</v>
      </c>
      <c r="AG67" s="573">
        <v>36619</v>
      </c>
      <c r="AH67" s="573">
        <v>444780</v>
      </c>
      <c r="AI67" s="595">
        <f t="shared" si="0"/>
        <v>26597530</v>
      </c>
      <c r="AJ67" s="13">
        <v>1</v>
      </c>
      <c r="AK67" s="13">
        <v>59</v>
      </c>
    </row>
    <row r="68" spans="1:37" s="293" customFormat="1" ht="26.1" customHeight="1">
      <c r="A68" s="13">
        <v>1</v>
      </c>
      <c r="B68" s="13">
        <v>60</v>
      </c>
      <c r="C68" s="1854"/>
      <c r="D68" s="557" t="s">
        <v>150</v>
      </c>
      <c r="E68" s="1495" t="s">
        <v>226</v>
      </c>
      <c r="F68" s="1495"/>
      <c r="G68" s="1495"/>
      <c r="H68" s="1495"/>
      <c r="I68" s="1495"/>
      <c r="J68" s="573">
        <v>75180573</v>
      </c>
      <c r="K68" s="573">
        <v>12428694</v>
      </c>
      <c r="L68" s="573">
        <v>25103335</v>
      </c>
      <c r="M68" s="573">
        <v>17710155</v>
      </c>
      <c r="N68" s="573">
        <v>6859508</v>
      </c>
      <c r="O68" s="573">
        <v>15572034</v>
      </c>
      <c r="P68" s="573">
        <v>5881322</v>
      </c>
      <c r="Q68" s="573">
        <v>7022943</v>
      </c>
      <c r="R68" s="573">
        <v>31921840</v>
      </c>
      <c r="S68" s="573">
        <v>5627502</v>
      </c>
      <c r="T68" s="573">
        <v>9248432</v>
      </c>
      <c r="U68" s="573">
        <v>14566792</v>
      </c>
      <c r="V68" s="573">
        <v>10577934</v>
      </c>
      <c r="W68" s="573">
        <v>1428636</v>
      </c>
      <c r="X68" s="573">
        <v>7369176</v>
      </c>
      <c r="Y68" s="573">
        <v>8303377</v>
      </c>
      <c r="Z68" s="573">
        <v>3928928</v>
      </c>
      <c r="AA68" s="573">
        <v>897038</v>
      </c>
      <c r="AB68" s="573">
        <v>2970587</v>
      </c>
      <c r="AC68" s="587">
        <v>2847094</v>
      </c>
      <c r="AD68" s="573">
        <v>3153186</v>
      </c>
      <c r="AE68" s="573">
        <v>1459176</v>
      </c>
      <c r="AF68" s="573">
        <v>1188420</v>
      </c>
      <c r="AG68" s="573">
        <v>4923274</v>
      </c>
      <c r="AH68" s="573">
        <v>1988873</v>
      </c>
      <c r="AI68" s="595">
        <f t="shared" si="0"/>
        <v>278158829</v>
      </c>
      <c r="AJ68" s="13">
        <v>1</v>
      </c>
      <c r="AK68" s="13">
        <v>60</v>
      </c>
    </row>
    <row r="69" spans="1:37" s="11" customFormat="1" ht="26.1" customHeight="1">
      <c r="A69" s="11">
        <v>1</v>
      </c>
      <c r="B69" s="11">
        <v>61</v>
      </c>
      <c r="C69" s="1854"/>
      <c r="D69" s="556" t="s">
        <v>174</v>
      </c>
      <c r="E69" s="1503" t="s">
        <v>813</v>
      </c>
      <c r="F69" s="1503"/>
      <c r="G69" s="1503"/>
      <c r="H69" s="1503"/>
      <c r="I69" s="1503"/>
      <c r="J69" s="573">
        <v>14159702</v>
      </c>
      <c r="K69" s="573">
        <v>2616675</v>
      </c>
      <c r="L69" s="573">
        <v>4777082</v>
      </c>
      <c r="M69" s="573">
        <v>3322979</v>
      </c>
      <c r="N69" s="573">
        <v>1345110</v>
      </c>
      <c r="O69" s="573">
        <v>5099745</v>
      </c>
      <c r="P69" s="573">
        <v>2581527</v>
      </c>
      <c r="Q69" s="573">
        <v>1610587</v>
      </c>
      <c r="R69" s="573">
        <v>5541332</v>
      </c>
      <c r="S69" s="573">
        <v>547733</v>
      </c>
      <c r="T69" s="573">
        <v>1361032</v>
      </c>
      <c r="U69" s="573">
        <v>3800634</v>
      </c>
      <c r="V69" s="573">
        <v>1824660</v>
      </c>
      <c r="W69" s="573">
        <v>118385</v>
      </c>
      <c r="X69" s="573">
        <v>2008183</v>
      </c>
      <c r="Y69" s="573">
        <v>2452502</v>
      </c>
      <c r="Z69" s="573">
        <v>533321</v>
      </c>
      <c r="AA69" s="573">
        <v>162474</v>
      </c>
      <c r="AB69" s="573">
        <v>1066621</v>
      </c>
      <c r="AC69" s="588">
        <v>0</v>
      </c>
      <c r="AD69" s="573">
        <v>566746</v>
      </c>
      <c r="AE69" s="573">
        <v>203993</v>
      </c>
      <c r="AF69" s="573">
        <v>154592</v>
      </c>
      <c r="AG69" s="573">
        <v>1332904</v>
      </c>
      <c r="AH69" s="573">
        <v>177851</v>
      </c>
      <c r="AI69" s="595">
        <f t="shared" si="0"/>
        <v>57366370</v>
      </c>
      <c r="AJ69" s="11">
        <v>1</v>
      </c>
      <c r="AK69" s="11">
        <v>61</v>
      </c>
    </row>
    <row r="70" spans="1:37" s="11" customFormat="1" ht="26.1" customHeight="1">
      <c r="A70" s="11">
        <v>1</v>
      </c>
      <c r="B70" s="11">
        <v>62</v>
      </c>
      <c r="C70" s="1854"/>
      <c r="D70" s="558" t="s">
        <v>3</v>
      </c>
      <c r="E70" s="1495" t="s">
        <v>1300</v>
      </c>
      <c r="F70" s="1495"/>
      <c r="G70" s="1495"/>
      <c r="H70" s="1495"/>
      <c r="I70" s="1850"/>
      <c r="J70" s="573">
        <v>0</v>
      </c>
      <c r="K70" s="573">
        <v>0</v>
      </c>
      <c r="L70" s="573">
        <v>0</v>
      </c>
      <c r="M70" s="573">
        <v>0</v>
      </c>
      <c r="N70" s="573">
        <v>0</v>
      </c>
      <c r="O70" s="573">
        <v>0</v>
      </c>
      <c r="P70" s="573">
        <v>0</v>
      </c>
      <c r="Q70" s="573">
        <v>0</v>
      </c>
      <c r="R70" s="573">
        <v>0</v>
      </c>
      <c r="S70" s="573">
        <v>0</v>
      </c>
      <c r="T70" s="573">
        <v>0</v>
      </c>
      <c r="U70" s="573">
        <v>0</v>
      </c>
      <c r="V70" s="573">
        <v>0</v>
      </c>
      <c r="W70" s="573">
        <v>0</v>
      </c>
      <c r="X70" s="573">
        <v>0</v>
      </c>
      <c r="Y70" s="573">
        <v>0</v>
      </c>
      <c r="Z70" s="573">
        <v>0</v>
      </c>
      <c r="AA70" s="576">
        <v>0</v>
      </c>
      <c r="AB70" s="576">
        <v>0</v>
      </c>
      <c r="AC70" s="580">
        <v>0</v>
      </c>
      <c r="AD70" s="573">
        <v>0</v>
      </c>
      <c r="AE70" s="573">
        <v>0</v>
      </c>
      <c r="AF70" s="573">
        <v>0</v>
      </c>
      <c r="AG70" s="573">
        <v>0</v>
      </c>
      <c r="AH70" s="573">
        <v>0</v>
      </c>
      <c r="AI70" s="595">
        <f t="shared" si="0"/>
        <v>0</v>
      </c>
      <c r="AJ70" s="11">
        <v>1</v>
      </c>
      <c r="AK70" s="11">
        <v>62</v>
      </c>
    </row>
    <row r="71" spans="1:37" s="293" customFormat="1" ht="18" customHeight="1">
      <c r="C71" s="545"/>
      <c r="D71" s="545"/>
      <c r="E71" s="545"/>
      <c r="F71" s="545"/>
      <c r="G71" s="545"/>
      <c r="H71" s="545"/>
      <c r="I71" s="545"/>
      <c r="AC71" s="545"/>
    </row>
    <row r="72" spans="1:37" s="293" customFormat="1" ht="18" customHeight="1">
      <c r="C72" s="545"/>
      <c r="D72" s="545"/>
      <c r="E72" s="545"/>
      <c r="F72" s="545"/>
      <c r="G72" s="545"/>
      <c r="H72" s="545"/>
      <c r="I72" s="545"/>
      <c r="AC72" s="545"/>
    </row>
    <row r="73" spans="1:37" s="293" customFormat="1" ht="18" customHeight="1">
      <c r="C73" s="545"/>
      <c r="D73" s="545"/>
      <c r="E73" s="545"/>
      <c r="F73" s="545"/>
      <c r="G73" s="545"/>
      <c r="H73" s="545"/>
      <c r="I73" s="545"/>
      <c r="AC73" s="545"/>
    </row>
    <row r="74" spans="1:37" s="293" customFormat="1" ht="18" customHeight="1">
      <c r="C74" s="545"/>
      <c r="D74" s="545"/>
      <c r="E74" s="545"/>
      <c r="F74" s="545"/>
      <c r="G74" s="545"/>
      <c r="H74" s="545"/>
      <c r="I74" s="545"/>
      <c r="AC74" s="545"/>
    </row>
    <row r="75" spans="1:37" s="293" customFormat="1" ht="18" customHeight="1">
      <c r="C75" s="545"/>
      <c r="D75" s="545"/>
      <c r="E75" s="545"/>
      <c r="F75" s="545"/>
      <c r="G75" s="545"/>
      <c r="H75" s="545"/>
      <c r="I75" s="545"/>
      <c r="AC75" s="545"/>
    </row>
    <row r="76" spans="1:37" s="293" customFormat="1" ht="18" customHeight="1">
      <c r="C76" s="545"/>
      <c r="D76" s="545"/>
      <c r="E76" s="545"/>
      <c r="F76" s="545"/>
      <c r="G76" s="545"/>
      <c r="H76" s="545"/>
      <c r="I76" s="545"/>
      <c r="AC76" s="545"/>
    </row>
    <row r="77" spans="1:37" s="293" customFormat="1" ht="18" customHeight="1">
      <c r="C77" s="545"/>
      <c r="D77" s="545"/>
      <c r="E77" s="545"/>
      <c r="F77" s="545"/>
      <c r="G77" s="545"/>
      <c r="H77" s="545"/>
      <c r="I77" s="545"/>
      <c r="AC77" s="545"/>
    </row>
    <row r="78" spans="1:37" s="293" customFormat="1" ht="18" customHeight="1">
      <c r="C78" s="545"/>
      <c r="D78" s="545"/>
      <c r="E78" s="545"/>
      <c r="F78" s="545"/>
      <c r="G78" s="545"/>
      <c r="H78" s="545"/>
      <c r="I78" s="545"/>
      <c r="AC78" s="545"/>
    </row>
    <row r="79" spans="1:37" s="293" customFormat="1" ht="18" customHeight="1">
      <c r="C79" s="545"/>
      <c r="D79" s="545"/>
      <c r="E79" s="545"/>
      <c r="F79" s="545"/>
      <c r="G79" s="545"/>
      <c r="H79" s="545"/>
      <c r="I79" s="545"/>
      <c r="AC79" s="545"/>
    </row>
    <row r="80" spans="1:37" s="293" customFormat="1" ht="18" customHeight="1">
      <c r="C80" s="545"/>
      <c r="D80" s="545"/>
      <c r="E80" s="545"/>
      <c r="F80" s="545"/>
      <c r="G80" s="545"/>
      <c r="H80" s="545"/>
      <c r="I80" s="545"/>
      <c r="AC80" s="545"/>
    </row>
    <row r="81" spans="3:34" s="293" customFormat="1" ht="18" customHeight="1">
      <c r="C81" s="545"/>
      <c r="D81" s="545"/>
      <c r="E81" s="545"/>
      <c r="F81" s="545"/>
      <c r="G81" s="545"/>
      <c r="H81" s="545"/>
      <c r="I81" s="545"/>
      <c r="AC81" s="545"/>
    </row>
    <row r="82" spans="3:34" s="293" customFormat="1" ht="18" customHeight="1">
      <c r="C82" s="545"/>
      <c r="D82" s="545"/>
      <c r="E82" s="545"/>
      <c r="F82" s="545"/>
      <c r="G82" s="545"/>
      <c r="H82" s="545"/>
      <c r="I82" s="545"/>
      <c r="AC82" s="545"/>
    </row>
    <row r="83" spans="3:34" s="293" customFormat="1" ht="18" customHeight="1">
      <c r="C83" s="545"/>
      <c r="D83" s="545"/>
      <c r="E83" s="545"/>
      <c r="F83" s="545"/>
      <c r="G83" s="545"/>
      <c r="H83" s="545"/>
      <c r="I83" s="545"/>
      <c r="AC83" s="545"/>
    </row>
    <row r="84" spans="3:34" s="293" customFormat="1" ht="18" customHeight="1">
      <c r="C84" s="545"/>
      <c r="D84" s="545"/>
      <c r="E84" s="545"/>
      <c r="F84" s="545"/>
      <c r="G84" s="545"/>
      <c r="H84" s="545"/>
      <c r="I84" s="545"/>
      <c r="AC84" s="545"/>
    </row>
    <row r="85" spans="3:34" s="293" customFormat="1" ht="18" customHeight="1">
      <c r="C85" s="545"/>
      <c r="D85" s="545"/>
      <c r="E85" s="545"/>
      <c r="F85" s="545"/>
      <c r="G85" s="545"/>
      <c r="H85" s="545"/>
      <c r="I85" s="545"/>
      <c r="AC85" s="545"/>
    </row>
    <row r="86" spans="3:34" s="293" customFormat="1" ht="18" customHeight="1">
      <c r="C86" s="545"/>
      <c r="D86" s="545"/>
      <c r="E86" s="545"/>
      <c r="F86" s="545"/>
      <c r="G86" s="545"/>
      <c r="H86" s="545"/>
      <c r="I86" s="545"/>
      <c r="AC86" s="545"/>
    </row>
    <row r="87" spans="3:34" s="293" customFormat="1" ht="18" customHeight="1">
      <c r="C87" s="545"/>
      <c r="D87" s="545"/>
      <c r="E87" s="545"/>
      <c r="F87" s="545"/>
      <c r="G87" s="545"/>
      <c r="H87" s="545"/>
      <c r="I87" s="545"/>
      <c r="AC87" s="545"/>
    </row>
    <row r="88" spans="3:34" s="293" customFormat="1" ht="18" customHeight="1">
      <c r="C88" s="545"/>
      <c r="D88" s="545"/>
      <c r="E88" s="545"/>
      <c r="F88" s="545"/>
      <c r="G88" s="545"/>
      <c r="H88" s="545"/>
      <c r="I88" s="545"/>
      <c r="AC88" s="545"/>
      <c r="AD88" s="545"/>
      <c r="AE88" s="545"/>
      <c r="AF88" s="545"/>
      <c r="AG88" s="545"/>
      <c r="AH88" s="545"/>
    </row>
    <row r="89" spans="3:34" s="293" customFormat="1" ht="18" customHeight="1">
      <c r="C89" s="545"/>
      <c r="D89" s="545"/>
      <c r="E89" s="545"/>
      <c r="F89" s="545"/>
      <c r="G89" s="545"/>
      <c r="H89" s="545"/>
      <c r="I89" s="545"/>
      <c r="AC89" s="545"/>
      <c r="AD89" s="545"/>
      <c r="AE89" s="545"/>
      <c r="AF89" s="545"/>
      <c r="AG89" s="545"/>
      <c r="AH89" s="545"/>
    </row>
    <row r="90" spans="3:34" s="293" customFormat="1" ht="18" customHeight="1">
      <c r="C90" s="545"/>
      <c r="D90" s="545"/>
      <c r="E90" s="545"/>
      <c r="F90" s="545"/>
      <c r="G90" s="545"/>
      <c r="H90" s="545"/>
      <c r="I90" s="545"/>
      <c r="AC90" s="545"/>
      <c r="AD90" s="545"/>
      <c r="AE90" s="545"/>
      <c r="AF90" s="545"/>
      <c r="AG90" s="545"/>
      <c r="AH90" s="545"/>
    </row>
    <row r="91" spans="3:34" s="293" customFormat="1" ht="18" customHeight="1">
      <c r="C91" s="545"/>
      <c r="D91" s="545"/>
      <c r="E91" s="545"/>
      <c r="F91" s="545"/>
      <c r="G91" s="545"/>
      <c r="H91" s="545"/>
      <c r="I91" s="545"/>
      <c r="AC91" s="545"/>
      <c r="AD91" s="545"/>
      <c r="AE91" s="545"/>
      <c r="AF91" s="545"/>
      <c r="AG91" s="545"/>
      <c r="AH91" s="545"/>
    </row>
    <row r="92" spans="3:34" s="293" customFormat="1" ht="18" customHeight="1">
      <c r="C92" s="545"/>
      <c r="D92" s="545"/>
      <c r="E92" s="545"/>
      <c r="F92" s="545"/>
      <c r="G92" s="545"/>
      <c r="H92" s="545"/>
      <c r="I92" s="545"/>
      <c r="AC92" s="545"/>
      <c r="AD92" s="545"/>
      <c r="AE92" s="545"/>
      <c r="AF92" s="545"/>
      <c r="AG92" s="545"/>
      <c r="AH92" s="545"/>
    </row>
    <row r="93" spans="3:34" s="293" customFormat="1" ht="18" customHeight="1">
      <c r="C93" s="545"/>
      <c r="D93" s="545"/>
      <c r="E93" s="545"/>
      <c r="F93" s="545"/>
      <c r="G93" s="545"/>
      <c r="H93" s="545"/>
      <c r="I93" s="545"/>
      <c r="AC93" s="545"/>
      <c r="AD93" s="545"/>
      <c r="AE93" s="545"/>
      <c r="AF93" s="545"/>
      <c r="AG93" s="545"/>
      <c r="AH93" s="545"/>
    </row>
    <row r="94" spans="3:34" s="293" customFormat="1" ht="18" customHeight="1">
      <c r="C94" s="545"/>
      <c r="D94" s="545"/>
      <c r="E94" s="545"/>
      <c r="F94" s="545"/>
      <c r="G94" s="545"/>
      <c r="H94" s="545"/>
      <c r="I94" s="545"/>
      <c r="AC94" s="545"/>
      <c r="AD94" s="545"/>
      <c r="AE94" s="545"/>
      <c r="AF94" s="545"/>
      <c r="AG94" s="545"/>
      <c r="AH94" s="545"/>
    </row>
    <row r="95" spans="3:34" s="293" customFormat="1" ht="18" customHeight="1">
      <c r="C95" s="545"/>
      <c r="D95" s="545"/>
      <c r="E95" s="545"/>
      <c r="F95" s="545"/>
      <c r="G95" s="545"/>
      <c r="H95" s="545"/>
      <c r="I95" s="545"/>
      <c r="AC95" s="545"/>
      <c r="AD95" s="545"/>
      <c r="AE95" s="545"/>
      <c r="AF95" s="545"/>
      <c r="AG95" s="545"/>
      <c r="AH95" s="545"/>
    </row>
    <row r="96" spans="3:34" s="293" customFormat="1" ht="18" customHeight="1">
      <c r="C96" s="545"/>
      <c r="D96" s="545"/>
      <c r="E96" s="545"/>
      <c r="F96" s="545"/>
      <c r="G96" s="545"/>
      <c r="H96" s="545"/>
      <c r="I96" s="545"/>
      <c r="AC96" s="545"/>
      <c r="AD96" s="545"/>
      <c r="AE96" s="545"/>
      <c r="AF96" s="545"/>
      <c r="AG96" s="545"/>
      <c r="AH96" s="545"/>
    </row>
    <row r="97" spans="3:34" s="293" customFormat="1" ht="18" customHeight="1">
      <c r="C97" s="545"/>
      <c r="D97" s="545"/>
      <c r="E97" s="545"/>
      <c r="F97" s="545"/>
      <c r="G97" s="545"/>
      <c r="H97" s="545"/>
      <c r="I97" s="545"/>
      <c r="AC97" s="545"/>
      <c r="AD97" s="545"/>
      <c r="AE97" s="545"/>
      <c r="AF97" s="545"/>
      <c r="AG97" s="545"/>
      <c r="AH97" s="545"/>
    </row>
    <row r="98" spans="3:34" s="293" customFormat="1" ht="18" customHeight="1">
      <c r="C98" s="545"/>
      <c r="D98" s="545"/>
      <c r="E98" s="545"/>
      <c r="F98" s="545"/>
      <c r="G98" s="545"/>
      <c r="H98" s="545"/>
      <c r="I98" s="545"/>
      <c r="AC98" s="545"/>
      <c r="AD98" s="545"/>
      <c r="AE98" s="545"/>
      <c r="AF98" s="545"/>
      <c r="AG98" s="545"/>
      <c r="AH98" s="545"/>
    </row>
    <row r="99" spans="3:34" s="293" customFormat="1" ht="18" customHeight="1">
      <c r="C99" s="545"/>
      <c r="D99" s="545"/>
      <c r="E99" s="545"/>
      <c r="F99" s="545"/>
      <c r="G99" s="545"/>
      <c r="H99" s="545"/>
      <c r="I99" s="545"/>
      <c r="AC99" s="545"/>
      <c r="AD99" s="545"/>
      <c r="AE99" s="545"/>
      <c r="AF99" s="545"/>
      <c r="AG99" s="545"/>
      <c r="AH99" s="545"/>
    </row>
    <row r="100" spans="3:34" s="293" customFormat="1" ht="18" customHeight="1">
      <c r="C100" s="545"/>
      <c r="D100" s="545"/>
      <c r="E100" s="545"/>
      <c r="F100" s="545"/>
      <c r="G100" s="545"/>
      <c r="H100" s="545"/>
      <c r="I100" s="545"/>
      <c r="AC100" s="545"/>
      <c r="AD100" s="545"/>
      <c r="AE100" s="545"/>
      <c r="AF100" s="545"/>
      <c r="AG100" s="545"/>
      <c r="AH100" s="545"/>
    </row>
    <row r="101" spans="3:34" s="293" customFormat="1" ht="18" customHeight="1">
      <c r="C101" s="545"/>
      <c r="D101" s="545"/>
      <c r="E101" s="545"/>
      <c r="F101" s="545"/>
      <c r="G101" s="545"/>
      <c r="H101" s="545"/>
      <c r="I101" s="545"/>
      <c r="AC101" s="545"/>
      <c r="AD101" s="545"/>
      <c r="AE101" s="545"/>
      <c r="AF101" s="545"/>
      <c r="AG101" s="545"/>
      <c r="AH101" s="545"/>
    </row>
    <row r="102" spans="3:34" s="293" customFormat="1" ht="18" customHeight="1">
      <c r="C102" s="545"/>
      <c r="D102" s="545"/>
      <c r="E102" s="545"/>
      <c r="F102" s="545"/>
      <c r="G102" s="545"/>
      <c r="H102" s="545"/>
      <c r="I102" s="545"/>
      <c r="AC102" s="545"/>
      <c r="AD102" s="545"/>
      <c r="AE102" s="545"/>
      <c r="AF102" s="545"/>
      <c r="AG102" s="545"/>
      <c r="AH102" s="545"/>
    </row>
    <row r="103" spans="3:34" s="293" customFormat="1" ht="18" customHeight="1">
      <c r="C103" s="545"/>
      <c r="D103" s="545"/>
      <c r="E103" s="545"/>
      <c r="F103" s="545"/>
      <c r="G103" s="545"/>
      <c r="H103" s="545"/>
      <c r="I103" s="545"/>
      <c r="AC103" s="545"/>
      <c r="AD103" s="545"/>
      <c r="AE103" s="545"/>
      <c r="AF103" s="545"/>
      <c r="AG103" s="545"/>
      <c r="AH103" s="545"/>
    </row>
    <row r="104" spans="3:34" s="293" customFormat="1" ht="18" customHeight="1">
      <c r="C104" s="545"/>
      <c r="D104" s="545"/>
      <c r="E104" s="545"/>
      <c r="F104" s="545"/>
      <c r="G104" s="545"/>
      <c r="H104" s="545"/>
      <c r="I104" s="545"/>
      <c r="AC104" s="545"/>
      <c r="AD104" s="545"/>
      <c r="AE104" s="545"/>
      <c r="AF104" s="545"/>
      <c r="AG104" s="545"/>
      <c r="AH104" s="545"/>
    </row>
    <row r="105" spans="3:34" s="293" customFormat="1" ht="18" customHeight="1">
      <c r="C105" s="545"/>
      <c r="D105" s="545"/>
      <c r="E105" s="545"/>
      <c r="F105" s="545"/>
      <c r="G105" s="545"/>
      <c r="H105" s="545"/>
      <c r="I105" s="545"/>
      <c r="AC105" s="545"/>
      <c r="AD105" s="545"/>
      <c r="AE105" s="545"/>
      <c r="AF105" s="545"/>
      <c r="AG105" s="545"/>
      <c r="AH105" s="545"/>
    </row>
    <row r="106" spans="3:34" s="293" customFormat="1" ht="18" customHeight="1">
      <c r="C106" s="545"/>
      <c r="D106" s="545"/>
      <c r="E106" s="545"/>
      <c r="F106" s="545"/>
      <c r="G106" s="545"/>
      <c r="H106" s="545"/>
      <c r="I106" s="545"/>
      <c r="AC106" s="545"/>
      <c r="AD106" s="545"/>
      <c r="AE106" s="545"/>
      <c r="AF106" s="545"/>
      <c r="AG106" s="545"/>
      <c r="AH106" s="545"/>
    </row>
    <row r="107" spans="3:34" s="293" customFormat="1" ht="18" customHeight="1">
      <c r="C107" s="545"/>
      <c r="D107" s="545"/>
      <c r="E107" s="545"/>
      <c r="F107" s="545"/>
      <c r="G107" s="545"/>
      <c r="H107" s="545"/>
      <c r="I107" s="545"/>
      <c r="AC107" s="545"/>
      <c r="AD107" s="545"/>
      <c r="AE107" s="545"/>
      <c r="AF107" s="545"/>
      <c r="AG107" s="545"/>
      <c r="AH107" s="545"/>
    </row>
    <row r="108" spans="3:34" s="293" customFormat="1" ht="18" customHeight="1">
      <c r="C108" s="545"/>
      <c r="D108" s="545"/>
      <c r="E108" s="545"/>
      <c r="F108" s="545"/>
      <c r="G108" s="545"/>
      <c r="H108" s="545"/>
      <c r="I108" s="545"/>
      <c r="AC108" s="545"/>
      <c r="AD108" s="545"/>
      <c r="AE108" s="545"/>
      <c r="AF108" s="545"/>
      <c r="AG108" s="545"/>
      <c r="AH108" s="545"/>
    </row>
    <row r="109" spans="3:34" s="293" customFormat="1" ht="18" customHeight="1">
      <c r="C109" s="545"/>
      <c r="D109" s="545"/>
      <c r="E109" s="545"/>
      <c r="F109" s="545"/>
      <c r="G109" s="545"/>
      <c r="H109" s="545"/>
      <c r="I109" s="545"/>
      <c r="AC109" s="545"/>
      <c r="AD109" s="545"/>
      <c r="AE109" s="545"/>
      <c r="AF109" s="545"/>
      <c r="AG109" s="545"/>
      <c r="AH109" s="545"/>
    </row>
    <row r="110" spans="3:34" s="293" customFormat="1" ht="18" customHeight="1">
      <c r="C110" s="545"/>
      <c r="D110" s="545"/>
      <c r="E110" s="545"/>
      <c r="F110" s="545"/>
      <c r="G110" s="545"/>
      <c r="H110" s="545"/>
      <c r="I110" s="545"/>
      <c r="AC110" s="545"/>
      <c r="AD110" s="545"/>
      <c r="AE110" s="545"/>
      <c r="AF110" s="545"/>
      <c r="AG110" s="545"/>
      <c r="AH110" s="545"/>
    </row>
    <row r="111" spans="3:34" s="293" customFormat="1" ht="18" customHeight="1">
      <c r="C111" s="545"/>
      <c r="D111" s="545"/>
      <c r="E111" s="545"/>
      <c r="F111" s="545"/>
      <c r="G111" s="545"/>
      <c r="H111" s="545"/>
      <c r="I111" s="545"/>
      <c r="AC111" s="545"/>
    </row>
    <row r="112" spans="3:34" s="293" customFormat="1" ht="18" customHeight="1">
      <c r="C112" s="545"/>
      <c r="D112" s="545"/>
      <c r="E112" s="545"/>
      <c r="F112" s="545"/>
      <c r="G112" s="545"/>
      <c r="H112" s="545"/>
      <c r="I112" s="545"/>
      <c r="AC112" s="545"/>
    </row>
    <row r="113" spans="3:29" s="293" customFormat="1" ht="18" customHeight="1">
      <c r="C113" s="545"/>
      <c r="D113" s="545"/>
      <c r="E113" s="545"/>
      <c r="F113" s="545"/>
      <c r="G113" s="545"/>
      <c r="H113" s="545"/>
      <c r="I113" s="545"/>
      <c r="AC113" s="545"/>
    </row>
    <row r="114" spans="3:29" s="293" customFormat="1" ht="18" customHeight="1">
      <c r="C114" s="545"/>
      <c r="D114" s="545"/>
      <c r="E114" s="545"/>
      <c r="F114" s="545"/>
      <c r="G114" s="545"/>
      <c r="H114" s="545"/>
      <c r="I114" s="545"/>
      <c r="AC114" s="545"/>
    </row>
    <row r="115" spans="3:29" s="293" customFormat="1" ht="18" customHeight="1">
      <c r="C115" s="545"/>
      <c r="D115" s="545"/>
      <c r="E115" s="545"/>
      <c r="F115" s="545"/>
      <c r="G115" s="545"/>
      <c r="H115" s="545"/>
      <c r="I115" s="545"/>
      <c r="AC115" s="545"/>
    </row>
    <row r="116" spans="3:29" s="293" customFormat="1" ht="18" customHeight="1">
      <c r="C116" s="545"/>
      <c r="D116" s="545"/>
      <c r="E116" s="545"/>
      <c r="F116" s="545"/>
      <c r="G116" s="545"/>
      <c r="H116" s="545"/>
      <c r="I116" s="545"/>
      <c r="AC116" s="545"/>
    </row>
    <row r="117" spans="3:29" s="293" customFormat="1" ht="18" customHeight="1">
      <c r="C117" s="545"/>
      <c r="D117" s="545"/>
      <c r="E117" s="545"/>
      <c r="F117" s="545"/>
      <c r="G117" s="545"/>
      <c r="H117" s="545"/>
      <c r="I117" s="545"/>
      <c r="AC117" s="545"/>
    </row>
    <row r="118" spans="3:29" s="293" customFormat="1" ht="18" customHeight="1">
      <c r="C118" s="545"/>
      <c r="D118" s="545"/>
      <c r="E118" s="545"/>
      <c r="F118" s="545"/>
      <c r="G118" s="545"/>
      <c r="H118" s="545"/>
      <c r="I118" s="545"/>
      <c r="AC118" s="545"/>
    </row>
    <row r="119" spans="3:29" s="293" customFormat="1" ht="18" customHeight="1">
      <c r="C119" s="545"/>
      <c r="D119" s="545"/>
      <c r="E119" s="545"/>
      <c r="F119" s="545"/>
      <c r="G119" s="545"/>
      <c r="H119" s="545"/>
      <c r="I119" s="545"/>
      <c r="AC119" s="545"/>
    </row>
    <row r="120" spans="3:29" s="293" customFormat="1" ht="18" customHeight="1">
      <c r="C120" s="545"/>
      <c r="D120" s="545"/>
      <c r="E120" s="545"/>
      <c r="F120" s="545"/>
      <c r="G120" s="545"/>
      <c r="H120" s="545"/>
      <c r="I120" s="545"/>
      <c r="AC120" s="545"/>
    </row>
    <row r="121" spans="3:29" s="293" customFormat="1" ht="18" customHeight="1">
      <c r="C121" s="545"/>
      <c r="D121" s="545"/>
      <c r="E121" s="545"/>
      <c r="F121" s="545"/>
      <c r="G121" s="545"/>
      <c r="H121" s="545"/>
      <c r="I121" s="545"/>
      <c r="AC121" s="545"/>
    </row>
    <row r="122" spans="3:29" s="293" customFormat="1" ht="18" customHeight="1">
      <c r="C122" s="545"/>
      <c r="D122" s="545"/>
      <c r="E122" s="545"/>
      <c r="F122" s="545"/>
      <c r="G122" s="545"/>
      <c r="H122" s="545"/>
      <c r="I122" s="545"/>
      <c r="AC122" s="545"/>
    </row>
    <row r="123" spans="3:29" s="293" customFormat="1" ht="18" customHeight="1">
      <c r="C123" s="545"/>
      <c r="D123" s="545"/>
      <c r="E123" s="545"/>
      <c r="F123" s="545"/>
      <c r="G123" s="545"/>
      <c r="H123" s="545"/>
      <c r="I123" s="545"/>
      <c r="AC123" s="545"/>
    </row>
    <row r="124" spans="3:29" s="293" customFormat="1" ht="18" customHeight="1">
      <c r="C124" s="545"/>
      <c r="D124" s="545"/>
      <c r="E124" s="545"/>
      <c r="F124" s="545"/>
      <c r="G124" s="545"/>
      <c r="H124" s="545"/>
      <c r="I124" s="545"/>
      <c r="AC124" s="545"/>
    </row>
    <row r="125" spans="3:29" s="293" customFormat="1" ht="18" customHeight="1">
      <c r="C125" s="545"/>
      <c r="D125" s="545"/>
      <c r="E125" s="545"/>
      <c r="F125" s="545"/>
      <c r="G125" s="545"/>
      <c r="H125" s="545"/>
      <c r="I125" s="545"/>
      <c r="AC125" s="545"/>
    </row>
    <row r="126" spans="3:29" s="293" customFormat="1" ht="18" customHeight="1">
      <c r="C126" s="545"/>
      <c r="D126" s="545"/>
      <c r="E126" s="545"/>
      <c r="F126" s="545"/>
      <c r="G126" s="545"/>
      <c r="H126" s="545"/>
      <c r="I126" s="545"/>
      <c r="AC126" s="545"/>
    </row>
    <row r="127" spans="3:29" s="293" customFormat="1" ht="18" customHeight="1">
      <c r="C127" s="545"/>
      <c r="D127" s="545"/>
      <c r="E127" s="545"/>
      <c r="F127" s="545"/>
      <c r="G127" s="545"/>
      <c r="H127" s="545"/>
      <c r="I127" s="545"/>
      <c r="AC127" s="545"/>
    </row>
    <row r="128" spans="3:29" s="293" customFormat="1" ht="18" customHeight="1">
      <c r="C128" s="545"/>
      <c r="D128" s="545"/>
      <c r="E128" s="545"/>
      <c r="F128" s="545"/>
      <c r="G128" s="545"/>
      <c r="H128" s="545"/>
      <c r="I128" s="545"/>
      <c r="AC128" s="545"/>
    </row>
    <row r="129" spans="3:29" s="293" customFormat="1" ht="18" customHeight="1">
      <c r="C129" s="545"/>
      <c r="D129" s="545"/>
      <c r="E129" s="545"/>
      <c r="F129" s="545"/>
      <c r="G129" s="545"/>
      <c r="H129" s="545"/>
      <c r="I129" s="545"/>
      <c r="AC129" s="545"/>
    </row>
    <row r="130" spans="3:29" s="293" customFormat="1" ht="18" customHeight="1">
      <c r="C130" s="545"/>
      <c r="D130" s="545"/>
      <c r="E130" s="545"/>
      <c r="F130" s="545"/>
      <c r="G130" s="545"/>
      <c r="H130" s="545"/>
      <c r="I130" s="545"/>
      <c r="AC130" s="545"/>
    </row>
    <row r="131" spans="3:29" s="293" customFormat="1" ht="18" customHeight="1">
      <c r="C131" s="545"/>
      <c r="D131" s="545"/>
      <c r="E131" s="545"/>
      <c r="F131" s="545"/>
      <c r="G131" s="545"/>
      <c r="H131" s="545"/>
      <c r="I131" s="545"/>
      <c r="AC131" s="545"/>
    </row>
    <row r="132" spans="3:29" s="293" customFormat="1" ht="18" customHeight="1">
      <c r="C132" s="545"/>
      <c r="D132" s="545"/>
      <c r="E132" s="545"/>
      <c r="F132" s="545"/>
      <c r="G132" s="545"/>
      <c r="H132" s="545"/>
      <c r="I132" s="545"/>
      <c r="AC132" s="545"/>
    </row>
    <row r="133" spans="3:29" s="293" customFormat="1" ht="18" customHeight="1">
      <c r="C133" s="545"/>
      <c r="D133" s="545"/>
      <c r="E133" s="545"/>
      <c r="F133" s="545"/>
      <c r="G133" s="545"/>
      <c r="H133" s="545"/>
      <c r="I133" s="545"/>
      <c r="AC133" s="545"/>
    </row>
    <row r="134" spans="3:29" s="293" customFormat="1" ht="18" customHeight="1">
      <c r="C134" s="545"/>
      <c r="D134" s="545"/>
      <c r="E134" s="545"/>
      <c r="F134" s="545"/>
      <c r="G134" s="545"/>
      <c r="H134" s="545"/>
      <c r="I134" s="545"/>
      <c r="AC134" s="545"/>
    </row>
    <row r="135" spans="3:29" s="293" customFormat="1" ht="18" customHeight="1">
      <c r="C135" s="545"/>
      <c r="D135" s="545"/>
      <c r="E135" s="545"/>
      <c r="F135" s="545"/>
      <c r="G135" s="545"/>
      <c r="H135" s="545"/>
      <c r="I135" s="545"/>
      <c r="AC135" s="545"/>
    </row>
    <row r="136" spans="3:29" s="293" customFormat="1" ht="18" customHeight="1">
      <c r="C136" s="545"/>
      <c r="D136" s="545"/>
      <c r="E136" s="545"/>
      <c r="F136" s="545"/>
      <c r="G136" s="545"/>
      <c r="H136" s="545"/>
      <c r="I136" s="545"/>
      <c r="AC136" s="545"/>
    </row>
    <row r="137" spans="3:29" s="293" customFormat="1" ht="18" customHeight="1">
      <c r="C137" s="545"/>
      <c r="D137" s="545"/>
      <c r="E137" s="545"/>
      <c r="F137" s="545"/>
      <c r="G137" s="545"/>
      <c r="H137" s="545"/>
      <c r="I137" s="545"/>
      <c r="AC137" s="545"/>
    </row>
    <row r="138" spans="3:29" s="293" customFormat="1" ht="18" customHeight="1">
      <c r="C138" s="545"/>
      <c r="D138" s="545"/>
      <c r="E138" s="545"/>
      <c r="F138" s="545"/>
      <c r="G138" s="545"/>
      <c r="H138" s="545"/>
      <c r="I138" s="545"/>
      <c r="AC138" s="545"/>
    </row>
    <row r="139" spans="3:29" s="293" customFormat="1" ht="18" customHeight="1">
      <c r="C139" s="545"/>
      <c r="D139" s="545"/>
      <c r="E139" s="545"/>
      <c r="F139" s="545"/>
      <c r="G139" s="545"/>
      <c r="H139" s="545"/>
      <c r="I139" s="545"/>
      <c r="AC139" s="545"/>
    </row>
    <row r="140" spans="3:29" s="293" customFormat="1" ht="18" customHeight="1">
      <c r="C140" s="545"/>
      <c r="D140" s="545"/>
      <c r="E140" s="545"/>
      <c r="F140" s="545"/>
      <c r="G140" s="545"/>
      <c r="H140" s="545"/>
      <c r="I140" s="545"/>
      <c r="AC140" s="545"/>
    </row>
    <row r="141" spans="3:29" s="293" customFormat="1" ht="18" customHeight="1">
      <c r="C141" s="545"/>
      <c r="D141" s="545"/>
      <c r="E141" s="545"/>
      <c r="F141" s="545"/>
      <c r="G141" s="545"/>
      <c r="H141" s="545"/>
      <c r="I141" s="545"/>
      <c r="AC141" s="545"/>
    </row>
  </sheetData>
  <mergeCells count="67">
    <mergeCell ref="D41:D43"/>
    <mergeCell ref="C63:C70"/>
    <mergeCell ref="E67:I67"/>
    <mergeCell ref="E68:I68"/>
    <mergeCell ref="E69:I69"/>
    <mergeCell ref="E70:I70"/>
    <mergeCell ref="AI7:AI8"/>
    <mergeCell ref="D62:I62"/>
    <mergeCell ref="E63:I63"/>
    <mergeCell ref="E64:I64"/>
    <mergeCell ref="E65:I65"/>
    <mergeCell ref="E66:I66"/>
    <mergeCell ref="E57:I57"/>
    <mergeCell ref="E58:I58"/>
    <mergeCell ref="E59:I59"/>
    <mergeCell ref="E60:H60"/>
    <mergeCell ref="D61:I61"/>
    <mergeCell ref="E52:I52"/>
    <mergeCell ref="E53:I53"/>
    <mergeCell ref="E54:I54"/>
    <mergeCell ref="E55:I55"/>
    <mergeCell ref="E56:I56"/>
    <mergeCell ref="F45:I45"/>
    <mergeCell ref="E46:I46"/>
    <mergeCell ref="E47:I47"/>
    <mergeCell ref="E48:I48"/>
    <mergeCell ref="E49:H49"/>
    <mergeCell ref="E40:I40"/>
    <mergeCell ref="E41:I41"/>
    <mergeCell ref="E42:I42"/>
    <mergeCell ref="E43:I43"/>
    <mergeCell ref="F44:I44"/>
    <mergeCell ref="E35:I35"/>
    <mergeCell ref="E36:I36"/>
    <mergeCell ref="E37:I37"/>
    <mergeCell ref="E38:I38"/>
    <mergeCell ref="E39:I39"/>
    <mergeCell ref="E30:I30"/>
    <mergeCell ref="E31:I31"/>
    <mergeCell ref="F32:I32"/>
    <mergeCell ref="F33:I33"/>
    <mergeCell ref="F34:I34"/>
    <mergeCell ref="E25:I25"/>
    <mergeCell ref="E26:I26"/>
    <mergeCell ref="E27:I27"/>
    <mergeCell ref="E28:I28"/>
    <mergeCell ref="E29:I29"/>
    <mergeCell ref="E20:I20"/>
    <mergeCell ref="E21:H21"/>
    <mergeCell ref="E22:H22"/>
    <mergeCell ref="E23:H23"/>
    <mergeCell ref="E24:H24"/>
    <mergeCell ref="E15:I15"/>
    <mergeCell ref="E16:I16"/>
    <mergeCell ref="E17:I17"/>
    <mergeCell ref="E18:I18"/>
    <mergeCell ref="E19:I19"/>
    <mergeCell ref="F10:I10"/>
    <mergeCell ref="F11:I11"/>
    <mergeCell ref="E12:I12"/>
    <mergeCell ref="E13:I13"/>
    <mergeCell ref="E14:I14"/>
    <mergeCell ref="E1:H1"/>
    <mergeCell ref="O7:P7"/>
    <mergeCell ref="T7:U7"/>
    <mergeCell ref="V7:W7"/>
    <mergeCell ref="E9:I9"/>
  </mergeCells>
  <phoneticPr fontId="24"/>
  <pageMargins left="0.78740157480314965" right="0.78740157480314965" top="0.78740157480314965" bottom="0.39370078740157483" header="0.19685039370078741" footer="0.19685039370078741"/>
  <pageSetup paperSize="9" scale="45" fitToWidth="0" pageOrder="overThenDown" orientation="portrait" horizontalDpi="1200" verticalDpi="1200" r:id="rId1"/>
  <headerFooter alignWithMargins="0"/>
  <colBreaks count="3" manualBreakCount="3">
    <brk id="16" max="69" man="1"/>
    <brk id="23" max="69" man="1"/>
    <brk id="29" max="6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autoPageBreaks="0"/>
  </sheetPr>
  <dimension ref="A1:AK85"/>
  <sheetViews>
    <sheetView showZeros="0" view="pageBreakPreview" topLeftCell="A4" zoomScale="85" zoomScaleNormal="70" zoomScaleSheetLayoutView="85" workbookViewId="0">
      <pane xSplit="9" ySplit="5" topLeftCell="J27" activePane="bottomRight" state="frozen"/>
      <selection pane="topRight"/>
      <selection pane="bottomLeft"/>
      <selection pane="bottomRight" activeCell="A4" sqref="A4"/>
    </sheetView>
  </sheetViews>
  <sheetFormatPr defaultRowHeight="18" customHeight="1"/>
  <cols>
    <col min="1" max="1" width="4.7109375" style="290" customWidth="1"/>
    <col min="2" max="2" width="5.7109375" style="290" customWidth="1"/>
    <col min="3" max="3" width="5.5703125" style="290" customWidth="1"/>
    <col min="4" max="4" width="8.140625" style="290" customWidth="1"/>
    <col min="5" max="6" width="4.7109375" style="290" customWidth="1"/>
    <col min="7" max="7" width="10.7109375" style="290" customWidth="1"/>
    <col min="8" max="8" width="12.5703125" style="290" customWidth="1"/>
    <col min="9" max="9" width="7.7109375" style="290" customWidth="1"/>
    <col min="10" max="35" width="20.7109375" style="290" customWidth="1"/>
    <col min="36" max="36" width="4.7109375" style="290" customWidth="1"/>
    <col min="37" max="37" width="5.7109375" style="290" customWidth="1"/>
    <col min="38" max="38" width="9.140625" style="290" customWidth="1"/>
    <col min="39" max="16384" width="9.140625" style="290"/>
  </cols>
  <sheetData>
    <row r="1" spans="1:37" s="293" customFormat="1" ht="24.95" customHeight="1">
      <c r="C1" s="596"/>
      <c r="D1" s="190" t="s">
        <v>306</v>
      </c>
      <c r="E1" s="1406" t="s">
        <v>85</v>
      </c>
      <c r="F1" s="1540"/>
      <c r="G1" s="1540"/>
      <c r="H1" s="1407"/>
      <c r="J1" s="224" t="s">
        <v>120</v>
      </c>
      <c r="K1" s="254"/>
      <c r="Q1" s="224" t="s">
        <v>120</v>
      </c>
      <c r="R1" s="224"/>
      <c r="X1" s="224" t="s">
        <v>120</v>
      </c>
      <c r="Z1" s="224"/>
      <c r="AC1" s="224"/>
      <c r="AD1" s="224" t="s">
        <v>120</v>
      </c>
      <c r="AE1" s="224"/>
    </row>
    <row r="2" spans="1:37" s="293" customFormat="1" ht="24.95" customHeight="1">
      <c r="C2" s="597"/>
      <c r="D2" s="329"/>
      <c r="E2" s="602"/>
      <c r="F2" s="605"/>
      <c r="G2" s="606"/>
      <c r="H2" s="605"/>
      <c r="I2" s="607"/>
      <c r="K2" s="254"/>
      <c r="AC2" s="607"/>
    </row>
    <row r="3" spans="1:37" s="293" customFormat="1" ht="24.95" customHeight="1">
      <c r="C3" s="597"/>
      <c r="D3" s="329"/>
      <c r="E3" s="602"/>
      <c r="F3" s="605"/>
      <c r="G3" s="606"/>
      <c r="H3" s="605"/>
      <c r="I3" s="607"/>
      <c r="K3" s="254"/>
      <c r="AC3" s="607"/>
    </row>
    <row r="4" spans="1:37" s="293" customFormat="1" ht="20.100000000000001" customHeight="1"/>
    <row r="5" spans="1:37" s="293" customFormat="1" ht="20.100000000000001" customHeight="1">
      <c r="C5" s="533" t="s">
        <v>1187</v>
      </c>
      <c r="D5" s="192"/>
      <c r="E5" s="192"/>
      <c r="F5" s="192"/>
      <c r="G5" s="192"/>
      <c r="H5" s="192"/>
      <c r="I5" s="192"/>
      <c r="J5" s="444" t="s">
        <v>1230</v>
      </c>
      <c r="K5" s="192"/>
      <c r="L5" s="574"/>
      <c r="M5" s="574"/>
      <c r="N5" s="456"/>
      <c r="O5" s="455"/>
      <c r="P5" s="455"/>
      <c r="Q5" s="444" t="s">
        <v>1230</v>
      </c>
      <c r="R5" s="444"/>
      <c r="S5" s="457"/>
      <c r="T5" s="457"/>
      <c r="U5" s="457"/>
      <c r="V5" s="459"/>
      <c r="W5" s="459"/>
      <c r="X5" s="444" t="s">
        <v>1230</v>
      </c>
      <c r="Z5" s="444"/>
      <c r="AA5" s="192"/>
      <c r="AB5" s="192"/>
      <c r="AC5" s="192"/>
      <c r="AD5" s="444" t="s">
        <v>1230</v>
      </c>
      <c r="AE5" s="444"/>
    </row>
    <row r="6" spans="1:37" s="293" customFormat="1" ht="20.100000000000001" customHeight="1">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row>
    <row r="7" spans="1:37" s="293" customFormat="1" ht="39.950000000000003" customHeight="1">
      <c r="A7" s="9"/>
      <c r="B7" s="12"/>
      <c r="C7" s="299"/>
      <c r="D7" s="316"/>
      <c r="E7" s="316"/>
      <c r="F7" s="316"/>
      <c r="G7" s="316"/>
      <c r="H7" s="316"/>
      <c r="I7" s="353" t="s">
        <v>932</v>
      </c>
      <c r="J7" s="571" t="s">
        <v>1</v>
      </c>
      <c r="K7" s="571" t="s">
        <v>577</v>
      </c>
      <c r="L7" s="571" t="s">
        <v>749</v>
      </c>
      <c r="M7" s="571" t="s">
        <v>750</v>
      </c>
      <c r="N7" s="571" t="s">
        <v>868</v>
      </c>
      <c r="O7" s="1830" t="s">
        <v>871</v>
      </c>
      <c r="P7" s="1409"/>
      <c r="Q7" s="571" t="s">
        <v>872</v>
      </c>
      <c r="R7" s="571" t="s">
        <v>202</v>
      </c>
      <c r="S7" s="571" t="s">
        <v>873</v>
      </c>
      <c r="T7" s="1830" t="s">
        <v>876</v>
      </c>
      <c r="U7" s="1613"/>
      <c r="V7" s="1830" t="s">
        <v>801</v>
      </c>
      <c r="W7" s="1409"/>
      <c r="X7" s="571" t="s">
        <v>886</v>
      </c>
      <c r="Y7" s="571" t="s">
        <v>888</v>
      </c>
      <c r="Z7" s="571" t="s">
        <v>637</v>
      </c>
      <c r="AA7" s="571" t="s">
        <v>1359</v>
      </c>
      <c r="AB7" s="571" t="s">
        <v>392</v>
      </c>
      <c r="AC7" s="611" t="s">
        <v>1413</v>
      </c>
      <c r="AD7" s="571" t="s">
        <v>39</v>
      </c>
      <c r="AE7" s="571" t="s">
        <v>877</v>
      </c>
      <c r="AF7" s="571" t="s">
        <v>369</v>
      </c>
      <c r="AG7" s="571" t="s">
        <v>1333</v>
      </c>
      <c r="AH7" s="571" t="s">
        <v>878</v>
      </c>
      <c r="AI7" s="1851" t="s">
        <v>404</v>
      </c>
      <c r="AJ7" s="9"/>
      <c r="AK7" s="12"/>
    </row>
    <row r="8" spans="1:37" s="293" customFormat="1" ht="27" customHeight="1">
      <c r="A8" s="9" t="s">
        <v>999</v>
      </c>
      <c r="B8" s="12" t="s">
        <v>251</v>
      </c>
      <c r="C8" s="300" t="s">
        <v>1337</v>
      </c>
      <c r="D8" s="317"/>
      <c r="E8" s="317"/>
      <c r="F8" s="317"/>
      <c r="G8" s="317"/>
      <c r="H8" s="317"/>
      <c r="I8" s="354" t="s">
        <v>1339</v>
      </c>
      <c r="J8" s="378" t="s">
        <v>1341</v>
      </c>
      <c r="K8" s="378" t="s">
        <v>1341</v>
      </c>
      <c r="L8" s="378" t="s">
        <v>1341</v>
      </c>
      <c r="M8" s="378" t="s">
        <v>1341</v>
      </c>
      <c r="N8" s="378" t="s">
        <v>1341</v>
      </c>
      <c r="O8" s="378" t="s">
        <v>1341</v>
      </c>
      <c r="P8" s="378" t="s">
        <v>1443</v>
      </c>
      <c r="Q8" s="378" t="s">
        <v>1341</v>
      </c>
      <c r="R8" s="378" t="s">
        <v>1341</v>
      </c>
      <c r="S8" s="378" t="s">
        <v>1341</v>
      </c>
      <c r="T8" s="378" t="s">
        <v>1341</v>
      </c>
      <c r="U8" s="378" t="s">
        <v>382</v>
      </c>
      <c r="V8" s="378" t="s">
        <v>1341</v>
      </c>
      <c r="W8" s="378" t="s">
        <v>1443</v>
      </c>
      <c r="X8" s="378" t="s">
        <v>1341</v>
      </c>
      <c r="Y8" s="378" t="s">
        <v>1341</v>
      </c>
      <c r="Z8" s="378" t="s">
        <v>1341</v>
      </c>
      <c r="AA8" s="378" t="s">
        <v>382</v>
      </c>
      <c r="AB8" s="378" t="s">
        <v>1341</v>
      </c>
      <c r="AC8" s="485" t="s">
        <v>382</v>
      </c>
      <c r="AD8" s="378" t="s">
        <v>1341</v>
      </c>
      <c r="AE8" s="378" t="s">
        <v>1341</v>
      </c>
      <c r="AF8" s="378" t="s">
        <v>1341</v>
      </c>
      <c r="AG8" s="378" t="s">
        <v>1341</v>
      </c>
      <c r="AH8" s="378" t="s">
        <v>1341</v>
      </c>
      <c r="AI8" s="1519"/>
      <c r="AJ8" s="9" t="s">
        <v>999</v>
      </c>
      <c r="AK8" s="12" t="s">
        <v>251</v>
      </c>
    </row>
    <row r="9" spans="1:37" s="293" customFormat="1" ht="27.95" customHeight="1">
      <c r="A9" s="13">
        <v>2</v>
      </c>
      <c r="B9" s="13">
        <v>2</v>
      </c>
      <c r="C9" s="304" t="s">
        <v>69</v>
      </c>
      <c r="D9" s="1663" t="s">
        <v>615</v>
      </c>
      <c r="E9" s="1855"/>
      <c r="F9" s="1855"/>
      <c r="G9" s="1855"/>
      <c r="H9" s="1855"/>
      <c r="I9" s="1855"/>
      <c r="J9" s="608">
        <v>2787350</v>
      </c>
      <c r="K9" s="608">
        <v>327258</v>
      </c>
      <c r="L9" s="608">
        <v>739704</v>
      </c>
      <c r="M9" s="608">
        <v>470416</v>
      </c>
      <c r="N9" s="608">
        <v>269829</v>
      </c>
      <c r="O9" s="608">
        <v>272127</v>
      </c>
      <c r="P9" s="608">
        <v>119782</v>
      </c>
      <c r="Q9" s="608">
        <v>179356</v>
      </c>
      <c r="R9" s="608">
        <v>2273113</v>
      </c>
      <c r="S9" s="608">
        <v>130347</v>
      </c>
      <c r="T9" s="608">
        <v>123091</v>
      </c>
      <c r="U9" s="608">
        <v>677544</v>
      </c>
      <c r="V9" s="608">
        <v>135790</v>
      </c>
      <c r="W9" s="608">
        <v>73814</v>
      </c>
      <c r="X9" s="608">
        <v>156359</v>
      </c>
      <c r="Y9" s="608">
        <v>500314</v>
      </c>
      <c r="Z9" s="608">
        <v>75016</v>
      </c>
      <c r="AA9" s="608">
        <v>17423</v>
      </c>
      <c r="AB9" s="608">
        <v>103591</v>
      </c>
      <c r="AC9" s="608">
        <v>93785</v>
      </c>
      <c r="AD9" s="608">
        <v>55650</v>
      </c>
      <c r="AE9" s="608">
        <v>101073</v>
      </c>
      <c r="AF9" s="608">
        <v>11272</v>
      </c>
      <c r="AG9" s="608">
        <v>243033</v>
      </c>
      <c r="AH9" s="608">
        <v>79601</v>
      </c>
      <c r="AI9" s="612">
        <f t="shared" ref="AI9:AI66" si="0">SUM(J9:AB9)+SUM(AC9:AH9)</f>
        <v>10016638</v>
      </c>
      <c r="AJ9" s="13">
        <v>2</v>
      </c>
      <c r="AK9" s="13">
        <v>2</v>
      </c>
    </row>
    <row r="10" spans="1:37" s="293" customFormat="1" ht="27.95" customHeight="1">
      <c r="A10" s="13">
        <v>2</v>
      </c>
      <c r="B10" s="13">
        <v>3</v>
      </c>
      <c r="C10" s="304" t="s">
        <v>987</v>
      </c>
      <c r="D10" s="1886" t="s">
        <v>984</v>
      </c>
      <c r="E10" s="1887"/>
      <c r="F10" s="1544" t="s">
        <v>181</v>
      </c>
      <c r="G10" s="1548"/>
      <c r="H10" s="1548"/>
      <c r="I10" s="1548"/>
      <c r="J10" s="608">
        <v>55640</v>
      </c>
      <c r="K10" s="608">
        <v>17740</v>
      </c>
      <c r="L10" s="608">
        <v>126155</v>
      </c>
      <c r="M10" s="608">
        <v>20449</v>
      </c>
      <c r="N10" s="608">
        <v>40290</v>
      </c>
      <c r="O10" s="608">
        <v>7843</v>
      </c>
      <c r="P10" s="608">
        <v>0</v>
      </c>
      <c r="Q10" s="608">
        <v>0</v>
      </c>
      <c r="R10" s="608">
        <v>37161</v>
      </c>
      <c r="S10" s="608">
        <v>0</v>
      </c>
      <c r="T10" s="608">
        <v>0</v>
      </c>
      <c r="U10" s="608">
        <v>93231</v>
      </c>
      <c r="V10" s="608">
        <v>0</v>
      </c>
      <c r="W10" s="608">
        <v>0</v>
      </c>
      <c r="X10" s="608">
        <v>0</v>
      </c>
      <c r="Y10" s="608">
        <v>68656</v>
      </c>
      <c r="Z10" s="608">
        <v>16134</v>
      </c>
      <c r="AA10" s="608">
        <v>0</v>
      </c>
      <c r="AB10" s="608">
        <v>0</v>
      </c>
      <c r="AC10" s="608">
        <v>0</v>
      </c>
      <c r="AD10" s="608">
        <v>0</v>
      </c>
      <c r="AE10" s="608">
        <v>24280</v>
      </c>
      <c r="AF10" s="608">
        <v>0</v>
      </c>
      <c r="AG10" s="608">
        <v>0</v>
      </c>
      <c r="AH10" s="608">
        <v>0</v>
      </c>
      <c r="AI10" s="612">
        <f t="shared" si="0"/>
        <v>507579</v>
      </c>
      <c r="AJ10" s="13">
        <v>2</v>
      </c>
      <c r="AK10" s="13">
        <v>3</v>
      </c>
    </row>
    <row r="11" spans="1:37" s="293" customFormat="1" ht="27.95" customHeight="1">
      <c r="A11" s="13">
        <v>2</v>
      </c>
      <c r="B11" s="13">
        <v>4</v>
      </c>
      <c r="C11" s="304" t="s">
        <v>604</v>
      </c>
      <c r="D11" s="1888"/>
      <c r="E11" s="1889"/>
      <c r="F11" s="1544" t="s">
        <v>731</v>
      </c>
      <c r="G11" s="1548"/>
      <c r="H11" s="1548"/>
      <c r="I11" s="1548"/>
      <c r="J11" s="608">
        <v>0</v>
      </c>
      <c r="K11" s="608">
        <v>0</v>
      </c>
      <c r="L11" s="608">
        <v>0</v>
      </c>
      <c r="M11" s="608">
        <v>0</v>
      </c>
      <c r="N11" s="608">
        <v>0</v>
      </c>
      <c r="O11" s="608">
        <v>0</v>
      </c>
      <c r="P11" s="608">
        <v>0</v>
      </c>
      <c r="Q11" s="608">
        <v>0</v>
      </c>
      <c r="R11" s="608">
        <v>4483</v>
      </c>
      <c r="S11" s="608">
        <v>0</v>
      </c>
      <c r="T11" s="608">
        <v>0</v>
      </c>
      <c r="U11" s="608">
        <v>0</v>
      </c>
      <c r="V11" s="608">
        <v>0</v>
      </c>
      <c r="W11" s="608">
        <v>0</v>
      </c>
      <c r="X11" s="608">
        <v>0</v>
      </c>
      <c r="Y11" s="608">
        <v>0</v>
      </c>
      <c r="Z11" s="608">
        <v>0</v>
      </c>
      <c r="AA11" s="608">
        <v>0</v>
      </c>
      <c r="AB11" s="608">
        <v>0</v>
      </c>
      <c r="AC11" s="608">
        <v>0</v>
      </c>
      <c r="AD11" s="608">
        <v>0</v>
      </c>
      <c r="AE11" s="608">
        <v>0</v>
      </c>
      <c r="AF11" s="608">
        <v>0</v>
      </c>
      <c r="AG11" s="608">
        <v>0</v>
      </c>
      <c r="AH11" s="608">
        <v>0</v>
      </c>
      <c r="AI11" s="612">
        <f t="shared" si="0"/>
        <v>4483</v>
      </c>
      <c r="AJ11" s="13">
        <v>2</v>
      </c>
      <c r="AK11" s="13">
        <v>4</v>
      </c>
    </row>
    <row r="12" spans="1:37" s="293" customFormat="1" ht="27.95" customHeight="1">
      <c r="A12" s="13">
        <v>2</v>
      </c>
      <c r="B12" s="13">
        <v>5</v>
      </c>
      <c r="C12" s="302" t="s">
        <v>986</v>
      </c>
      <c r="D12" s="1890"/>
      <c r="E12" s="1891"/>
      <c r="F12" s="1575" t="s">
        <v>183</v>
      </c>
      <c r="G12" s="1576"/>
      <c r="H12" s="1576"/>
      <c r="I12" s="1576"/>
      <c r="J12" s="608">
        <v>2731710</v>
      </c>
      <c r="K12" s="608">
        <v>309518</v>
      </c>
      <c r="L12" s="608">
        <v>613549</v>
      </c>
      <c r="M12" s="608">
        <v>449967</v>
      </c>
      <c r="N12" s="608">
        <v>229539</v>
      </c>
      <c r="O12" s="608">
        <v>264284</v>
      </c>
      <c r="P12" s="608">
        <v>119782</v>
      </c>
      <c r="Q12" s="608">
        <v>179356</v>
      </c>
      <c r="R12" s="608">
        <v>2231469</v>
      </c>
      <c r="S12" s="608">
        <v>130347</v>
      </c>
      <c r="T12" s="608">
        <v>123091</v>
      </c>
      <c r="U12" s="608">
        <v>584313</v>
      </c>
      <c r="V12" s="608">
        <v>135790</v>
      </c>
      <c r="W12" s="608">
        <v>73814</v>
      </c>
      <c r="X12" s="608">
        <v>156359</v>
      </c>
      <c r="Y12" s="608">
        <v>431658</v>
      </c>
      <c r="Z12" s="608">
        <v>58882</v>
      </c>
      <c r="AA12" s="608">
        <v>17423</v>
      </c>
      <c r="AB12" s="608">
        <v>103591</v>
      </c>
      <c r="AC12" s="608">
        <v>93785</v>
      </c>
      <c r="AD12" s="608">
        <v>55650</v>
      </c>
      <c r="AE12" s="608">
        <v>76793</v>
      </c>
      <c r="AF12" s="608">
        <v>11272</v>
      </c>
      <c r="AG12" s="608">
        <v>243033</v>
      </c>
      <c r="AH12" s="608">
        <v>79601</v>
      </c>
      <c r="AI12" s="612">
        <f t="shared" si="0"/>
        <v>9504576</v>
      </c>
      <c r="AJ12" s="13">
        <v>2</v>
      </c>
      <c r="AK12" s="13">
        <v>5</v>
      </c>
    </row>
    <row r="13" spans="1:37" s="293" customFormat="1" ht="27.95" customHeight="1">
      <c r="A13" s="13">
        <v>2</v>
      </c>
      <c r="B13" s="13">
        <v>12</v>
      </c>
      <c r="C13" s="1575" t="s">
        <v>799</v>
      </c>
      <c r="D13" s="1576"/>
      <c r="E13" s="1576"/>
      <c r="F13" s="1576"/>
      <c r="G13" s="1576"/>
      <c r="H13" s="1576"/>
      <c r="I13" s="1576"/>
      <c r="J13" s="608">
        <v>0</v>
      </c>
      <c r="K13" s="608">
        <v>0</v>
      </c>
      <c r="L13" s="608">
        <v>0</v>
      </c>
      <c r="M13" s="608">
        <v>0</v>
      </c>
      <c r="N13" s="608">
        <v>0</v>
      </c>
      <c r="O13" s="608">
        <v>0</v>
      </c>
      <c r="P13" s="608">
        <v>0</v>
      </c>
      <c r="Q13" s="608">
        <v>0</v>
      </c>
      <c r="R13" s="608">
        <v>0</v>
      </c>
      <c r="S13" s="608">
        <v>0</v>
      </c>
      <c r="T13" s="608">
        <v>0</v>
      </c>
      <c r="U13" s="608">
        <v>2054</v>
      </c>
      <c r="V13" s="608">
        <v>0</v>
      </c>
      <c r="W13" s="608">
        <v>0</v>
      </c>
      <c r="X13" s="608">
        <v>0</v>
      </c>
      <c r="Y13" s="608">
        <v>0</v>
      </c>
      <c r="Z13" s="608">
        <v>0</v>
      </c>
      <c r="AA13" s="608">
        <v>0</v>
      </c>
      <c r="AB13" s="608">
        <v>0</v>
      </c>
      <c r="AC13" s="608">
        <v>0</v>
      </c>
      <c r="AD13" s="608">
        <v>0</v>
      </c>
      <c r="AE13" s="608">
        <v>0</v>
      </c>
      <c r="AF13" s="608">
        <v>0</v>
      </c>
      <c r="AG13" s="608">
        <v>0</v>
      </c>
      <c r="AH13" s="608">
        <v>0</v>
      </c>
      <c r="AI13" s="612">
        <f t="shared" si="0"/>
        <v>2054</v>
      </c>
      <c r="AJ13" s="13">
        <v>2</v>
      </c>
      <c r="AK13" s="13">
        <v>12</v>
      </c>
    </row>
    <row r="14" spans="1:37" s="293" customFormat="1" ht="27.95" customHeight="1">
      <c r="A14" s="13">
        <v>2</v>
      </c>
      <c r="B14" s="13">
        <v>13</v>
      </c>
      <c r="C14" s="1856" t="s">
        <v>192</v>
      </c>
      <c r="D14" s="1591"/>
      <c r="E14" s="1592"/>
      <c r="F14" s="1687" t="s">
        <v>800</v>
      </c>
      <c r="G14" s="1557"/>
      <c r="H14" s="1557"/>
      <c r="I14" s="1557"/>
      <c r="J14" s="608">
        <v>0</v>
      </c>
      <c r="K14" s="608">
        <v>0</v>
      </c>
      <c r="L14" s="608">
        <v>0</v>
      </c>
      <c r="M14" s="608">
        <v>0</v>
      </c>
      <c r="N14" s="608">
        <v>0</v>
      </c>
      <c r="O14" s="608">
        <v>0</v>
      </c>
      <c r="P14" s="608">
        <v>0</v>
      </c>
      <c r="Q14" s="608">
        <v>0</v>
      </c>
      <c r="R14" s="608">
        <v>0</v>
      </c>
      <c r="S14" s="608">
        <v>0</v>
      </c>
      <c r="T14" s="608">
        <v>0</v>
      </c>
      <c r="U14" s="608">
        <v>0</v>
      </c>
      <c r="V14" s="608">
        <v>0</v>
      </c>
      <c r="W14" s="608">
        <v>0</v>
      </c>
      <c r="X14" s="608">
        <v>0</v>
      </c>
      <c r="Y14" s="608">
        <v>0</v>
      </c>
      <c r="Z14" s="608">
        <v>0</v>
      </c>
      <c r="AA14" s="608">
        <v>0</v>
      </c>
      <c r="AB14" s="608">
        <v>0</v>
      </c>
      <c r="AC14" s="608">
        <v>0</v>
      </c>
      <c r="AD14" s="608">
        <v>0</v>
      </c>
      <c r="AE14" s="608">
        <v>0</v>
      </c>
      <c r="AF14" s="608">
        <v>0</v>
      </c>
      <c r="AG14" s="608">
        <v>0</v>
      </c>
      <c r="AH14" s="608">
        <v>0</v>
      </c>
      <c r="AI14" s="612">
        <f t="shared" si="0"/>
        <v>0</v>
      </c>
      <c r="AJ14" s="13">
        <v>2</v>
      </c>
      <c r="AK14" s="13">
        <v>13</v>
      </c>
    </row>
    <row r="15" spans="1:37" s="293" customFormat="1" ht="27.95" customHeight="1">
      <c r="A15" s="13">
        <v>2</v>
      </c>
      <c r="B15" s="13">
        <v>14</v>
      </c>
      <c r="C15" s="1857" t="s">
        <v>196</v>
      </c>
      <c r="D15" s="1858"/>
      <c r="E15" s="1859"/>
      <c r="F15" s="1687" t="s">
        <v>796</v>
      </c>
      <c r="G15" s="1557"/>
      <c r="H15" s="1557"/>
      <c r="I15" s="1557"/>
      <c r="J15" s="608">
        <v>0</v>
      </c>
      <c r="K15" s="608">
        <v>0</v>
      </c>
      <c r="L15" s="608">
        <v>0</v>
      </c>
      <c r="M15" s="608">
        <v>0</v>
      </c>
      <c r="N15" s="608">
        <v>0</v>
      </c>
      <c r="O15" s="608">
        <v>0</v>
      </c>
      <c r="P15" s="608">
        <v>0</v>
      </c>
      <c r="Q15" s="608">
        <v>0</v>
      </c>
      <c r="R15" s="608">
        <v>0</v>
      </c>
      <c r="S15" s="608">
        <v>0</v>
      </c>
      <c r="T15" s="608">
        <v>0</v>
      </c>
      <c r="U15" s="608">
        <v>2054</v>
      </c>
      <c r="V15" s="608">
        <v>0</v>
      </c>
      <c r="W15" s="608">
        <v>0</v>
      </c>
      <c r="X15" s="608">
        <v>0</v>
      </c>
      <c r="Y15" s="608">
        <v>0</v>
      </c>
      <c r="Z15" s="608">
        <v>0</v>
      </c>
      <c r="AA15" s="608">
        <v>0</v>
      </c>
      <c r="AB15" s="608">
        <v>0</v>
      </c>
      <c r="AC15" s="608">
        <v>0</v>
      </c>
      <c r="AD15" s="608">
        <v>0</v>
      </c>
      <c r="AE15" s="608">
        <v>0</v>
      </c>
      <c r="AF15" s="608">
        <v>0</v>
      </c>
      <c r="AG15" s="608">
        <v>0</v>
      </c>
      <c r="AH15" s="608">
        <v>0</v>
      </c>
      <c r="AI15" s="612">
        <f t="shared" si="0"/>
        <v>2054</v>
      </c>
      <c r="AJ15" s="13">
        <v>2</v>
      </c>
      <c r="AK15" s="13">
        <v>14</v>
      </c>
    </row>
    <row r="16" spans="1:37" s="293" customFormat="1" ht="27.95" customHeight="1">
      <c r="A16" s="13">
        <v>2</v>
      </c>
      <c r="B16" s="13">
        <v>15</v>
      </c>
      <c r="C16" s="1860" t="s">
        <v>1008</v>
      </c>
      <c r="D16" s="1561"/>
      <c r="E16" s="1561"/>
      <c r="F16" s="1561"/>
      <c r="G16" s="1561"/>
      <c r="H16" s="1561"/>
      <c r="I16" s="1561"/>
      <c r="J16" s="608">
        <v>0</v>
      </c>
      <c r="K16" s="608">
        <v>0</v>
      </c>
      <c r="L16" s="608">
        <v>0</v>
      </c>
      <c r="M16" s="608">
        <v>0</v>
      </c>
      <c r="N16" s="608">
        <v>0</v>
      </c>
      <c r="O16" s="608">
        <v>0</v>
      </c>
      <c r="P16" s="608">
        <v>0</v>
      </c>
      <c r="Q16" s="608">
        <v>0</v>
      </c>
      <c r="R16" s="608">
        <v>0</v>
      </c>
      <c r="S16" s="608">
        <v>0</v>
      </c>
      <c r="T16" s="608">
        <v>0</v>
      </c>
      <c r="U16" s="608">
        <v>0</v>
      </c>
      <c r="V16" s="608">
        <v>0</v>
      </c>
      <c r="W16" s="608">
        <v>0</v>
      </c>
      <c r="X16" s="608">
        <v>0</v>
      </c>
      <c r="Y16" s="608">
        <v>0</v>
      </c>
      <c r="Z16" s="608">
        <v>0</v>
      </c>
      <c r="AA16" s="608">
        <v>0</v>
      </c>
      <c r="AB16" s="608">
        <v>0</v>
      </c>
      <c r="AC16" s="608">
        <v>0</v>
      </c>
      <c r="AD16" s="608">
        <v>0</v>
      </c>
      <c r="AE16" s="608">
        <v>0</v>
      </c>
      <c r="AF16" s="608">
        <v>0</v>
      </c>
      <c r="AG16" s="608">
        <v>0</v>
      </c>
      <c r="AH16" s="608">
        <v>0</v>
      </c>
      <c r="AI16" s="612">
        <f t="shared" si="0"/>
        <v>0</v>
      </c>
      <c r="AJ16" s="13">
        <v>2</v>
      </c>
      <c r="AK16" s="13">
        <v>15</v>
      </c>
    </row>
    <row r="17" spans="1:37" s="293" customFormat="1" ht="27.95" customHeight="1">
      <c r="A17" s="13">
        <v>2</v>
      </c>
      <c r="B17" s="13">
        <v>16</v>
      </c>
      <c r="C17" s="1861" t="s">
        <v>99</v>
      </c>
      <c r="D17" s="1784"/>
      <c r="E17" s="1784"/>
      <c r="F17" s="1784"/>
      <c r="G17" s="1784"/>
      <c r="H17" s="1784"/>
      <c r="I17" s="529" t="s">
        <v>179</v>
      </c>
      <c r="J17" s="608">
        <v>0</v>
      </c>
      <c r="K17" s="608">
        <v>0</v>
      </c>
      <c r="L17" s="608">
        <v>0</v>
      </c>
      <c r="M17" s="608">
        <v>0</v>
      </c>
      <c r="N17" s="608">
        <v>0</v>
      </c>
      <c r="O17" s="608">
        <v>0</v>
      </c>
      <c r="P17" s="608">
        <v>0</v>
      </c>
      <c r="Q17" s="608">
        <v>0</v>
      </c>
      <c r="R17" s="608">
        <v>0</v>
      </c>
      <c r="S17" s="608">
        <v>0</v>
      </c>
      <c r="T17" s="608">
        <v>0</v>
      </c>
      <c r="U17" s="608">
        <v>697</v>
      </c>
      <c r="V17" s="608">
        <v>0</v>
      </c>
      <c r="W17" s="608">
        <v>0</v>
      </c>
      <c r="X17" s="608">
        <v>0</v>
      </c>
      <c r="Y17" s="608">
        <v>0</v>
      </c>
      <c r="Z17" s="608">
        <v>0</v>
      </c>
      <c r="AA17" s="608">
        <v>0</v>
      </c>
      <c r="AB17" s="608">
        <v>0</v>
      </c>
      <c r="AC17" s="608">
        <v>0</v>
      </c>
      <c r="AD17" s="608">
        <v>0</v>
      </c>
      <c r="AE17" s="608">
        <v>0</v>
      </c>
      <c r="AF17" s="608">
        <v>0</v>
      </c>
      <c r="AG17" s="608">
        <v>0</v>
      </c>
      <c r="AH17" s="608">
        <v>0</v>
      </c>
      <c r="AI17" s="612">
        <f t="shared" si="0"/>
        <v>697</v>
      </c>
      <c r="AJ17" s="13">
        <v>2</v>
      </c>
      <c r="AK17" s="13">
        <v>16</v>
      </c>
    </row>
    <row r="18" spans="1:37" s="293" customFormat="1" ht="27.95" customHeight="1">
      <c r="A18" s="13">
        <v>2</v>
      </c>
      <c r="B18" s="13">
        <v>17</v>
      </c>
      <c r="C18" s="1856" t="s">
        <v>192</v>
      </c>
      <c r="D18" s="1591"/>
      <c r="E18" s="1592"/>
      <c r="F18" s="1860" t="s">
        <v>793</v>
      </c>
      <c r="G18" s="1862"/>
      <c r="H18" s="1862"/>
      <c r="I18" s="529" t="s">
        <v>179</v>
      </c>
      <c r="J18" s="608">
        <v>0</v>
      </c>
      <c r="K18" s="608">
        <v>0</v>
      </c>
      <c r="L18" s="608">
        <v>0</v>
      </c>
      <c r="M18" s="608">
        <v>0</v>
      </c>
      <c r="N18" s="608">
        <v>0</v>
      </c>
      <c r="O18" s="608">
        <v>0</v>
      </c>
      <c r="P18" s="608">
        <v>0</v>
      </c>
      <c r="Q18" s="608">
        <v>0</v>
      </c>
      <c r="R18" s="608">
        <v>0</v>
      </c>
      <c r="S18" s="608">
        <v>0</v>
      </c>
      <c r="T18" s="608">
        <v>0</v>
      </c>
      <c r="U18" s="608">
        <v>0</v>
      </c>
      <c r="V18" s="608">
        <v>0</v>
      </c>
      <c r="W18" s="608">
        <v>0</v>
      </c>
      <c r="X18" s="608">
        <v>0</v>
      </c>
      <c r="Y18" s="608">
        <v>0</v>
      </c>
      <c r="Z18" s="608">
        <v>0</v>
      </c>
      <c r="AA18" s="608">
        <v>0</v>
      </c>
      <c r="AB18" s="608">
        <v>0</v>
      </c>
      <c r="AC18" s="608">
        <v>0</v>
      </c>
      <c r="AD18" s="608">
        <v>0</v>
      </c>
      <c r="AE18" s="608">
        <v>0</v>
      </c>
      <c r="AF18" s="608">
        <v>0</v>
      </c>
      <c r="AG18" s="608">
        <v>0</v>
      </c>
      <c r="AH18" s="608">
        <v>0</v>
      </c>
      <c r="AI18" s="612">
        <f t="shared" si="0"/>
        <v>0</v>
      </c>
      <c r="AJ18" s="13">
        <v>2</v>
      </c>
      <c r="AK18" s="13">
        <v>17</v>
      </c>
    </row>
    <row r="19" spans="1:37" s="293" customFormat="1" ht="27.95" customHeight="1">
      <c r="A19" s="13">
        <v>2</v>
      </c>
      <c r="B19" s="13">
        <v>18</v>
      </c>
      <c r="C19" s="1857" t="s">
        <v>196</v>
      </c>
      <c r="D19" s="1858"/>
      <c r="E19" s="1859"/>
      <c r="F19" s="1860" t="s">
        <v>796</v>
      </c>
      <c r="G19" s="1862"/>
      <c r="H19" s="1862"/>
      <c r="I19" s="529" t="s">
        <v>179</v>
      </c>
      <c r="J19" s="608">
        <v>0</v>
      </c>
      <c r="K19" s="608">
        <v>0</v>
      </c>
      <c r="L19" s="608">
        <v>0</v>
      </c>
      <c r="M19" s="608">
        <v>0</v>
      </c>
      <c r="N19" s="608">
        <v>0</v>
      </c>
      <c r="O19" s="608">
        <v>0</v>
      </c>
      <c r="P19" s="608">
        <v>0</v>
      </c>
      <c r="Q19" s="608">
        <v>0</v>
      </c>
      <c r="R19" s="608">
        <v>0</v>
      </c>
      <c r="S19" s="608">
        <v>0</v>
      </c>
      <c r="T19" s="608">
        <v>0</v>
      </c>
      <c r="U19" s="608">
        <v>697</v>
      </c>
      <c r="V19" s="608">
        <v>0</v>
      </c>
      <c r="W19" s="608">
        <v>0</v>
      </c>
      <c r="X19" s="608">
        <v>0</v>
      </c>
      <c r="Y19" s="608">
        <v>0</v>
      </c>
      <c r="Z19" s="608">
        <v>0</v>
      </c>
      <c r="AA19" s="608">
        <v>0</v>
      </c>
      <c r="AB19" s="608">
        <v>0</v>
      </c>
      <c r="AC19" s="608">
        <v>0</v>
      </c>
      <c r="AD19" s="608">
        <v>0</v>
      </c>
      <c r="AE19" s="608">
        <v>0</v>
      </c>
      <c r="AF19" s="608">
        <v>0</v>
      </c>
      <c r="AG19" s="608">
        <v>0</v>
      </c>
      <c r="AH19" s="608">
        <v>0</v>
      </c>
      <c r="AI19" s="612">
        <f t="shared" si="0"/>
        <v>697</v>
      </c>
      <c r="AJ19" s="13">
        <v>2</v>
      </c>
      <c r="AK19" s="13">
        <v>18</v>
      </c>
    </row>
    <row r="20" spans="1:37" s="293" customFormat="1" ht="27.95" customHeight="1">
      <c r="A20" s="13">
        <v>2</v>
      </c>
      <c r="B20" s="13">
        <v>19</v>
      </c>
      <c r="C20" s="1863" t="s">
        <v>159</v>
      </c>
      <c r="D20" s="1622"/>
      <c r="E20" s="1622"/>
      <c r="F20" s="1622"/>
      <c r="G20" s="1622"/>
      <c r="H20" s="1622"/>
      <c r="I20" s="529" t="s">
        <v>179</v>
      </c>
      <c r="J20" s="608">
        <v>0</v>
      </c>
      <c r="K20" s="608">
        <v>0</v>
      </c>
      <c r="L20" s="608">
        <v>0</v>
      </c>
      <c r="M20" s="608">
        <v>0</v>
      </c>
      <c r="N20" s="608">
        <v>0</v>
      </c>
      <c r="O20" s="608">
        <v>0</v>
      </c>
      <c r="P20" s="608">
        <v>0</v>
      </c>
      <c r="Q20" s="608">
        <v>0</v>
      </c>
      <c r="R20" s="608">
        <v>0</v>
      </c>
      <c r="S20" s="608">
        <v>0</v>
      </c>
      <c r="T20" s="608">
        <v>0</v>
      </c>
      <c r="U20" s="608">
        <v>0</v>
      </c>
      <c r="V20" s="608">
        <v>0</v>
      </c>
      <c r="W20" s="608">
        <v>0</v>
      </c>
      <c r="X20" s="608">
        <v>0</v>
      </c>
      <c r="Y20" s="608">
        <v>0</v>
      </c>
      <c r="Z20" s="608">
        <v>0</v>
      </c>
      <c r="AA20" s="608">
        <v>0</v>
      </c>
      <c r="AB20" s="608">
        <v>0</v>
      </c>
      <c r="AC20" s="608">
        <v>0</v>
      </c>
      <c r="AD20" s="608">
        <v>0</v>
      </c>
      <c r="AE20" s="608">
        <v>0</v>
      </c>
      <c r="AF20" s="608">
        <v>0</v>
      </c>
      <c r="AG20" s="608">
        <v>0</v>
      </c>
      <c r="AH20" s="608">
        <v>0</v>
      </c>
      <c r="AI20" s="612">
        <f t="shared" si="0"/>
        <v>0</v>
      </c>
      <c r="AJ20" s="13">
        <v>2</v>
      </c>
      <c r="AK20" s="13">
        <v>19</v>
      </c>
    </row>
    <row r="21" spans="1:37" s="293" customFormat="1" ht="27.95" customHeight="1">
      <c r="A21" s="13">
        <v>2</v>
      </c>
      <c r="B21" s="13">
        <v>20</v>
      </c>
      <c r="C21" s="1575" t="s">
        <v>734</v>
      </c>
      <c r="D21" s="1576"/>
      <c r="E21" s="1576"/>
      <c r="F21" s="1576"/>
      <c r="G21" s="1576"/>
      <c r="H21" s="1576"/>
      <c r="I21" s="1576"/>
      <c r="J21" s="608">
        <v>919207</v>
      </c>
      <c r="K21" s="608">
        <v>0</v>
      </c>
      <c r="L21" s="608">
        <v>174319</v>
      </c>
      <c r="M21" s="608">
        <v>111726</v>
      </c>
      <c r="N21" s="608">
        <v>0</v>
      </c>
      <c r="O21" s="608">
        <v>0</v>
      </c>
      <c r="P21" s="608">
        <v>0</v>
      </c>
      <c r="Q21" s="608">
        <v>10879</v>
      </c>
      <c r="R21" s="608">
        <v>436134</v>
      </c>
      <c r="S21" s="608">
        <v>0</v>
      </c>
      <c r="T21" s="608">
        <v>32181</v>
      </c>
      <c r="U21" s="608">
        <v>0</v>
      </c>
      <c r="V21" s="608">
        <v>0</v>
      </c>
      <c r="W21" s="608">
        <v>0</v>
      </c>
      <c r="X21" s="608">
        <v>0</v>
      </c>
      <c r="Y21" s="608">
        <v>0</v>
      </c>
      <c r="Z21" s="608">
        <v>0</v>
      </c>
      <c r="AA21" s="608">
        <v>0</v>
      </c>
      <c r="AB21" s="608">
        <v>0</v>
      </c>
      <c r="AC21" s="608">
        <v>2200</v>
      </c>
      <c r="AD21" s="608">
        <v>0</v>
      </c>
      <c r="AE21" s="608">
        <v>0</v>
      </c>
      <c r="AF21" s="608">
        <v>0</v>
      </c>
      <c r="AG21" s="608">
        <v>0</v>
      </c>
      <c r="AH21" s="608">
        <v>0</v>
      </c>
      <c r="AI21" s="612">
        <f t="shared" si="0"/>
        <v>1686646</v>
      </c>
      <c r="AJ21" s="13">
        <v>2</v>
      </c>
      <c r="AK21" s="13">
        <v>20</v>
      </c>
    </row>
    <row r="22" spans="1:37" s="293" customFormat="1" ht="27.95" customHeight="1">
      <c r="A22" s="13">
        <v>2</v>
      </c>
      <c r="B22" s="13">
        <v>21</v>
      </c>
      <c r="C22" s="1856" t="s">
        <v>192</v>
      </c>
      <c r="D22" s="1591"/>
      <c r="E22" s="1592"/>
      <c r="F22" s="1864" t="s">
        <v>332</v>
      </c>
      <c r="G22" s="1558"/>
      <c r="H22" s="1558"/>
      <c r="I22" s="1558"/>
      <c r="J22" s="608">
        <v>0</v>
      </c>
      <c r="K22" s="608">
        <v>0</v>
      </c>
      <c r="L22" s="608">
        <v>0</v>
      </c>
      <c r="M22" s="608">
        <v>0</v>
      </c>
      <c r="N22" s="608">
        <v>0</v>
      </c>
      <c r="O22" s="608">
        <v>0</v>
      </c>
      <c r="P22" s="608">
        <v>0</v>
      </c>
      <c r="Q22" s="608">
        <v>0</v>
      </c>
      <c r="R22" s="608">
        <v>0</v>
      </c>
      <c r="S22" s="608">
        <v>0</v>
      </c>
      <c r="T22" s="608">
        <v>0</v>
      </c>
      <c r="U22" s="608">
        <v>0</v>
      </c>
      <c r="V22" s="608">
        <v>0</v>
      </c>
      <c r="W22" s="608">
        <v>0</v>
      </c>
      <c r="X22" s="608">
        <v>0</v>
      </c>
      <c r="Y22" s="608">
        <v>0</v>
      </c>
      <c r="Z22" s="608">
        <v>0</v>
      </c>
      <c r="AA22" s="608">
        <v>0</v>
      </c>
      <c r="AB22" s="608">
        <v>0</v>
      </c>
      <c r="AC22" s="608">
        <v>0</v>
      </c>
      <c r="AD22" s="608">
        <v>0</v>
      </c>
      <c r="AE22" s="608">
        <v>0</v>
      </c>
      <c r="AF22" s="608">
        <v>0</v>
      </c>
      <c r="AG22" s="608">
        <v>0</v>
      </c>
      <c r="AH22" s="608">
        <v>0</v>
      </c>
      <c r="AI22" s="612">
        <f t="shared" si="0"/>
        <v>0</v>
      </c>
      <c r="AJ22" s="13">
        <v>2</v>
      </c>
      <c r="AK22" s="13">
        <v>21</v>
      </c>
    </row>
    <row r="23" spans="1:37" s="293" customFormat="1" ht="27.95" customHeight="1">
      <c r="A23" s="13">
        <v>2</v>
      </c>
      <c r="B23" s="13">
        <v>22</v>
      </c>
      <c r="C23" s="1857" t="s">
        <v>196</v>
      </c>
      <c r="D23" s="1858"/>
      <c r="E23" s="1859"/>
      <c r="F23" s="1864" t="s">
        <v>186</v>
      </c>
      <c r="G23" s="1558"/>
      <c r="H23" s="1558"/>
      <c r="I23" s="1558"/>
      <c r="J23" s="608">
        <v>919207</v>
      </c>
      <c r="K23" s="608">
        <v>0</v>
      </c>
      <c r="L23" s="608">
        <v>174319</v>
      </c>
      <c r="M23" s="608">
        <v>111726</v>
      </c>
      <c r="N23" s="608">
        <v>0</v>
      </c>
      <c r="O23" s="608">
        <v>0</v>
      </c>
      <c r="P23" s="608">
        <v>0</v>
      </c>
      <c r="Q23" s="608">
        <v>10879</v>
      </c>
      <c r="R23" s="608">
        <v>436134</v>
      </c>
      <c r="S23" s="608">
        <v>0</v>
      </c>
      <c r="T23" s="608">
        <v>32181</v>
      </c>
      <c r="U23" s="608">
        <v>0</v>
      </c>
      <c r="V23" s="608">
        <v>0</v>
      </c>
      <c r="W23" s="608">
        <v>0</v>
      </c>
      <c r="X23" s="608">
        <v>0</v>
      </c>
      <c r="Y23" s="608">
        <v>0</v>
      </c>
      <c r="Z23" s="608">
        <v>0</v>
      </c>
      <c r="AA23" s="608">
        <v>0</v>
      </c>
      <c r="AB23" s="608">
        <v>0</v>
      </c>
      <c r="AC23" s="608">
        <v>2200</v>
      </c>
      <c r="AD23" s="608">
        <v>0</v>
      </c>
      <c r="AE23" s="608">
        <v>0</v>
      </c>
      <c r="AF23" s="608">
        <v>0</v>
      </c>
      <c r="AG23" s="608">
        <v>0</v>
      </c>
      <c r="AH23" s="608">
        <v>0</v>
      </c>
      <c r="AI23" s="612">
        <f t="shared" si="0"/>
        <v>1686646</v>
      </c>
      <c r="AJ23" s="13">
        <v>2</v>
      </c>
      <c r="AK23" s="13">
        <v>22</v>
      </c>
    </row>
    <row r="24" spans="1:37" s="293" customFormat="1" ht="27.95" customHeight="1">
      <c r="A24" s="13">
        <v>2</v>
      </c>
      <c r="B24" s="13">
        <v>23</v>
      </c>
      <c r="C24" s="516"/>
      <c r="D24" s="358"/>
      <c r="E24" s="603"/>
      <c r="F24" s="1864" t="s">
        <v>735</v>
      </c>
      <c r="G24" s="1558"/>
      <c r="H24" s="1558"/>
      <c r="I24" s="1558"/>
      <c r="J24" s="608">
        <v>343944</v>
      </c>
      <c r="K24" s="608">
        <v>0</v>
      </c>
      <c r="L24" s="608">
        <v>0</v>
      </c>
      <c r="M24" s="608">
        <v>0</v>
      </c>
      <c r="N24" s="608">
        <v>0</v>
      </c>
      <c r="O24" s="608">
        <v>0</v>
      </c>
      <c r="P24" s="608">
        <v>0</v>
      </c>
      <c r="Q24" s="608">
        <v>0</v>
      </c>
      <c r="R24" s="608">
        <v>0</v>
      </c>
      <c r="S24" s="608">
        <v>0</v>
      </c>
      <c r="T24" s="608">
        <v>0</v>
      </c>
      <c r="U24" s="608">
        <v>0</v>
      </c>
      <c r="V24" s="608">
        <v>0</v>
      </c>
      <c r="W24" s="608">
        <v>0</v>
      </c>
      <c r="X24" s="608">
        <v>0</v>
      </c>
      <c r="Y24" s="608">
        <v>0</v>
      </c>
      <c r="Z24" s="608">
        <v>0</v>
      </c>
      <c r="AA24" s="608">
        <v>0</v>
      </c>
      <c r="AB24" s="608">
        <v>0</v>
      </c>
      <c r="AC24" s="608">
        <v>0</v>
      </c>
      <c r="AD24" s="608">
        <v>0</v>
      </c>
      <c r="AE24" s="608">
        <v>0</v>
      </c>
      <c r="AF24" s="608">
        <v>0</v>
      </c>
      <c r="AG24" s="608">
        <v>0</v>
      </c>
      <c r="AH24" s="608">
        <v>0</v>
      </c>
      <c r="AI24" s="612">
        <f t="shared" si="0"/>
        <v>343944</v>
      </c>
      <c r="AJ24" s="13">
        <v>2</v>
      </c>
      <c r="AK24" s="13">
        <v>23</v>
      </c>
    </row>
    <row r="25" spans="1:37" s="293" customFormat="1" ht="27.95" customHeight="1">
      <c r="A25" s="13">
        <v>2</v>
      </c>
      <c r="B25" s="13">
        <v>24</v>
      </c>
      <c r="C25" s="1865" t="s">
        <v>192</v>
      </c>
      <c r="D25" s="1866"/>
      <c r="E25" s="1867"/>
      <c r="F25" s="1864" t="s">
        <v>624</v>
      </c>
      <c r="G25" s="1558"/>
      <c r="H25" s="1558"/>
      <c r="I25" s="1558"/>
      <c r="J25" s="608">
        <v>575263</v>
      </c>
      <c r="K25" s="608">
        <v>0</v>
      </c>
      <c r="L25" s="608">
        <v>174319</v>
      </c>
      <c r="M25" s="608">
        <v>111726</v>
      </c>
      <c r="N25" s="608">
        <v>0</v>
      </c>
      <c r="O25" s="608">
        <v>0</v>
      </c>
      <c r="P25" s="608">
        <v>0</v>
      </c>
      <c r="Q25" s="608">
        <v>10879</v>
      </c>
      <c r="R25" s="608">
        <v>436134</v>
      </c>
      <c r="S25" s="608">
        <v>0</v>
      </c>
      <c r="T25" s="608">
        <v>32181</v>
      </c>
      <c r="U25" s="608">
        <v>0</v>
      </c>
      <c r="V25" s="608">
        <v>0</v>
      </c>
      <c r="W25" s="608">
        <v>0</v>
      </c>
      <c r="X25" s="608">
        <v>0</v>
      </c>
      <c r="Y25" s="608">
        <v>0</v>
      </c>
      <c r="Z25" s="608">
        <v>0</v>
      </c>
      <c r="AA25" s="608">
        <v>0</v>
      </c>
      <c r="AB25" s="608">
        <v>0</v>
      </c>
      <c r="AC25" s="608">
        <v>2200</v>
      </c>
      <c r="AD25" s="608">
        <v>0</v>
      </c>
      <c r="AE25" s="608">
        <v>0</v>
      </c>
      <c r="AF25" s="608">
        <v>0</v>
      </c>
      <c r="AG25" s="608">
        <v>0</v>
      </c>
      <c r="AH25" s="608">
        <v>0</v>
      </c>
      <c r="AI25" s="612">
        <f t="shared" si="0"/>
        <v>1342702</v>
      </c>
      <c r="AJ25" s="13">
        <v>2</v>
      </c>
      <c r="AK25" s="13">
        <v>24</v>
      </c>
    </row>
    <row r="26" spans="1:37" s="293" customFormat="1" ht="27.95" customHeight="1">
      <c r="A26" s="13">
        <v>2</v>
      </c>
      <c r="B26" s="13">
        <v>25</v>
      </c>
      <c r="C26" s="1865" t="s">
        <v>196</v>
      </c>
      <c r="D26" s="1866"/>
      <c r="E26" s="1867"/>
      <c r="F26" s="1864" t="s">
        <v>292</v>
      </c>
      <c r="G26" s="1558"/>
      <c r="H26" s="1558"/>
      <c r="I26" s="1558"/>
      <c r="J26" s="608">
        <v>0</v>
      </c>
      <c r="K26" s="608">
        <v>0</v>
      </c>
      <c r="L26" s="608">
        <v>0</v>
      </c>
      <c r="M26" s="608">
        <v>0</v>
      </c>
      <c r="N26" s="608">
        <v>0</v>
      </c>
      <c r="O26" s="608">
        <v>0</v>
      </c>
      <c r="P26" s="608">
        <v>0</v>
      </c>
      <c r="Q26" s="608">
        <v>0</v>
      </c>
      <c r="R26" s="608">
        <v>0</v>
      </c>
      <c r="S26" s="608">
        <v>0</v>
      </c>
      <c r="T26" s="608">
        <v>0</v>
      </c>
      <c r="U26" s="608">
        <v>0</v>
      </c>
      <c r="V26" s="608">
        <v>0</v>
      </c>
      <c r="W26" s="608">
        <v>0</v>
      </c>
      <c r="X26" s="608">
        <v>0</v>
      </c>
      <c r="Y26" s="608">
        <v>0</v>
      </c>
      <c r="Z26" s="608">
        <v>0</v>
      </c>
      <c r="AA26" s="608">
        <v>0</v>
      </c>
      <c r="AB26" s="608">
        <v>0</v>
      </c>
      <c r="AC26" s="608">
        <v>0</v>
      </c>
      <c r="AD26" s="608">
        <v>0</v>
      </c>
      <c r="AE26" s="608">
        <v>0</v>
      </c>
      <c r="AF26" s="608">
        <v>0</v>
      </c>
      <c r="AG26" s="608">
        <v>0</v>
      </c>
      <c r="AH26" s="608">
        <v>0</v>
      </c>
      <c r="AI26" s="612">
        <f t="shared" si="0"/>
        <v>0</v>
      </c>
      <c r="AJ26" s="13">
        <v>2</v>
      </c>
      <c r="AK26" s="13">
        <v>25</v>
      </c>
    </row>
    <row r="27" spans="1:37" s="293" customFormat="1" ht="27.95" customHeight="1">
      <c r="A27" s="13">
        <v>2</v>
      </c>
      <c r="B27" s="13">
        <v>26</v>
      </c>
      <c r="C27" s="306"/>
      <c r="D27" s="351"/>
      <c r="E27" s="321"/>
      <c r="F27" s="1860" t="s">
        <v>189</v>
      </c>
      <c r="G27" s="1561"/>
      <c r="H27" s="1561"/>
      <c r="I27" s="1561"/>
      <c r="J27" s="608">
        <v>0</v>
      </c>
      <c r="K27" s="608">
        <v>0</v>
      </c>
      <c r="L27" s="608">
        <v>0</v>
      </c>
      <c r="M27" s="608">
        <v>0</v>
      </c>
      <c r="N27" s="608">
        <v>0</v>
      </c>
      <c r="O27" s="608">
        <v>0</v>
      </c>
      <c r="P27" s="608">
        <v>0</v>
      </c>
      <c r="Q27" s="608">
        <v>0</v>
      </c>
      <c r="R27" s="608">
        <v>0</v>
      </c>
      <c r="S27" s="608">
        <v>0</v>
      </c>
      <c r="T27" s="608">
        <v>0</v>
      </c>
      <c r="U27" s="608">
        <v>0</v>
      </c>
      <c r="V27" s="608">
        <v>0</v>
      </c>
      <c r="W27" s="608">
        <v>0</v>
      </c>
      <c r="X27" s="608">
        <v>0</v>
      </c>
      <c r="Y27" s="608">
        <v>0</v>
      </c>
      <c r="Z27" s="608">
        <v>0</v>
      </c>
      <c r="AA27" s="608">
        <v>0</v>
      </c>
      <c r="AB27" s="608">
        <v>0</v>
      </c>
      <c r="AC27" s="608">
        <v>0</v>
      </c>
      <c r="AD27" s="608">
        <v>0</v>
      </c>
      <c r="AE27" s="608">
        <v>0</v>
      </c>
      <c r="AF27" s="608">
        <v>0</v>
      </c>
      <c r="AG27" s="608">
        <v>0</v>
      </c>
      <c r="AH27" s="608">
        <v>0</v>
      </c>
      <c r="AI27" s="612">
        <f t="shared" si="0"/>
        <v>0</v>
      </c>
      <c r="AJ27" s="13">
        <v>2</v>
      </c>
      <c r="AK27" s="13">
        <v>26</v>
      </c>
    </row>
    <row r="28" spans="1:37" s="293" customFormat="1" ht="27.95" customHeight="1">
      <c r="A28" s="13">
        <v>2</v>
      </c>
      <c r="B28" s="13">
        <v>27</v>
      </c>
      <c r="C28" s="598" t="s">
        <v>296</v>
      </c>
      <c r="D28" s="599"/>
      <c r="E28" s="604"/>
      <c r="F28" s="1581" t="s">
        <v>335</v>
      </c>
      <c r="G28" s="1556"/>
      <c r="H28" s="1556"/>
      <c r="I28" s="1556"/>
      <c r="J28" s="608">
        <v>382088</v>
      </c>
      <c r="K28" s="608">
        <v>54897</v>
      </c>
      <c r="L28" s="608">
        <v>178243</v>
      </c>
      <c r="M28" s="608">
        <v>95468</v>
      </c>
      <c r="N28" s="608">
        <v>29717</v>
      </c>
      <c r="O28" s="608">
        <v>10316</v>
      </c>
      <c r="P28" s="608">
        <v>159</v>
      </c>
      <c r="Q28" s="608">
        <v>5502</v>
      </c>
      <c r="R28" s="608">
        <v>825142</v>
      </c>
      <c r="S28" s="608">
        <v>0</v>
      </c>
      <c r="T28" s="608">
        <v>57531</v>
      </c>
      <c r="U28" s="608">
        <v>408329</v>
      </c>
      <c r="V28" s="608">
        <v>0</v>
      </c>
      <c r="W28" s="608">
        <v>0</v>
      </c>
      <c r="X28" s="608">
        <v>2825</v>
      </c>
      <c r="Y28" s="608">
        <v>382835</v>
      </c>
      <c r="Z28" s="608">
        <v>65001</v>
      </c>
      <c r="AA28" s="608">
        <v>0</v>
      </c>
      <c r="AB28" s="608">
        <v>0</v>
      </c>
      <c r="AC28" s="608">
        <v>0</v>
      </c>
      <c r="AD28" s="608">
        <v>0</v>
      </c>
      <c r="AE28" s="608">
        <v>0</v>
      </c>
      <c r="AF28" s="608">
        <v>6313</v>
      </c>
      <c r="AG28" s="608">
        <v>27414</v>
      </c>
      <c r="AH28" s="608">
        <v>0</v>
      </c>
      <c r="AI28" s="612">
        <f t="shared" si="0"/>
        <v>2531780</v>
      </c>
      <c r="AJ28" s="13">
        <v>2</v>
      </c>
      <c r="AK28" s="13">
        <v>27</v>
      </c>
    </row>
    <row r="29" spans="1:37" s="293" customFormat="1" ht="27.95" customHeight="1">
      <c r="A29" s="13">
        <v>2</v>
      </c>
      <c r="B29" s="13">
        <v>28</v>
      </c>
      <c r="C29" s="598" t="s">
        <v>299</v>
      </c>
      <c r="D29" s="599"/>
      <c r="E29" s="604"/>
      <c r="F29" s="1575" t="s">
        <v>504</v>
      </c>
      <c r="G29" s="1576"/>
      <c r="H29" s="1576"/>
      <c r="I29" s="1576"/>
      <c r="J29" s="608">
        <v>1937025</v>
      </c>
      <c r="K29" s="608">
        <v>228358</v>
      </c>
      <c r="L29" s="608">
        <v>483770</v>
      </c>
      <c r="M29" s="608">
        <v>321699</v>
      </c>
      <c r="N29" s="608">
        <v>191513</v>
      </c>
      <c r="O29" s="608">
        <v>226410</v>
      </c>
      <c r="P29" s="608">
        <v>100402</v>
      </c>
      <c r="Q29" s="608">
        <v>125628</v>
      </c>
      <c r="R29" s="608">
        <v>1352437</v>
      </c>
      <c r="S29" s="608">
        <v>84256</v>
      </c>
      <c r="T29" s="608">
        <v>51807</v>
      </c>
      <c r="U29" s="608">
        <v>234004</v>
      </c>
      <c r="V29" s="608">
        <v>104509</v>
      </c>
      <c r="W29" s="608">
        <v>62582</v>
      </c>
      <c r="X29" s="608">
        <v>138450</v>
      </c>
      <c r="Y29" s="608">
        <v>50309</v>
      </c>
      <c r="Z29" s="608">
        <v>3116</v>
      </c>
      <c r="AA29" s="608">
        <v>8435</v>
      </c>
      <c r="AB29" s="608">
        <v>90095</v>
      </c>
      <c r="AC29" s="608">
        <v>73878</v>
      </c>
      <c r="AD29" s="608">
        <v>49100</v>
      </c>
      <c r="AE29" s="608">
        <v>96563</v>
      </c>
      <c r="AF29" s="608">
        <v>0</v>
      </c>
      <c r="AG29" s="608">
        <v>199151</v>
      </c>
      <c r="AH29" s="608">
        <v>63455</v>
      </c>
      <c r="AI29" s="612">
        <f t="shared" si="0"/>
        <v>6276952</v>
      </c>
      <c r="AJ29" s="13">
        <v>2</v>
      </c>
      <c r="AK29" s="13">
        <v>28</v>
      </c>
    </row>
    <row r="30" spans="1:37" s="293" customFormat="1" ht="27.95" customHeight="1">
      <c r="A30" s="13">
        <v>2</v>
      </c>
      <c r="B30" s="13">
        <v>29</v>
      </c>
      <c r="C30" s="1575" t="s">
        <v>550</v>
      </c>
      <c r="D30" s="1576"/>
      <c r="E30" s="1576"/>
      <c r="F30" s="1576"/>
      <c r="G30" s="1576"/>
      <c r="H30" s="1576"/>
      <c r="I30" s="1576"/>
      <c r="J30" s="608">
        <v>78788</v>
      </c>
      <c r="K30" s="608">
        <v>124981</v>
      </c>
      <c r="L30" s="608">
        <v>158820</v>
      </c>
      <c r="M30" s="608">
        <v>86233</v>
      </c>
      <c r="N30" s="608">
        <v>10938</v>
      </c>
      <c r="O30" s="608">
        <v>216346</v>
      </c>
      <c r="P30" s="608">
        <v>120858</v>
      </c>
      <c r="Q30" s="608">
        <v>13896</v>
      </c>
      <c r="R30" s="608">
        <v>200341</v>
      </c>
      <c r="S30" s="608">
        <v>44573</v>
      </c>
      <c r="T30" s="608">
        <v>5729</v>
      </c>
      <c r="U30" s="608">
        <v>263000</v>
      </c>
      <c r="V30" s="608">
        <v>187616</v>
      </c>
      <c r="W30" s="608">
        <v>19625</v>
      </c>
      <c r="X30" s="608">
        <v>21272</v>
      </c>
      <c r="Y30" s="608">
        <v>136544</v>
      </c>
      <c r="Z30" s="608">
        <v>18604</v>
      </c>
      <c r="AA30" s="608">
        <v>42424</v>
      </c>
      <c r="AB30" s="608">
        <v>62287</v>
      </c>
      <c r="AC30" s="608">
        <v>158896</v>
      </c>
      <c r="AD30" s="608">
        <v>25342</v>
      </c>
      <c r="AE30" s="608">
        <v>15139</v>
      </c>
      <c r="AF30" s="608">
        <v>0</v>
      </c>
      <c r="AG30" s="608">
        <v>72433</v>
      </c>
      <c r="AH30" s="608">
        <v>1423</v>
      </c>
      <c r="AI30" s="612">
        <f t="shared" si="0"/>
        <v>2086108</v>
      </c>
      <c r="AJ30" s="13">
        <v>2</v>
      </c>
      <c r="AK30" s="13">
        <v>29</v>
      </c>
    </row>
    <row r="31" spans="1:37" s="293" customFormat="1" ht="27.95" customHeight="1">
      <c r="A31" s="13">
        <v>2</v>
      </c>
      <c r="B31" s="13">
        <v>30</v>
      </c>
      <c r="C31" s="311"/>
      <c r="D31" s="600" t="s">
        <v>306</v>
      </c>
      <c r="E31" s="1542" t="s">
        <v>310</v>
      </c>
      <c r="F31" s="1548"/>
      <c r="G31" s="1548"/>
      <c r="H31" s="1548"/>
      <c r="I31" s="1548"/>
      <c r="J31" s="608">
        <v>78788</v>
      </c>
      <c r="K31" s="608">
        <v>90954</v>
      </c>
      <c r="L31" s="608">
        <v>158420</v>
      </c>
      <c r="M31" s="608">
        <v>86233</v>
      </c>
      <c r="N31" s="608">
        <v>10938</v>
      </c>
      <c r="O31" s="608">
        <v>206994</v>
      </c>
      <c r="P31" s="608">
        <v>120858</v>
      </c>
      <c r="Q31" s="608">
        <v>13896</v>
      </c>
      <c r="R31" s="608">
        <v>200341</v>
      </c>
      <c r="S31" s="608">
        <v>41394</v>
      </c>
      <c r="T31" s="608">
        <v>5729</v>
      </c>
      <c r="U31" s="608">
        <v>263000</v>
      </c>
      <c r="V31" s="608">
        <v>114459</v>
      </c>
      <c r="W31" s="608">
        <v>15078</v>
      </c>
      <c r="X31" s="608">
        <v>18633</v>
      </c>
      <c r="Y31" s="608">
        <v>136544</v>
      </c>
      <c r="Z31" s="608">
        <v>18604</v>
      </c>
      <c r="AA31" s="608">
        <v>22643</v>
      </c>
      <c r="AB31" s="608">
        <v>62287</v>
      </c>
      <c r="AC31" s="608">
        <v>29140</v>
      </c>
      <c r="AD31" s="608">
        <v>20297</v>
      </c>
      <c r="AE31" s="608">
        <v>15139</v>
      </c>
      <c r="AF31" s="608">
        <v>0</v>
      </c>
      <c r="AG31" s="608">
        <v>72433</v>
      </c>
      <c r="AH31" s="608">
        <v>712</v>
      </c>
      <c r="AI31" s="612">
        <f t="shared" si="0"/>
        <v>1803514</v>
      </c>
      <c r="AJ31" s="13">
        <v>2</v>
      </c>
      <c r="AK31" s="13">
        <v>30</v>
      </c>
    </row>
    <row r="32" spans="1:37" s="293" customFormat="1" ht="27.95" customHeight="1">
      <c r="A32" s="13">
        <v>2</v>
      </c>
      <c r="B32" s="13">
        <v>31</v>
      </c>
      <c r="C32" s="311"/>
      <c r="D32" s="601" t="s">
        <v>111</v>
      </c>
      <c r="E32" s="1542" t="s">
        <v>315</v>
      </c>
      <c r="F32" s="1548"/>
      <c r="G32" s="1548"/>
      <c r="H32" s="1548"/>
      <c r="I32" s="1548"/>
      <c r="J32" s="608">
        <v>0</v>
      </c>
      <c r="K32" s="608">
        <v>34027</v>
      </c>
      <c r="L32" s="608">
        <v>400</v>
      </c>
      <c r="M32" s="608">
        <v>0</v>
      </c>
      <c r="N32" s="608">
        <v>0</v>
      </c>
      <c r="O32" s="608">
        <v>9352</v>
      </c>
      <c r="P32" s="608">
        <v>0</v>
      </c>
      <c r="Q32" s="608">
        <v>0</v>
      </c>
      <c r="R32" s="608">
        <v>0</v>
      </c>
      <c r="S32" s="608">
        <v>3179</v>
      </c>
      <c r="T32" s="608">
        <v>0</v>
      </c>
      <c r="U32" s="608">
        <v>0</v>
      </c>
      <c r="V32" s="608">
        <v>73157</v>
      </c>
      <c r="W32" s="608">
        <v>4547</v>
      </c>
      <c r="X32" s="608">
        <v>2639</v>
      </c>
      <c r="Y32" s="608">
        <v>0</v>
      </c>
      <c r="Z32" s="608">
        <v>0</v>
      </c>
      <c r="AA32" s="608">
        <v>19781</v>
      </c>
      <c r="AB32" s="608">
        <v>0</v>
      </c>
      <c r="AC32" s="608">
        <v>129756</v>
      </c>
      <c r="AD32" s="608">
        <v>5045</v>
      </c>
      <c r="AE32" s="608">
        <v>0</v>
      </c>
      <c r="AF32" s="608">
        <v>0</v>
      </c>
      <c r="AG32" s="608">
        <v>0</v>
      </c>
      <c r="AH32" s="608">
        <v>711</v>
      </c>
      <c r="AI32" s="612">
        <f t="shared" si="0"/>
        <v>282594</v>
      </c>
      <c r="AJ32" s="13">
        <v>2</v>
      </c>
      <c r="AK32" s="13">
        <v>31</v>
      </c>
    </row>
    <row r="33" spans="1:37" s="293" customFormat="1" ht="27.95" customHeight="1">
      <c r="A33" s="13">
        <v>2</v>
      </c>
      <c r="B33" s="13">
        <v>32</v>
      </c>
      <c r="C33" s="311"/>
      <c r="D33" s="328"/>
      <c r="E33" s="332" t="s">
        <v>71</v>
      </c>
      <c r="F33" s="1568" t="s">
        <v>689</v>
      </c>
      <c r="G33" s="1868"/>
      <c r="H33" s="1868"/>
      <c r="I33" s="1868"/>
      <c r="J33" s="608">
        <v>0</v>
      </c>
      <c r="K33" s="608">
        <v>0</v>
      </c>
      <c r="L33" s="608">
        <v>0</v>
      </c>
      <c r="M33" s="608">
        <v>0</v>
      </c>
      <c r="N33" s="608">
        <v>0</v>
      </c>
      <c r="O33" s="608">
        <v>6906</v>
      </c>
      <c r="P33" s="608">
        <v>0</v>
      </c>
      <c r="Q33" s="608">
        <v>0</v>
      </c>
      <c r="R33" s="608">
        <v>0</v>
      </c>
      <c r="S33" s="608">
        <v>0</v>
      </c>
      <c r="T33" s="608">
        <v>0</v>
      </c>
      <c r="U33" s="608">
        <v>0</v>
      </c>
      <c r="V33" s="608">
        <v>27</v>
      </c>
      <c r="W33" s="608">
        <v>27</v>
      </c>
      <c r="X33" s="608">
        <v>0</v>
      </c>
      <c r="Y33" s="608">
        <v>0</v>
      </c>
      <c r="Z33" s="608">
        <v>0</v>
      </c>
      <c r="AA33" s="608">
        <v>19781</v>
      </c>
      <c r="AB33" s="608">
        <v>0</v>
      </c>
      <c r="AC33" s="608">
        <v>19753</v>
      </c>
      <c r="AD33" s="608">
        <v>0</v>
      </c>
      <c r="AE33" s="608">
        <v>0</v>
      </c>
      <c r="AF33" s="608">
        <v>0</v>
      </c>
      <c r="AG33" s="608">
        <v>0</v>
      </c>
      <c r="AH33" s="608">
        <v>711</v>
      </c>
      <c r="AI33" s="612">
        <f t="shared" si="0"/>
        <v>47205</v>
      </c>
      <c r="AJ33" s="13">
        <v>2</v>
      </c>
      <c r="AK33" s="13">
        <v>32</v>
      </c>
    </row>
    <row r="34" spans="1:37" s="293" customFormat="1" ht="27.95" customHeight="1">
      <c r="A34" s="13">
        <v>2</v>
      </c>
      <c r="B34" s="13">
        <v>33</v>
      </c>
      <c r="C34" s="312"/>
      <c r="D34" s="306"/>
      <c r="E34" s="312" t="s">
        <v>106</v>
      </c>
      <c r="F34" s="1542" t="s">
        <v>190</v>
      </c>
      <c r="G34" s="1869"/>
      <c r="H34" s="1869"/>
      <c r="I34" s="1869"/>
      <c r="J34" s="608">
        <v>0</v>
      </c>
      <c r="K34" s="608">
        <v>34027</v>
      </c>
      <c r="L34" s="608">
        <v>400</v>
      </c>
      <c r="M34" s="608">
        <v>0</v>
      </c>
      <c r="N34" s="608">
        <v>0</v>
      </c>
      <c r="O34" s="608">
        <v>2446</v>
      </c>
      <c r="P34" s="608">
        <v>0</v>
      </c>
      <c r="Q34" s="608">
        <v>0</v>
      </c>
      <c r="R34" s="608">
        <v>0</v>
      </c>
      <c r="S34" s="608">
        <v>3179</v>
      </c>
      <c r="T34" s="608">
        <v>0</v>
      </c>
      <c r="U34" s="608">
        <v>0</v>
      </c>
      <c r="V34" s="608">
        <v>73130</v>
      </c>
      <c r="W34" s="608">
        <v>4520</v>
      </c>
      <c r="X34" s="608">
        <v>2639</v>
      </c>
      <c r="Y34" s="608">
        <v>0</v>
      </c>
      <c r="Z34" s="608">
        <v>0</v>
      </c>
      <c r="AA34" s="608">
        <v>0</v>
      </c>
      <c r="AB34" s="608">
        <v>0</v>
      </c>
      <c r="AC34" s="608">
        <v>110003</v>
      </c>
      <c r="AD34" s="608">
        <v>5045</v>
      </c>
      <c r="AE34" s="608">
        <v>0</v>
      </c>
      <c r="AF34" s="608">
        <v>0</v>
      </c>
      <c r="AG34" s="608">
        <v>0</v>
      </c>
      <c r="AH34" s="608">
        <v>0</v>
      </c>
      <c r="AI34" s="612">
        <f t="shared" si="0"/>
        <v>235389</v>
      </c>
      <c r="AJ34" s="13">
        <v>2</v>
      </c>
      <c r="AK34" s="13">
        <v>33</v>
      </c>
    </row>
    <row r="35" spans="1:37" s="293" customFormat="1" ht="27.95" customHeight="1">
      <c r="A35" s="13">
        <v>2</v>
      </c>
      <c r="B35" s="13">
        <v>34</v>
      </c>
      <c r="C35" s="1870" t="s">
        <v>1224</v>
      </c>
      <c r="D35" s="1871"/>
      <c r="E35" s="1871"/>
      <c r="F35" s="1871"/>
      <c r="G35" s="1871"/>
      <c r="H35" s="1871"/>
      <c r="I35" s="1872"/>
      <c r="J35" s="608">
        <v>0</v>
      </c>
      <c r="K35" s="608">
        <v>0</v>
      </c>
      <c r="L35" s="608">
        <v>0</v>
      </c>
      <c r="M35" s="608">
        <v>0</v>
      </c>
      <c r="N35" s="608">
        <v>0</v>
      </c>
      <c r="O35" s="608">
        <v>0</v>
      </c>
      <c r="P35" s="608">
        <v>0</v>
      </c>
      <c r="Q35" s="608">
        <v>0</v>
      </c>
      <c r="R35" s="608">
        <v>0</v>
      </c>
      <c r="S35" s="608">
        <v>0</v>
      </c>
      <c r="T35" s="608">
        <v>0</v>
      </c>
      <c r="U35" s="608">
        <v>0</v>
      </c>
      <c r="V35" s="608">
        <v>0</v>
      </c>
      <c r="W35" s="608">
        <v>0</v>
      </c>
      <c r="X35" s="608">
        <v>0</v>
      </c>
      <c r="Y35" s="608">
        <v>0</v>
      </c>
      <c r="Z35" s="608">
        <v>0</v>
      </c>
      <c r="AA35" s="608">
        <v>0</v>
      </c>
      <c r="AB35" s="608">
        <v>0</v>
      </c>
      <c r="AC35" s="608">
        <v>0</v>
      </c>
      <c r="AD35" s="608">
        <v>0</v>
      </c>
      <c r="AE35" s="608">
        <v>0</v>
      </c>
      <c r="AF35" s="608">
        <v>0</v>
      </c>
      <c r="AG35" s="608">
        <v>0</v>
      </c>
      <c r="AH35" s="608">
        <v>0</v>
      </c>
      <c r="AI35" s="612">
        <f t="shared" si="0"/>
        <v>0</v>
      </c>
      <c r="AJ35" s="13">
        <v>2</v>
      </c>
      <c r="AK35" s="13">
        <v>34</v>
      </c>
    </row>
    <row r="36" spans="1:37" s="168" customFormat="1" ht="27.95" customHeight="1">
      <c r="A36" s="13">
        <v>2</v>
      </c>
      <c r="B36" s="13">
        <v>36</v>
      </c>
      <c r="C36" s="1892" t="s">
        <v>1170</v>
      </c>
      <c r="D36" s="1893"/>
      <c r="E36" s="1893"/>
      <c r="F36" s="1893"/>
      <c r="G36" s="1893"/>
      <c r="H36" s="1863" t="s">
        <v>459</v>
      </c>
      <c r="I36" s="1565"/>
      <c r="J36" s="608">
        <v>78788</v>
      </c>
      <c r="K36" s="608">
        <v>25098</v>
      </c>
      <c r="L36" s="608">
        <v>138020</v>
      </c>
      <c r="M36" s="608">
        <v>86233</v>
      </c>
      <c r="N36" s="608">
        <v>26359</v>
      </c>
      <c r="O36" s="608">
        <v>195413</v>
      </c>
      <c r="P36" s="608">
        <v>122713</v>
      </c>
      <c r="Q36" s="608">
        <v>17928</v>
      </c>
      <c r="R36" s="608">
        <v>163241</v>
      </c>
      <c r="S36" s="608">
        <v>41394</v>
      </c>
      <c r="T36" s="608">
        <v>5729</v>
      </c>
      <c r="U36" s="608">
        <v>274864</v>
      </c>
      <c r="V36" s="608">
        <v>111674</v>
      </c>
      <c r="W36" s="608">
        <v>15078</v>
      </c>
      <c r="X36" s="608">
        <v>18633</v>
      </c>
      <c r="Y36" s="608">
        <v>79444</v>
      </c>
      <c r="Z36" s="608">
        <v>18604</v>
      </c>
      <c r="AA36" s="608">
        <v>22643</v>
      </c>
      <c r="AB36" s="608">
        <v>59925</v>
      </c>
      <c r="AC36" s="608">
        <v>29140</v>
      </c>
      <c r="AD36" s="608">
        <v>20297</v>
      </c>
      <c r="AE36" s="608">
        <v>0</v>
      </c>
      <c r="AF36" s="608">
        <v>0</v>
      </c>
      <c r="AG36" s="608">
        <v>72433</v>
      </c>
      <c r="AH36" s="608">
        <v>712</v>
      </c>
      <c r="AI36" s="612">
        <f t="shared" si="0"/>
        <v>1624363</v>
      </c>
      <c r="AJ36" s="13">
        <v>2</v>
      </c>
      <c r="AK36" s="13">
        <v>36</v>
      </c>
    </row>
    <row r="37" spans="1:37" s="168" customFormat="1" ht="27.95" customHeight="1">
      <c r="A37" s="13">
        <v>2</v>
      </c>
      <c r="B37" s="13">
        <v>37</v>
      </c>
      <c r="C37" s="1892"/>
      <c r="D37" s="1893"/>
      <c r="E37" s="1893"/>
      <c r="F37" s="1893"/>
      <c r="G37" s="1893"/>
      <c r="H37" s="1575" t="s">
        <v>898</v>
      </c>
      <c r="I37" s="1564"/>
      <c r="J37" s="608">
        <v>78788</v>
      </c>
      <c r="K37" s="608">
        <v>25098</v>
      </c>
      <c r="L37" s="608">
        <v>123920</v>
      </c>
      <c r="M37" s="608">
        <v>86233</v>
      </c>
      <c r="N37" s="608">
        <v>10628</v>
      </c>
      <c r="O37" s="608">
        <v>204765</v>
      </c>
      <c r="P37" s="608">
        <v>122713</v>
      </c>
      <c r="Q37" s="608">
        <v>10091</v>
      </c>
      <c r="R37" s="608">
        <v>163241</v>
      </c>
      <c r="S37" s="608">
        <v>44573</v>
      </c>
      <c r="T37" s="608">
        <v>5729</v>
      </c>
      <c r="U37" s="608">
        <v>263000</v>
      </c>
      <c r="V37" s="608">
        <v>184831</v>
      </c>
      <c r="W37" s="608">
        <v>19625</v>
      </c>
      <c r="X37" s="608">
        <v>21272</v>
      </c>
      <c r="Y37" s="608">
        <v>79444</v>
      </c>
      <c r="Z37" s="608">
        <v>18604</v>
      </c>
      <c r="AA37" s="608">
        <v>22643</v>
      </c>
      <c r="AB37" s="608">
        <v>59925</v>
      </c>
      <c r="AC37" s="608">
        <v>149735</v>
      </c>
      <c r="AD37" s="608">
        <v>25342</v>
      </c>
      <c r="AE37" s="608">
        <v>0</v>
      </c>
      <c r="AF37" s="608">
        <v>0</v>
      </c>
      <c r="AG37" s="608">
        <v>72433</v>
      </c>
      <c r="AH37" s="608">
        <v>1423</v>
      </c>
      <c r="AI37" s="612">
        <f t="shared" si="0"/>
        <v>1794056</v>
      </c>
      <c r="AJ37" s="13">
        <v>2</v>
      </c>
      <c r="AK37" s="13">
        <v>37</v>
      </c>
    </row>
    <row r="38" spans="1:37" s="168" customFormat="1" ht="27.95" customHeight="1">
      <c r="A38" s="13">
        <v>2</v>
      </c>
      <c r="B38" s="13">
        <v>38</v>
      </c>
      <c r="C38" s="1894" t="s">
        <v>1404</v>
      </c>
      <c r="D38" s="1895"/>
      <c r="E38" s="1895"/>
      <c r="F38" s="1895"/>
      <c r="G38" s="1896"/>
      <c r="H38" s="1544" t="s">
        <v>459</v>
      </c>
      <c r="I38" s="1542"/>
      <c r="J38" s="608">
        <v>14405</v>
      </c>
      <c r="K38" s="608">
        <v>5216</v>
      </c>
      <c r="L38" s="608">
        <v>33098</v>
      </c>
      <c r="M38" s="608">
        <v>19747</v>
      </c>
      <c r="N38" s="608">
        <v>5426</v>
      </c>
      <c r="O38" s="608">
        <v>36752</v>
      </c>
      <c r="P38" s="608">
        <v>24221</v>
      </c>
      <c r="Q38" s="608">
        <v>4252</v>
      </c>
      <c r="R38" s="608">
        <v>43756</v>
      </c>
      <c r="S38" s="608">
        <v>7327</v>
      </c>
      <c r="T38" s="608">
        <v>2004</v>
      </c>
      <c r="U38" s="608">
        <v>65170</v>
      </c>
      <c r="V38" s="608">
        <v>17830</v>
      </c>
      <c r="W38" s="608">
        <v>2022</v>
      </c>
      <c r="X38" s="608">
        <v>4212</v>
      </c>
      <c r="Y38" s="608">
        <v>12138</v>
      </c>
      <c r="Z38" s="608">
        <v>3380</v>
      </c>
      <c r="AA38" s="608">
        <v>4289</v>
      </c>
      <c r="AB38" s="608">
        <v>6906</v>
      </c>
      <c r="AC38" s="608">
        <v>8758</v>
      </c>
      <c r="AD38" s="608">
        <v>4542</v>
      </c>
      <c r="AE38" s="608">
        <v>0</v>
      </c>
      <c r="AF38" s="608">
        <v>0</v>
      </c>
      <c r="AG38" s="608">
        <v>16930</v>
      </c>
      <c r="AH38" s="608">
        <v>29</v>
      </c>
      <c r="AI38" s="612">
        <f t="shared" si="0"/>
        <v>342410</v>
      </c>
      <c r="AJ38" s="13">
        <v>2</v>
      </c>
      <c r="AK38" s="13">
        <v>38</v>
      </c>
    </row>
    <row r="39" spans="1:37" s="168" customFormat="1" ht="27.95" customHeight="1">
      <c r="A39" s="13">
        <v>2</v>
      </c>
      <c r="B39" s="13">
        <v>39</v>
      </c>
      <c r="C39" s="1897"/>
      <c r="D39" s="1898"/>
      <c r="E39" s="1898"/>
      <c r="F39" s="1898"/>
      <c r="G39" s="1899"/>
      <c r="H39" s="1581" t="s">
        <v>898</v>
      </c>
      <c r="I39" s="1555"/>
      <c r="J39" s="608">
        <v>14405</v>
      </c>
      <c r="K39" s="608">
        <v>5354</v>
      </c>
      <c r="L39" s="608">
        <v>33098</v>
      </c>
      <c r="M39" s="608">
        <v>19747</v>
      </c>
      <c r="N39" s="608">
        <v>5426</v>
      </c>
      <c r="O39" s="608">
        <v>38661</v>
      </c>
      <c r="P39" s="608">
        <v>24231</v>
      </c>
      <c r="Q39" s="608">
        <v>2201</v>
      </c>
      <c r="R39" s="608">
        <v>43756</v>
      </c>
      <c r="S39" s="608">
        <v>7800</v>
      </c>
      <c r="T39" s="608">
        <v>2004</v>
      </c>
      <c r="U39" s="608">
        <v>28500</v>
      </c>
      <c r="V39" s="608">
        <v>18224</v>
      </c>
      <c r="W39" s="608">
        <v>2040</v>
      </c>
      <c r="X39" s="608">
        <v>5114</v>
      </c>
      <c r="Y39" s="608">
        <v>12138</v>
      </c>
      <c r="Z39" s="608">
        <v>3380</v>
      </c>
      <c r="AA39" s="608">
        <v>8065</v>
      </c>
      <c r="AB39" s="608">
        <v>7118</v>
      </c>
      <c r="AC39" s="608">
        <v>15441</v>
      </c>
      <c r="AD39" s="608">
        <v>4613</v>
      </c>
      <c r="AE39" s="608">
        <v>0</v>
      </c>
      <c r="AF39" s="608">
        <v>0</v>
      </c>
      <c r="AG39" s="608">
        <v>16930</v>
      </c>
      <c r="AH39" s="608">
        <v>59</v>
      </c>
      <c r="AI39" s="612">
        <f t="shared" si="0"/>
        <v>318305</v>
      </c>
      <c r="AJ39" s="13">
        <v>2</v>
      </c>
      <c r="AK39" s="13">
        <v>39</v>
      </c>
    </row>
    <row r="40" spans="1:37" s="168" customFormat="1" ht="27.95" customHeight="1">
      <c r="A40" s="13">
        <v>2</v>
      </c>
      <c r="B40" s="13">
        <v>42</v>
      </c>
      <c r="C40" s="1900" t="s">
        <v>1152</v>
      </c>
      <c r="D40" s="1660" t="s">
        <v>947</v>
      </c>
      <c r="E40" s="1661"/>
      <c r="F40" s="1661"/>
      <c r="G40" s="1662"/>
      <c r="H40" s="1581" t="s">
        <v>459</v>
      </c>
      <c r="I40" s="1555"/>
      <c r="J40" s="608">
        <v>93193</v>
      </c>
      <c r="K40" s="608">
        <v>30314</v>
      </c>
      <c r="L40" s="608">
        <v>171118</v>
      </c>
      <c r="M40" s="608">
        <v>105980</v>
      </c>
      <c r="N40" s="608">
        <v>31785</v>
      </c>
      <c r="O40" s="608">
        <v>232165</v>
      </c>
      <c r="P40" s="608">
        <v>146934</v>
      </c>
      <c r="Q40" s="608">
        <v>22180</v>
      </c>
      <c r="R40" s="608">
        <v>206997</v>
      </c>
      <c r="S40" s="608">
        <v>48721</v>
      </c>
      <c r="T40" s="608">
        <v>7733</v>
      </c>
      <c r="U40" s="608">
        <v>340034</v>
      </c>
      <c r="V40" s="608">
        <v>129504</v>
      </c>
      <c r="W40" s="608">
        <v>17100</v>
      </c>
      <c r="X40" s="608">
        <v>22845</v>
      </c>
      <c r="Y40" s="608">
        <v>91582</v>
      </c>
      <c r="Z40" s="608">
        <v>21984</v>
      </c>
      <c r="AA40" s="608">
        <v>26932</v>
      </c>
      <c r="AB40" s="608">
        <v>66831</v>
      </c>
      <c r="AC40" s="608">
        <v>37898</v>
      </c>
      <c r="AD40" s="608">
        <v>24839</v>
      </c>
      <c r="AE40" s="608">
        <v>0</v>
      </c>
      <c r="AF40" s="608">
        <v>0</v>
      </c>
      <c r="AG40" s="608">
        <v>89363</v>
      </c>
      <c r="AH40" s="608">
        <v>741</v>
      </c>
      <c r="AI40" s="612">
        <f t="shared" si="0"/>
        <v>1966773</v>
      </c>
      <c r="AJ40" s="13">
        <v>2</v>
      </c>
      <c r="AK40" s="13">
        <v>42</v>
      </c>
    </row>
    <row r="41" spans="1:37" s="168" customFormat="1" ht="27.95" customHeight="1">
      <c r="A41" s="13">
        <v>2</v>
      </c>
      <c r="B41" s="13">
        <v>43</v>
      </c>
      <c r="C41" s="1901"/>
      <c r="D41" s="1663"/>
      <c r="E41" s="1664"/>
      <c r="F41" s="1664"/>
      <c r="G41" s="1665"/>
      <c r="H41" s="1863" t="s">
        <v>898</v>
      </c>
      <c r="I41" s="1565"/>
      <c r="J41" s="608">
        <v>93193</v>
      </c>
      <c r="K41" s="608">
        <v>30452</v>
      </c>
      <c r="L41" s="608">
        <v>157018</v>
      </c>
      <c r="M41" s="608">
        <v>105980</v>
      </c>
      <c r="N41" s="608">
        <v>16054</v>
      </c>
      <c r="O41" s="608">
        <v>243426</v>
      </c>
      <c r="P41" s="608">
        <v>146944</v>
      </c>
      <c r="Q41" s="608">
        <v>12292</v>
      </c>
      <c r="R41" s="608">
        <v>206997</v>
      </c>
      <c r="S41" s="608">
        <v>52373</v>
      </c>
      <c r="T41" s="608">
        <v>7733</v>
      </c>
      <c r="U41" s="608">
        <v>291500</v>
      </c>
      <c r="V41" s="608">
        <v>203055</v>
      </c>
      <c r="W41" s="608">
        <v>21665</v>
      </c>
      <c r="X41" s="608">
        <v>26386</v>
      </c>
      <c r="Y41" s="608">
        <v>91582</v>
      </c>
      <c r="Z41" s="608">
        <v>21984</v>
      </c>
      <c r="AA41" s="608">
        <v>30708</v>
      </c>
      <c r="AB41" s="608">
        <v>67043</v>
      </c>
      <c r="AC41" s="608">
        <v>165176</v>
      </c>
      <c r="AD41" s="608">
        <v>29955</v>
      </c>
      <c r="AE41" s="608">
        <v>0</v>
      </c>
      <c r="AF41" s="608">
        <v>0</v>
      </c>
      <c r="AG41" s="608">
        <v>89363</v>
      </c>
      <c r="AH41" s="608">
        <v>1482</v>
      </c>
      <c r="AI41" s="612">
        <f t="shared" si="0"/>
        <v>2112361</v>
      </c>
      <c r="AJ41" s="13">
        <v>2</v>
      </c>
      <c r="AK41" s="13">
        <v>43</v>
      </c>
    </row>
    <row r="42" spans="1:37" s="293" customFormat="1" ht="27.95" customHeight="1">
      <c r="A42" s="13">
        <v>2</v>
      </c>
      <c r="B42" s="13">
        <v>45</v>
      </c>
      <c r="C42" s="1916" t="s">
        <v>1250</v>
      </c>
      <c r="D42" s="1917"/>
      <c r="E42" s="1873" t="s">
        <v>836</v>
      </c>
      <c r="F42" s="1873"/>
      <c r="G42" s="1873"/>
      <c r="H42" s="1873"/>
      <c r="I42" s="1874"/>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12">
        <f t="shared" si="0"/>
        <v>0</v>
      </c>
      <c r="AJ42" s="13">
        <v>2</v>
      </c>
      <c r="AK42" s="13">
        <v>45</v>
      </c>
    </row>
    <row r="43" spans="1:37" s="293" customFormat="1" ht="27.95" customHeight="1">
      <c r="A43" s="13">
        <v>2</v>
      </c>
      <c r="B43" s="13">
        <v>46</v>
      </c>
      <c r="C43" s="1918"/>
      <c r="D43" s="1919"/>
      <c r="E43" s="1902" t="s">
        <v>180</v>
      </c>
      <c r="F43" s="1873" t="s">
        <v>957</v>
      </c>
      <c r="G43" s="1873"/>
      <c r="H43" s="1873"/>
      <c r="I43" s="1874"/>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12">
        <f t="shared" si="0"/>
        <v>0</v>
      </c>
      <c r="AJ43" s="13">
        <v>2</v>
      </c>
      <c r="AK43" s="13">
        <v>46</v>
      </c>
    </row>
    <row r="44" spans="1:37" s="293" customFormat="1" ht="27.95" customHeight="1">
      <c r="A44" s="13">
        <v>2</v>
      </c>
      <c r="B44" s="13">
        <v>47</v>
      </c>
      <c r="C44" s="1918"/>
      <c r="D44" s="1919"/>
      <c r="E44" s="1903"/>
      <c r="F44" s="1873" t="s">
        <v>606</v>
      </c>
      <c r="G44" s="1873"/>
      <c r="H44" s="1873"/>
      <c r="I44" s="1874"/>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12">
        <f t="shared" si="0"/>
        <v>0</v>
      </c>
      <c r="AJ44" s="13">
        <v>2</v>
      </c>
      <c r="AK44" s="13">
        <v>47</v>
      </c>
    </row>
    <row r="45" spans="1:37" s="293" customFormat="1" ht="27.95" customHeight="1">
      <c r="A45" s="13">
        <v>2</v>
      </c>
      <c r="B45" s="13">
        <v>48</v>
      </c>
      <c r="C45" s="1918"/>
      <c r="D45" s="1919"/>
      <c r="E45" s="1903"/>
      <c r="F45" s="1873" t="s">
        <v>992</v>
      </c>
      <c r="G45" s="1873"/>
      <c r="H45" s="1873"/>
      <c r="I45" s="1874"/>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12">
        <f t="shared" si="0"/>
        <v>0</v>
      </c>
      <c r="AJ45" s="13">
        <v>2</v>
      </c>
      <c r="AK45" s="13">
        <v>48</v>
      </c>
    </row>
    <row r="46" spans="1:37" s="293" customFormat="1" ht="27.95" customHeight="1">
      <c r="A46" s="13">
        <v>2</v>
      </c>
      <c r="B46" s="13">
        <v>49</v>
      </c>
      <c r="C46" s="1918"/>
      <c r="D46" s="1919"/>
      <c r="E46" s="1904"/>
      <c r="F46" s="1873" t="s">
        <v>454</v>
      </c>
      <c r="G46" s="1873"/>
      <c r="H46" s="1873"/>
      <c r="I46" s="1874"/>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12">
        <f t="shared" si="0"/>
        <v>0</v>
      </c>
      <c r="AJ46" s="13">
        <v>2</v>
      </c>
      <c r="AK46" s="13">
        <v>49</v>
      </c>
    </row>
    <row r="47" spans="1:37" s="293" customFormat="1" ht="27.95" customHeight="1">
      <c r="A47" s="13">
        <v>2</v>
      </c>
      <c r="B47" s="13">
        <v>50</v>
      </c>
      <c r="C47" s="1918"/>
      <c r="D47" s="1919"/>
      <c r="E47" s="1905" t="s">
        <v>613</v>
      </c>
      <c r="F47" s="1628" t="s">
        <v>1303</v>
      </c>
      <c r="G47" s="1628"/>
      <c r="H47" s="1628"/>
      <c r="I47" s="1875"/>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12">
        <f t="shared" si="0"/>
        <v>0</v>
      </c>
      <c r="AJ47" s="13">
        <v>2</v>
      </c>
      <c r="AK47" s="13">
        <v>50</v>
      </c>
    </row>
    <row r="48" spans="1:37" s="293" customFormat="1" ht="27.95" customHeight="1">
      <c r="A48" s="13">
        <v>2</v>
      </c>
      <c r="B48" s="13">
        <v>51</v>
      </c>
      <c r="C48" s="1920"/>
      <c r="D48" s="1921"/>
      <c r="E48" s="1906"/>
      <c r="F48" s="1628" t="s">
        <v>1304</v>
      </c>
      <c r="G48" s="1628"/>
      <c r="H48" s="1628"/>
      <c r="I48" s="1875"/>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12">
        <f t="shared" si="0"/>
        <v>0</v>
      </c>
      <c r="AJ48" s="13">
        <v>2</v>
      </c>
      <c r="AK48" s="13">
        <v>51</v>
      </c>
    </row>
    <row r="49" spans="1:37" s="293" customFormat="1" ht="27.95" customHeight="1">
      <c r="A49" s="13">
        <v>2</v>
      </c>
      <c r="B49" s="13">
        <v>53</v>
      </c>
      <c r="C49" s="1922" t="s">
        <v>1151</v>
      </c>
      <c r="D49" s="1923"/>
      <c r="E49" s="1876" t="s">
        <v>981</v>
      </c>
      <c r="F49" s="1877"/>
      <c r="G49" s="1877"/>
      <c r="H49" s="1877"/>
      <c r="I49" s="1878"/>
      <c r="J49" s="608">
        <v>1487076</v>
      </c>
      <c r="K49" s="608">
        <v>485917</v>
      </c>
      <c r="L49" s="608">
        <v>929121</v>
      </c>
      <c r="M49" s="608">
        <v>397411</v>
      </c>
      <c r="N49" s="608">
        <v>158969</v>
      </c>
      <c r="O49" s="608">
        <v>303610</v>
      </c>
      <c r="P49" s="608">
        <v>0</v>
      </c>
      <c r="Q49" s="608">
        <v>245308</v>
      </c>
      <c r="R49" s="608">
        <v>1119914</v>
      </c>
      <c r="S49" s="608">
        <v>199501</v>
      </c>
      <c r="T49" s="608">
        <v>175985</v>
      </c>
      <c r="U49" s="608">
        <v>0</v>
      </c>
      <c r="V49" s="608">
        <v>297094</v>
      </c>
      <c r="W49" s="608">
        <v>0</v>
      </c>
      <c r="X49" s="608">
        <v>107325</v>
      </c>
      <c r="Y49" s="608">
        <v>227806</v>
      </c>
      <c r="Z49" s="608">
        <v>144618</v>
      </c>
      <c r="AA49" s="608">
        <v>0</v>
      </c>
      <c r="AB49" s="608">
        <v>119850</v>
      </c>
      <c r="AC49" s="608">
        <v>0</v>
      </c>
      <c r="AD49" s="608">
        <v>109741</v>
      </c>
      <c r="AE49" s="608">
        <v>33067</v>
      </c>
      <c r="AF49" s="608">
        <v>31444</v>
      </c>
      <c r="AG49" s="608">
        <v>192913</v>
      </c>
      <c r="AH49" s="608">
        <v>20461</v>
      </c>
      <c r="AI49" s="612">
        <f t="shared" si="0"/>
        <v>6787131</v>
      </c>
      <c r="AJ49" s="13">
        <v>2</v>
      </c>
      <c r="AK49" s="13">
        <v>53</v>
      </c>
    </row>
    <row r="50" spans="1:37" s="293" customFormat="1" ht="27.95" customHeight="1">
      <c r="A50" s="13">
        <v>2</v>
      </c>
      <c r="B50" s="13">
        <v>54</v>
      </c>
      <c r="C50" s="1924"/>
      <c r="D50" s="1925"/>
      <c r="E50" s="1902" t="s">
        <v>180</v>
      </c>
      <c r="F50" s="1879" t="s">
        <v>240</v>
      </c>
      <c r="G50" s="1880"/>
      <c r="H50" s="1880"/>
      <c r="I50" s="1881"/>
      <c r="J50" s="608">
        <v>0</v>
      </c>
      <c r="K50" s="608">
        <v>0</v>
      </c>
      <c r="L50" s="608">
        <v>0</v>
      </c>
      <c r="M50" s="608">
        <v>0</v>
      </c>
      <c r="N50" s="608">
        <v>0</v>
      </c>
      <c r="O50" s="608">
        <v>0</v>
      </c>
      <c r="P50" s="608">
        <v>0</v>
      </c>
      <c r="Q50" s="608">
        <v>0</v>
      </c>
      <c r="R50" s="608">
        <v>0</v>
      </c>
      <c r="S50" s="608">
        <v>0</v>
      </c>
      <c r="T50" s="608">
        <v>0</v>
      </c>
      <c r="U50" s="608">
        <v>0</v>
      </c>
      <c r="V50" s="608">
        <v>0</v>
      </c>
      <c r="W50" s="608">
        <v>0</v>
      </c>
      <c r="X50" s="608">
        <v>16229</v>
      </c>
      <c r="Y50" s="608">
        <v>0</v>
      </c>
      <c r="Z50" s="608">
        <v>0</v>
      </c>
      <c r="AA50" s="608">
        <v>0</v>
      </c>
      <c r="AB50" s="608">
        <v>0</v>
      </c>
      <c r="AC50" s="608">
        <v>0</v>
      </c>
      <c r="AD50" s="608">
        <v>0</v>
      </c>
      <c r="AE50" s="608">
        <v>0</v>
      </c>
      <c r="AF50" s="608">
        <v>0</v>
      </c>
      <c r="AG50" s="608">
        <v>0</v>
      </c>
      <c r="AH50" s="608">
        <v>0</v>
      </c>
      <c r="AI50" s="612">
        <f t="shared" si="0"/>
        <v>16229</v>
      </c>
      <c r="AJ50" s="13">
        <v>2</v>
      </c>
      <c r="AK50" s="13">
        <v>54</v>
      </c>
    </row>
    <row r="51" spans="1:37" s="293" customFormat="1" ht="27.95" customHeight="1">
      <c r="A51" s="13">
        <v>2</v>
      </c>
      <c r="B51" s="13">
        <v>55</v>
      </c>
      <c r="C51" s="1924"/>
      <c r="D51" s="1925"/>
      <c r="E51" s="1903"/>
      <c r="F51" s="1879" t="s">
        <v>238</v>
      </c>
      <c r="G51" s="1880"/>
      <c r="H51" s="1880"/>
      <c r="I51" s="1881"/>
      <c r="J51" s="608">
        <v>0</v>
      </c>
      <c r="K51" s="608">
        <v>0</v>
      </c>
      <c r="L51" s="608">
        <v>0</v>
      </c>
      <c r="M51" s="608">
        <v>0</v>
      </c>
      <c r="N51" s="608">
        <v>0</v>
      </c>
      <c r="O51" s="608">
        <v>0</v>
      </c>
      <c r="P51" s="608">
        <v>0</v>
      </c>
      <c r="Q51" s="608">
        <v>0</v>
      </c>
      <c r="R51" s="608">
        <v>119475</v>
      </c>
      <c r="S51" s="608">
        <v>0</v>
      </c>
      <c r="T51" s="608">
        <v>0</v>
      </c>
      <c r="U51" s="608">
        <v>0</v>
      </c>
      <c r="V51" s="608">
        <v>98015</v>
      </c>
      <c r="W51" s="608">
        <v>0</v>
      </c>
      <c r="X51" s="608">
        <v>0</v>
      </c>
      <c r="Y51" s="608">
        <v>53919</v>
      </c>
      <c r="Z51" s="608">
        <v>0</v>
      </c>
      <c r="AA51" s="608">
        <v>0</v>
      </c>
      <c r="AB51" s="608">
        <v>0</v>
      </c>
      <c r="AC51" s="608">
        <v>0</v>
      </c>
      <c r="AD51" s="608">
        <v>5606</v>
      </c>
      <c r="AE51" s="608">
        <v>0</v>
      </c>
      <c r="AF51" s="608">
        <v>0</v>
      </c>
      <c r="AG51" s="608">
        <v>52960</v>
      </c>
      <c r="AH51" s="608">
        <v>0</v>
      </c>
      <c r="AI51" s="612">
        <f t="shared" si="0"/>
        <v>329975</v>
      </c>
      <c r="AJ51" s="13">
        <v>2</v>
      </c>
      <c r="AK51" s="13">
        <v>55</v>
      </c>
    </row>
    <row r="52" spans="1:37" s="293" customFormat="1" ht="27.95" customHeight="1">
      <c r="A52" s="13">
        <v>2</v>
      </c>
      <c r="B52" s="13">
        <v>56</v>
      </c>
      <c r="C52" s="1924"/>
      <c r="D52" s="1925"/>
      <c r="E52" s="1903"/>
      <c r="F52" s="1879" t="s">
        <v>1133</v>
      </c>
      <c r="G52" s="1880"/>
      <c r="H52" s="1880"/>
      <c r="I52" s="1881"/>
      <c r="J52" s="608">
        <v>0</v>
      </c>
      <c r="K52" s="608">
        <v>0</v>
      </c>
      <c r="L52" s="608">
        <v>0</v>
      </c>
      <c r="M52" s="608">
        <v>0</v>
      </c>
      <c r="N52" s="608">
        <v>0</v>
      </c>
      <c r="O52" s="608">
        <v>0</v>
      </c>
      <c r="P52" s="608">
        <v>0</v>
      </c>
      <c r="Q52" s="608">
        <v>0</v>
      </c>
      <c r="R52" s="608">
        <v>0</v>
      </c>
      <c r="S52" s="608">
        <v>0</v>
      </c>
      <c r="T52" s="608">
        <v>0</v>
      </c>
      <c r="U52" s="608">
        <v>0</v>
      </c>
      <c r="V52" s="608">
        <v>0</v>
      </c>
      <c r="W52" s="608">
        <v>0</v>
      </c>
      <c r="X52" s="608">
        <v>0</v>
      </c>
      <c r="Y52" s="608">
        <v>0</v>
      </c>
      <c r="Z52" s="608">
        <v>0</v>
      </c>
      <c r="AA52" s="608">
        <v>0</v>
      </c>
      <c r="AB52" s="608">
        <v>0</v>
      </c>
      <c r="AC52" s="608">
        <v>0</v>
      </c>
      <c r="AD52" s="608">
        <v>0</v>
      </c>
      <c r="AE52" s="608">
        <v>0</v>
      </c>
      <c r="AF52" s="608">
        <v>0</v>
      </c>
      <c r="AG52" s="608">
        <v>0</v>
      </c>
      <c r="AH52" s="608">
        <v>0</v>
      </c>
      <c r="AI52" s="612">
        <f t="shared" si="0"/>
        <v>0</v>
      </c>
      <c r="AJ52" s="13">
        <v>2</v>
      </c>
      <c r="AK52" s="13">
        <v>56</v>
      </c>
    </row>
    <row r="53" spans="1:37" s="293" customFormat="1" ht="27.95" customHeight="1">
      <c r="A53" s="13">
        <v>2</v>
      </c>
      <c r="B53" s="13">
        <v>57</v>
      </c>
      <c r="C53" s="1924"/>
      <c r="D53" s="1925"/>
      <c r="E53" s="1903"/>
      <c r="F53" s="1879" t="s">
        <v>1181</v>
      </c>
      <c r="G53" s="1880"/>
      <c r="H53" s="1880"/>
      <c r="I53" s="1881"/>
      <c r="J53" s="608">
        <v>0</v>
      </c>
      <c r="K53" s="608">
        <v>0</v>
      </c>
      <c r="L53" s="608">
        <v>0</v>
      </c>
      <c r="M53" s="608">
        <v>0</v>
      </c>
      <c r="N53" s="608">
        <v>0</v>
      </c>
      <c r="O53" s="608">
        <v>0</v>
      </c>
      <c r="P53" s="608">
        <v>0</v>
      </c>
      <c r="Q53" s="608">
        <v>0</v>
      </c>
      <c r="R53" s="608">
        <v>0</v>
      </c>
      <c r="S53" s="608">
        <v>0</v>
      </c>
      <c r="T53" s="608">
        <v>0</v>
      </c>
      <c r="U53" s="608">
        <v>0</v>
      </c>
      <c r="V53" s="608">
        <v>0</v>
      </c>
      <c r="W53" s="608">
        <v>0</v>
      </c>
      <c r="X53" s="608">
        <v>0</v>
      </c>
      <c r="Y53" s="608">
        <v>0</v>
      </c>
      <c r="Z53" s="608">
        <v>0</v>
      </c>
      <c r="AA53" s="608">
        <v>0</v>
      </c>
      <c r="AB53" s="608">
        <v>0</v>
      </c>
      <c r="AC53" s="608">
        <v>0</v>
      </c>
      <c r="AD53" s="608">
        <v>0</v>
      </c>
      <c r="AE53" s="608">
        <v>0</v>
      </c>
      <c r="AF53" s="608">
        <v>0</v>
      </c>
      <c r="AG53" s="608">
        <v>0</v>
      </c>
      <c r="AH53" s="608">
        <v>0</v>
      </c>
      <c r="AI53" s="612">
        <f t="shared" si="0"/>
        <v>0</v>
      </c>
      <c r="AJ53" s="13">
        <v>2</v>
      </c>
      <c r="AK53" s="13">
        <v>57</v>
      </c>
    </row>
    <row r="54" spans="1:37" s="293" customFormat="1" ht="27.95" customHeight="1">
      <c r="A54" s="13">
        <v>2</v>
      </c>
      <c r="B54" s="13">
        <v>58</v>
      </c>
      <c r="C54" s="1924"/>
      <c r="D54" s="1925"/>
      <c r="E54" s="1903"/>
      <c r="F54" s="1879" t="s">
        <v>1146</v>
      </c>
      <c r="G54" s="1880"/>
      <c r="H54" s="1880"/>
      <c r="I54" s="1881"/>
      <c r="J54" s="608">
        <v>0</v>
      </c>
      <c r="K54" s="608">
        <v>0</v>
      </c>
      <c r="L54" s="608">
        <v>0</v>
      </c>
      <c r="M54" s="608">
        <v>0</v>
      </c>
      <c r="N54" s="608">
        <v>0</v>
      </c>
      <c r="O54" s="608">
        <v>0</v>
      </c>
      <c r="P54" s="608">
        <v>0</v>
      </c>
      <c r="Q54" s="608">
        <v>0</v>
      </c>
      <c r="R54" s="608">
        <v>0</v>
      </c>
      <c r="S54" s="608">
        <v>0</v>
      </c>
      <c r="T54" s="608">
        <v>0</v>
      </c>
      <c r="U54" s="608">
        <v>0</v>
      </c>
      <c r="V54" s="608">
        <v>0</v>
      </c>
      <c r="W54" s="608">
        <v>0</v>
      </c>
      <c r="X54" s="608">
        <v>0</v>
      </c>
      <c r="Y54" s="608">
        <v>163</v>
      </c>
      <c r="Z54" s="608">
        <v>0</v>
      </c>
      <c r="AA54" s="608">
        <v>0</v>
      </c>
      <c r="AB54" s="608">
        <v>0</v>
      </c>
      <c r="AC54" s="608">
        <v>0</v>
      </c>
      <c r="AD54" s="608">
        <v>0</v>
      </c>
      <c r="AE54" s="608">
        <v>0</v>
      </c>
      <c r="AF54" s="608">
        <v>0</v>
      </c>
      <c r="AG54" s="608">
        <v>0</v>
      </c>
      <c r="AH54" s="608">
        <v>0</v>
      </c>
      <c r="AI54" s="612">
        <f t="shared" si="0"/>
        <v>163</v>
      </c>
      <c r="AJ54" s="13">
        <v>2</v>
      </c>
      <c r="AK54" s="13">
        <v>58</v>
      </c>
    </row>
    <row r="55" spans="1:37" s="293" customFormat="1" ht="27.95" customHeight="1">
      <c r="A55" s="13">
        <v>2</v>
      </c>
      <c r="B55" s="13">
        <v>59</v>
      </c>
      <c r="C55" s="1924"/>
      <c r="D55" s="1925"/>
      <c r="E55" s="1904"/>
      <c r="F55" s="1879" t="s">
        <v>933</v>
      </c>
      <c r="G55" s="1880"/>
      <c r="H55" s="1880"/>
      <c r="I55" s="1881"/>
      <c r="J55" s="608">
        <v>0</v>
      </c>
      <c r="K55" s="608">
        <v>0</v>
      </c>
      <c r="L55" s="608">
        <v>0</v>
      </c>
      <c r="M55" s="608">
        <v>0</v>
      </c>
      <c r="N55" s="608">
        <v>0</v>
      </c>
      <c r="O55" s="608">
        <v>0</v>
      </c>
      <c r="P55" s="608">
        <v>0</v>
      </c>
      <c r="Q55" s="608">
        <v>0</v>
      </c>
      <c r="R55" s="608">
        <v>0</v>
      </c>
      <c r="S55" s="608">
        <v>0</v>
      </c>
      <c r="T55" s="608">
        <v>0</v>
      </c>
      <c r="U55" s="608">
        <v>0</v>
      </c>
      <c r="V55" s="608">
        <v>0</v>
      </c>
      <c r="W55" s="608">
        <v>0</v>
      </c>
      <c r="X55" s="608">
        <v>0</v>
      </c>
      <c r="Y55" s="608">
        <v>0</v>
      </c>
      <c r="Z55" s="608">
        <v>0</v>
      </c>
      <c r="AA55" s="608">
        <v>0</v>
      </c>
      <c r="AB55" s="608">
        <v>0</v>
      </c>
      <c r="AC55" s="608">
        <v>0</v>
      </c>
      <c r="AD55" s="608">
        <v>0</v>
      </c>
      <c r="AE55" s="608">
        <v>0</v>
      </c>
      <c r="AF55" s="608">
        <v>0</v>
      </c>
      <c r="AG55" s="608">
        <v>0</v>
      </c>
      <c r="AH55" s="608">
        <v>0</v>
      </c>
      <c r="AI55" s="612">
        <f t="shared" si="0"/>
        <v>0</v>
      </c>
      <c r="AJ55" s="13">
        <v>2</v>
      </c>
      <c r="AK55" s="13">
        <v>59</v>
      </c>
    </row>
    <row r="56" spans="1:37" s="293" customFormat="1" ht="27.95" customHeight="1">
      <c r="A56" s="13">
        <v>2</v>
      </c>
      <c r="B56" s="13">
        <v>60</v>
      </c>
      <c r="C56" s="1924"/>
      <c r="D56" s="1925"/>
      <c r="E56" s="1876" t="s">
        <v>625</v>
      </c>
      <c r="F56" s="1877"/>
      <c r="G56" s="1877"/>
      <c r="H56" s="1877"/>
      <c r="I56" s="1878"/>
      <c r="J56" s="608">
        <v>0</v>
      </c>
      <c r="K56" s="608">
        <v>0</v>
      </c>
      <c r="L56" s="608">
        <v>0</v>
      </c>
      <c r="M56" s="608">
        <v>0</v>
      </c>
      <c r="N56" s="608">
        <v>0</v>
      </c>
      <c r="O56" s="608">
        <v>243834</v>
      </c>
      <c r="P56" s="608">
        <v>243834</v>
      </c>
      <c r="Q56" s="608">
        <v>0</v>
      </c>
      <c r="R56" s="608">
        <v>0</v>
      </c>
      <c r="S56" s="608">
        <v>0</v>
      </c>
      <c r="T56" s="608">
        <v>0</v>
      </c>
      <c r="U56" s="608">
        <v>603011</v>
      </c>
      <c r="V56" s="608">
        <v>29570</v>
      </c>
      <c r="W56" s="608">
        <v>29569</v>
      </c>
      <c r="X56" s="608">
        <v>0</v>
      </c>
      <c r="Y56" s="608">
        <v>0</v>
      </c>
      <c r="Z56" s="608">
        <v>0</v>
      </c>
      <c r="AA56" s="608">
        <v>42424</v>
      </c>
      <c r="AB56" s="608">
        <v>0</v>
      </c>
      <c r="AC56" s="608">
        <v>139852</v>
      </c>
      <c r="AD56" s="608">
        <v>0</v>
      </c>
      <c r="AE56" s="608">
        <v>0</v>
      </c>
      <c r="AF56" s="608">
        <v>0</v>
      </c>
      <c r="AG56" s="608">
        <v>0</v>
      </c>
      <c r="AH56" s="608">
        <v>0</v>
      </c>
      <c r="AI56" s="612">
        <f t="shared" si="0"/>
        <v>1332094</v>
      </c>
      <c r="AJ56" s="13">
        <v>2</v>
      </c>
      <c r="AK56" s="13">
        <v>60</v>
      </c>
    </row>
    <row r="57" spans="1:37" s="293" customFormat="1" ht="27.95" customHeight="1">
      <c r="A57" s="13">
        <v>2</v>
      </c>
      <c r="B57" s="13">
        <v>61</v>
      </c>
      <c r="C57" s="1924"/>
      <c r="D57" s="1925"/>
      <c r="E57" s="1902" t="s">
        <v>180</v>
      </c>
      <c r="F57" s="1879" t="s">
        <v>240</v>
      </c>
      <c r="G57" s="1880"/>
      <c r="H57" s="1880"/>
      <c r="I57" s="1881"/>
      <c r="J57" s="608">
        <v>0</v>
      </c>
      <c r="K57" s="608">
        <v>0</v>
      </c>
      <c r="L57" s="608">
        <v>0</v>
      </c>
      <c r="M57" s="608">
        <v>0</v>
      </c>
      <c r="N57" s="608">
        <v>0</v>
      </c>
      <c r="O57" s="608">
        <v>0</v>
      </c>
      <c r="P57" s="608">
        <v>0</v>
      </c>
      <c r="Q57" s="608">
        <v>0</v>
      </c>
      <c r="R57" s="608">
        <v>0</v>
      </c>
      <c r="S57" s="608">
        <v>0</v>
      </c>
      <c r="T57" s="608">
        <v>0</v>
      </c>
      <c r="U57" s="608">
        <v>0</v>
      </c>
      <c r="V57" s="608">
        <v>1532</v>
      </c>
      <c r="W57" s="608">
        <v>1532</v>
      </c>
      <c r="X57" s="608">
        <v>0</v>
      </c>
      <c r="Y57" s="608">
        <v>0</v>
      </c>
      <c r="Z57" s="608">
        <v>0</v>
      </c>
      <c r="AA57" s="608">
        <v>0</v>
      </c>
      <c r="AB57" s="608">
        <v>0</v>
      </c>
      <c r="AC57" s="608">
        <v>0</v>
      </c>
      <c r="AD57" s="608">
        <v>0</v>
      </c>
      <c r="AE57" s="608">
        <v>0</v>
      </c>
      <c r="AF57" s="608">
        <v>0</v>
      </c>
      <c r="AG57" s="608">
        <v>0</v>
      </c>
      <c r="AH57" s="608">
        <v>0</v>
      </c>
      <c r="AI57" s="612">
        <f t="shared" si="0"/>
        <v>3064</v>
      </c>
      <c r="AJ57" s="13">
        <v>2</v>
      </c>
      <c r="AK57" s="13">
        <v>61</v>
      </c>
    </row>
    <row r="58" spans="1:37" s="293" customFormat="1" ht="27.95" customHeight="1">
      <c r="A58" s="13">
        <v>2</v>
      </c>
      <c r="B58" s="13">
        <v>62</v>
      </c>
      <c r="C58" s="1924"/>
      <c r="D58" s="1925"/>
      <c r="E58" s="1903"/>
      <c r="F58" s="1879" t="s">
        <v>238</v>
      </c>
      <c r="G58" s="1880"/>
      <c r="H58" s="1880"/>
      <c r="I58" s="1881"/>
      <c r="J58" s="608">
        <v>0</v>
      </c>
      <c r="K58" s="608">
        <v>0</v>
      </c>
      <c r="L58" s="608">
        <v>0</v>
      </c>
      <c r="M58" s="608">
        <v>0</v>
      </c>
      <c r="N58" s="608">
        <v>0</v>
      </c>
      <c r="O58" s="608">
        <v>31076</v>
      </c>
      <c r="P58" s="608">
        <v>31076</v>
      </c>
      <c r="Q58" s="608">
        <v>0</v>
      </c>
      <c r="R58" s="608">
        <v>0</v>
      </c>
      <c r="S58" s="608">
        <v>0</v>
      </c>
      <c r="T58" s="608">
        <v>0</v>
      </c>
      <c r="U58" s="608">
        <v>62991</v>
      </c>
      <c r="V58" s="608">
        <v>4706</v>
      </c>
      <c r="W58" s="608">
        <v>4706</v>
      </c>
      <c r="X58" s="608">
        <v>0</v>
      </c>
      <c r="Y58" s="608">
        <v>0</v>
      </c>
      <c r="Z58" s="608">
        <v>0</v>
      </c>
      <c r="AA58" s="608">
        <v>0</v>
      </c>
      <c r="AB58" s="608">
        <v>0</v>
      </c>
      <c r="AC58" s="608">
        <v>90958</v>
      </c>
      <c r="AD58" s="608">
        <v>0</v>
      </c>
      <c r="AE58" s="608">
        <v>0</v>
      </c>
      <c r="AF58" s="608">
        <v>0</v>
      </c>
      <c r="AG58" s="608">
        <v>0</v>
      </c>
      <c r="AH58" s="608">
        <v>0</v>
      </c>
      <c r="AI58" s="612">
        <f t="shared" si="0"/>
        <v>225513</v>
      </c>
      <c r="AJ58" s="13">
        <v>2</v>
      </c>
      <c r="AK58" s="13">
        <v>62</v>
      </c>
    </row>
    <row r="59" spans="1:37" s="293" customFormat="1" ht="27.95" customHeight="1">
      <c r="A59" s="13">
        <v>2</v>
      </c>
      <c r="B59" s="13">
        <v>63</v>
      </c>
      <c r="C59" s="1924"/>
      <c r="D59" s="1925"/>
      <c r="E59" s="1903"/>
      <c r="F59" s="1879" t="s">
        <v>1133</v>
      </c>
      <c r="G59" s="1880"/>
      <c r="H59" s="1880"/>
      <c r="I59" s="1881"/>
      <c r="J59" s="608">
        <v>0</v>
      </c>
      <c r="K59" s="608">
        <v>0</v>
      </c>
      <c r="L59" s="608">
        <v>0</v>
      </c>
      <c r="M59" s="608">
        <v>0</v>
      </c>
      <c r="N59" s="608">
        <v>0</v>
      </c>
      <c r="O59" s="608">
        <v>0</v>
      </c>
      <c r="P59" s="608">
        <v>0</v>
      </c>
      <c r="Q59" s="608">
        <v>0</v>
      </c>
      <c r="R59" s="608">
        <v>0</v>
      </c>
      <c r="S59" s="608">
        <v>0</v>
      </c>
      <c r="T59" s="608">
        <v>0</v>
      </c>
      <c r="U59" s="608">
        <v>0</v>
      </c>
      <c r="V59" s="608">
        <v>0</v>
      </c>
      <c r="W59" s="608">
        <v>0</v>
      </c>
      <c r="X59" s="608">
        <v>0</v>
      </c>
      <c r="Y59" s="608">
        <v>0</v>
      </c>
      <c r="Z59" s="608">
        <v>0</v>
      </c>
      <c r="AA59" s="608">
        <v>0</v>
      </c>
      <c r="AB59" s="608">
        <v>0</v>
      </c>
      <c r="AC59" s="608">
        <v>0</v>
      </c>
      <c r="AD59" s="608">
        <v>0</v>
      </c>
      <c r="AE59" s="608">
        <v>0</v>
      </c>
      <c r="AF59" s="608">
        <v>0</v>
      </c>
      <c r="AG59" s="608">
        <v>0</v>
      </c>
      <c r="AH59" s="608">
        <v>0</v>
      </c>
      <c r="AI59" s="612">
        <f t="shared" si="0"/>
        <v>0</v>
      </c>
      <c r="AJ59" s="13">
        <v>2</v>
      </c>
      <c r="AK59" s="13">
        <v>63</v>
      </c>
    </row>
    <row r="60" spans="1:37" s="293" customFormat="1" ht="27.95" customHeight="1">
      <c r="A60" s="13">
        <v>2</v>
      </c>
      <c r="B60" s="13">
        <v>64</v>
      </c>
      <c r="C60" s="1924"/>
      <c r="D60" s="1925"/>
      <c r="E60" s="1903"/>
      <c r="F60" s="1879" t="s">
        <v>1181</v>
      </c>
      <c r="G60" s="1880"/>
      <c r="H60" s="1880"/>
      <c r="I60" s="1881"/>
      <c r="J60" s="608">
        <v>0</v>
      </c>
      <c r="K60" s="608">
        <v>0</v>
      </c>
      <c r="L60" s="608">
        <v>0</v>
      </c>
      <c r="M60" s="608">
        <v>0</v>
      </c>
      <c r="N60" s="608">
        <v>0</v>
      </c>
      <c r="O60" s="608">
        <v>1040</v>
      </c>
      <c r="P60" s="608">
        <v>1040</v>
      </c>
      <c r="Q60" s="608">
        <v>0</v>
      </c>
      <c r="R60" s="608">
        <v>0</v>
      </c>
      <c r="S60" s="608">
        <v>0</v>
      </c>
      <c r="T60" s="608">
        <v>0</v>
      </c>
      <c r="U60" s="608">
        <v>0</v>
      </c>
      <c r="V60" s="608">
        <v>0</v>
      </c>
      <c r="W60" s="608">
        <v>0</v>
      </c>
      <c r="X60" s="608">
        <v>0</v>
      </c>
      <c r="Y60" s="608">
        <v>0</v>
      </c>
      <c r="Z60" s="608">
        <v>0</v>
      </c>
      <c r="AA60" s="608">
        <v>0</v>
      </c>
      <c r="AB60" s="608">
        <v>0</v>
      </c>
      <c r="AC60" s="608">
        <v>0</v>
      </c>
      <c r="AD60" s="608">
        <v>0</v>
      </c>
      <c r="AE60" s="608">
        <v>0</v>
      </c>
      <c r="AF60" s="608">
        <v>0</v>
      </c>
      <c r="AG60" s="608">
        <v>0</v>
      </c>
      <c r="AH60" s="608">
        <v>0</v>
      </c>
      <c r="AI60" s="612">
        <f t="shared" si="0"/>
        <v>2080</v>
      </c>
      <c r="AJ60" s="13">
        <v>2</v>
      </c>
      <c r="AK60" s="13">
        <v>64</v>
      </c>
    </row>
    <row r="61" spans="1:37" s="293" customFormat="1" ht="27.95" customHeight="1">
      <c r="A61" s="13">
        <v>2</v>
      </c>
      <c r="B61" s="13">
        <v>65</v>
      </c>
      <c r="C61" s="1924"/>
      <c r="D61" s="1925"/>
      <c r="E61" s="1903"/>
      <c r="F61" s="1879" t="s">
        <v>1146</v>
      </c>
      <c r="G61" s="1880"/>
      <c r="H61" s="1880"/>
      <c r="I61" s="1881"/>
      <c r="J61" s="608">
        <v>0</v>
      </c>
      <c r="K61" s="608">
        <v>0</v>
      </c>
      <c r="L61" s="608">
        <v>0</v>
      </c>
      <c r="M61" s="608">
        <v>0</v>
      </c>
      <c r="N61" s="608">
        <v>0</v>
      </c>
      <c r="O61" s="608">
        <v>0</v>
      </c>
      <c r="P61" s="608">
        <v>0</v>
      </c>
      <c r="Q61" s="608">
        <v>0</v>
      </c>
      <c r="R61" s="608">
        <v>0</v>
      </c>
      <c r="S61" s="608">
        <v>0</v>
      </c>
      <c r="T61" s="608">
        <v>0</v>
      </c>
      <c r="U61" s="608">
        <v>6460</v>
      </c>
      <c r="V61" s="608">
        <v>0</v>
      </c>
      <c r="W61" s="608">
        <v>0</v>
      </c>
      <c r="X61" s="608">
        <v>0</v>
      </c>
      <c r="Y61" s="608">
        <v>0</v>
      </c>
      <c r="Z61" s="608">
        <v>0</v>
      </c>
      <c r="AA61" s="608">
        <v>0</v>
      </c>
      <c r="AB61" s="608">
        <v>0</v>
      </c>
      <c r="AC61" s="608">
        <v>0</v>
      </c>
      <c r="AD61" s="608">
        <v>0</v>
      </c>
      <c r="AE61" s="608">
        <v>0</v>
      </c>
      <c r="AF61" s="608">
        <v>0</v>
      </c>
      <c r="AG61" s="608">
        <v>0</v>
      </c>
      <c r="AH61" s="608">
        <v>0</v>
      </c>
      <c r="AI61" s="612">
        <f t="shared" si="0"/>
        <v>6460</v>
      </c>
      <c r="AJ61" s="13">
        <v>2</v>
      </c>
      <c r="AK61" s="13">
        <v>65</v>
      </c>
    </row>
    <row r="62" spans="1:37" s="293" customFormat="1" ht="27.95" customHeight="1">
      <c r="A62" s="13">
        <v>2</v>
      </c>
      <c r="B62" s="13">
        <v>66</v>
      </c>
      <c r="C62" s="1926"/>
      <c r="D62" s="1927"/>
      <c r="E62" s="1904"/>
      <c r="F62" s="1874" t="s">
        <v>933</v>
      </c>
      <c r="G62" s="1628"/>
      <c r="H62" s="1628"/>
      <c r="I62" s="1875"/>
      <c r="J62" s="608">
        <v>0</v>
      </c>
      <c r="K62" s="608">
        <v>0</v>
      </c>
      <c r="L62" s="608">
        <v>0</v>
      </c>
      <c r="M62" s="608">
        <v>0</v>
      </c>
      <c r="N62" s="608">
        <v>0</v>
      </c>
      <c r="O62" s="608">
        <v>0</v>
      </c>
      <c r="P62" s="608">
        <v>0</v>
      </c>
      <c r="Q62" s="608">
        <v>0</v>
      </c>
      <c r="R62" s="608">
        <v>0</v>
      </c>
      <c r="S62" s="608">
        <v>0</v>
      </c>
      <c r="T62" s="608">
        <v>0</v>
      </c>
      <c r="U62" s="608">
        <v>17208</v>
      </c>
      <c r="V62" s="608">
        <v>0</v>
      </c>
      <c r="W62" s="608">
        <v>0</v>
      </c>
      <c r="X62" s="608">
        <v>0</v>
      </c>
      <c r="Y62" s="608">
        <v>0</v>
      </c>
      <c r="Z62" s="608">
        <v>0</v>
      </c>
      <c r="AA62" s="608">
        <v>0</v>
      </c>
      <c r="AB62" s="608">
        <v>0</v>
      </c>
      <c r="AC62" s="608">
        <v>0</v>
      </c>
      <c r="AD62" s="608">
        <v>0</v>
      </c>
      <c r="AE62" s="608">
        <v>0</v>
      </c>
      <c r="AF62" s="608">
        <v>0</v>
      </c>
      <c r="AG62" s="608">
        <v>0</v>
      </c>
      <c r="AH62" s="608">
        <v>0</v>
      </c>
      <c r="AI62" s="612">
        <f t="shared" si="0"/>
        <v>17208</v>
      </c>
      <c r="AJ62" s="13">
        <v>2</v>
      </c>
      <c r="AK62" s="13">
        <v>66</v>
      </c>
    </row>
    <row r="63" spans="1:37" s="293" customFormat="1" ht="27.95" customHeight="1">
      <c r="A63" s="11">
        <v>2</v>
      </c>
      <c r="B63" s="11">
        <v>67</v>
      </c>
      <c r="C63" s="1882" t="s">
        <v>1406</v>
      </c>
      <c r="D63" s="1883"/>
      <c r="E63" s="1884"/>
      <c r="F63" s="1885" t="s">
        <v>1366</v>
      </c>
      <c r="G63" s="1546"/>
      <c r="H63" s="1546"/>
      <c r="I63" s="1589"/>
      <c r="J63" s="609">
        <v>0</v>
      </c>
      <c r="K63" s="609">
        <v>0</v>
      </c>
      <c r="L63" s="609">
        <v>0</v>
      </c>
      <c r="M63" s="609">
        <v>0</v>
      </c>
      <c r="N63" s="609">
        <v>0</v>
      </c>
      <c r="O63" s="609">
        <v>0</v>
      </c>
      <c r="P63" s="609">
        <v>0</v>
      </c>
      <c r="Q63" s="609">
        <v>0</v>
      </c>
      <c r="R63" s="609">
        <v>0</v>
      </c>
      <c r="S63" s="609">
        <v>0</v>
      </c>
      <c r="T63" s="609">
        <v>0</v>
      </c>
      <c r="U63" s="609">
        <v>0</v>
      </c>
      <c r="V63" s="609">
        <v>0</v>
      </c>
      <c r="W63" s="609">
        <v>0</v>
      </c>
      <c r="X63" s="609">
        <v>0</v>
      </c>
      <c r="Y63" s="609">
        <v>0</v>
      </c>
      <c r="Z63" s="609">
        <v>0</v>
      </c>
      <c r="AA63" s="609">
        <v>0</v>
      </c>
      <c r="AB63" s="609">
        <v>0</v>
      </c>
      <c r="AC63" s="610">
        <v>0</v>
      </c>
      <c r="AD63" s="610">
        <v>0</v>
      </c>
      <c r="AE63" s="610">
        <v>0</v>
      </c>
      <c r="AF63" s="610">
        <v>0</v>
      </c>
      <c r="AG63" s="610">
        <v>0</v>
      </c>
      <c r="AH63" s="610">
        <v>0</v>
      </c>
      <c r="AI63" s="610">
        <f t="shared" si="0"/>
        <v>0</v>
      </c>
      <c r="AJ63" s="13">
        <v>2</v>
      </c>
      <c r="AK63" s="13">
        <v>67</v>
      </c>
    </row>
    <row r="64" spans="1:37" s="293" customFormat="1" ht="27.95" customHeight="1">
      <c r="A64" s="11">
        <v>2</v>
      </c>
      <c r="B64" s="11">
        <v>68</v>
      </c>
      <c r="C64" s="1907" t="s">
        <v>1369</v>
      </c>
      <c r="D64" s="1908"/>
      <c r="E64" s="1909"/>
      <c r="F64" s="1885" t="s">
        <v>1370</v>
      </c>
      <c r="G64" s="1546"/>
      <c r="H64" s="1546"/>
      <c r="I64" s="1589"/>
      <c r="J64" s="609">
        <v>151677</v>
      </c>
      <c r="K64" s="609">
        <v>22927</v>
      </c>
      <c r="L64" s="609">
        <v>0</v>
      </c>
      <c r="M64" s="609">
        <v>16072</v>
      </c>
      <c r="N64" s="609">
        <v>14341</v>
      </c>
      <c r="O64" s="609">
        <v>17329</v>
      </c>
      <c r="P64" s="609">
        <v>8657</v>
      </c>
      <c r="Q64" s="609">
        <v>6622</v>
      </c>
      <c r="R64" s="609">
        <v>39048</v>
      </c>
      <c r="S64" s="609">
        <v>0</v>
      </c>
      <c r="T64" s="609">
        <v>0</v>
      </c>
      <c r="U64" s="609">
        <v>0</v>
      </c>
      <c r="V64" s="609">
        <v>11442</v>
      </c>
      <c r="W64" s="609">
        <v>3392</v>
      </c>
      <c r="X64" s="609">
        <v>7338</v>
      </c>
      <c r="Y64" s="609">
        <v>0</v>
      </c>
      <c r="Z64" s="609">
        <v>0</v>
      </c>
      <c r="AA64" s="609">
        <v>0</v>
      </c>
      <c r="AB64" s="609">
        <v>0</v>
      </c>
      <c r="AC64" s="610">
        <v>0</v>
      </c>
      <c r="AD64" s="610">
        <v>0</v>
      </c>
      <c r="AE64" s="610">
        <v>0</v>
      </c>
      <c r="AF64" s="610">
        <v>0</v>
      </c>
      <c r="AG64" s="610">
        <v>0</v>
      </c>
      <c r="AH64" s="610">
        <v>0</v>
      </c>
      <c r="AI64" s="610">
        <f t="shared" si="0"/>
        <v>298845</v>
      </c>
      <c r="AJ64" s="13">
        <v>2</v>
      </c>
      <c r="AK64" s="13">
        <v>68</v>
      </c>
    </row>
    <row r="65" spans="1:37" s="293" customFormat="1" ht="27.95" customHeight="1">
      <c r="A65" s="11">
        <v>2</v>
      </c>
      <c r="B65" s="11">
        <v>69</v>
      </c>
      <c r="C65" s="1910"/>
      <c r="D65" s="1911"/>
      <c r="E65" s="1912"/>
      <c r="F65" s="1885" t="s">
        <v>1371</v>
      </c>
      <c r="G65" s="1546"/>
      <c r="H65" s="1546"/>
      <c r="I65" s="1589"/>
      <c r="J65" s="609">
        <v>0</v>
      </c>
      <c r="K65" s="609">
        <v>0</v>
      </c>
      <c r="L65" s="609">
        <v>0</v>
      </c>
      <c r="M65" s="609">
        <v>0</v>
      </c>
      <c r="N65" s="609">
        <v>0</v>
      </c>
      <c r="O65" s="609">
        <v>0</v>
      </c>
      <c r="P65" s="609">
        <v>0</v>
      </c>
      <c r="Q65" s="609">
        <v>0</v>
      </c>
      <c r="R65" s="609">
        <v>0</v>
      </c>
      <c r="S65" s="609">
        <v>0</v>
      </c>
      <c r="T65" s="609">
        <v>0</v>
      </c>
      <c r="U65" s="609">
        <v>0</v>
      </c>
      <c r="V65" s="609">
        <v>0</v>
      </c>
      <c r="W65" s="609">
        <v>0</v>
      </c>
      <c r="X65" s="609">
        <v>0</v>
      </c>
      <c r="Y65" s="609">
        <v>0</v>
      </c>
      <c r="Z65" s="609">
        <v>0</v>
      </c>
      <c r="AA65" s="609">
        <v>0</v>
      </c>
      <c r="AB65" s="609">
        <v>0</v>
      </c>
      <c r="AC65" s="610">
        <v>0</v>
      </c>
      <c r="AD65" s="610">
        <v>0</v>
      </c>
      <c r="AE65" s="610">
        <v>0</v>
      </c>
      <c r="AF65" s="610">
        <v>0</v>
      </c>
      <c r="AG65" s="610">
        <v>0</v>
      </c>
      <c r="AH65" s="610">
        <v>0</v>
      </c>
      <c r="AI65" s="610">
        <f t="shared" si="0"/>
        <v>0</v>
      </c>
      <c r="AJ65" s="13">
        <v>2</v>
      </c>
      <c r="AK65" s="13">
        <v>69</v>
      </c>
    </row>
    <row r="66" spans="1:37" s="293" customFormat="1" ht="27.95" customHeight="1">
      <c r="A66" s="11">
        <v>2</v>
      </c>
      <c r="B66" s="11">
        <v>70</v>
      </c>
      <c r="C66" s="1913"/>
      <c r="D66" s="1914"/>
      <c r="E66" s="1915"/>
      <c r="F66" s="1885" t="s">
        <v>1407</v>
      </c>
      <c r="G66" s="1546"/>
      <c r="H66" s="1546"/>
      <c r="I66" s="1589"/>
      <c r="J66" s="610">
        <v>0</v>
      </c>
      <c r="K66" s="610">
        <v>0</v>
      </c>
      <c r="L66" s="610">
        <v>0</v>
      </c>
      <c r="M66" s="610">
        <v>1684</v>
      </c>
      <c r="N66" s="610">
        <v>0</v>
      </c>
      <c r="O66" s="610">
        <v>0</v>
      </c>
      <c r="P66" s="610">
        <v>0</v>
      </c>
      <c r="Q66" s="610">
        <v>0</v>
      </c>
      <c r="R66" s="610">
        <v>0</v>
      </c>
      <c r="S66" s="610">
        <v>0</v>
      </c>
      <c r="T66" s="610">
        <v>0</v>
      </c>
      <c r="U66" s="610">
        <v>0</v>
      </c>
      <c r="V66" s="610">
        <v>0</v>
      </c>
      <c r="W66" s="610">
        <v>0</v>
      </c>
      <c r="X66" s="610">
        <v>0</v>
      </c>
      <c r="Y66" s="610">
        <v>0</v>
      </c>
      <c r="Z66" s="610">
        <v>0</v>
      </c>
      <c r="AA66" s="610">
        <v>0</v>
      </c>
      <c r="AB66" s="610">
        <v>0</v>
      </c>
      <c r="AC66" s="610">
        <v>0</v>
      </c>
      <c r="AD66" s="610">
        <v>0</v>
      </c>
      <c r="AE66" s="610">
        <v>0</v>
      </c>
      <c r="AF66" s="610">
        <v>0</v>
      </c>
      <c r="AG66" s="610">
        <v>0</v>
      </c>
      <c r="AH66" s="610">
        <v>0</v>
      </c>
      <c r="AI66" s="610">
        <f t="shared" si="0"/>
        <v>1684</v>
      </c>
      <c r="AJ66" s="13">
        <v>2</v>
      </c>
      <c r="AK66" s="13">
        <v>70</v>
      </c>
    </row>
    <row r="67" spans="1:37" s="293" customFormat="1" ht="18" customHeight="1"/>
    <row r="68" spans="1:37" s="293" customFormat="1" ht="18" customHeight="1"/>
    <row r="69" spans="1:37" s="293" customFormat="1" ht="18" customHeight="1"/>
    <row r="70" spans="1:37" s="293" customFormat="1" ht="18" customHeight="1"/>
    <row r="71" spans="1:37" s="293" customFormat="1" ht="18" customHeight="1"/>
    <row r="72" spans="1:37" s="293" customFormat="1" ht="18" customHeight="1"/>
    <row r="73" spans="1:37" s="293" customFormat="1" ht="18" customHeight="1"/>
    <row r="74" spans="1:37" s="293" customFormat="1" ht="18" customHeight="1"/>
    <row r="75" spans="1:37" s="293" customFormat="1" ht="18" customHeight="1"/>
    <row r="76" spans="1:37" s="293" customFormat="1" ht="18" customHeight="1"/>
    <row r="77" spans="1:37" s="293" customFormat="1" ht="18" customHeight="1"/>
    <row r="78" spans="1:37" s="293" customFormat="1" ht="18" customHeight="1"/>
    <row r="79" spans="1:37" s="293" customFormat="1" ht="18" customHeight="1"/>
    <row r="80" spans="1:37" s="293" customFormat="1" ht="18" customHeight="1"/>
    <row r="81" s="293" customFormat="1" ht="18" customHeight="1"/>
    <row r="82" s="293" customFormat="1" ht="18" customHeight="1"/>
    <row r="83" s="293" customFormat="1" ht="18" customHeight="1"/>
    <row r="84" s="293" customFormat="1" ht="18" customHeight="1"/>
    <row r="85" s="293" customFormat="1" ht="18" customHeight="1"/>
  </sheetData>
  <mergeCells count="84">
    <mergeCell ref="F64:I64"/>
    <mergeCell ref="F65:I65"/>
    <mergeCell ref="F66:I66"/>
    <mergeCell ref="AI7:AI8"/>
    <mergeCell ref="D10:E12"/>
    <mergeCell ref="C36:G37"/>
    <mergeCell ref="C38:G39"/>
    <mergeCell ref="C40:C41"/>
    <mergeCell ref="D40:G41"/>
    <mergeCell ref="E43:E46"/>
    <mergeCell ref="E47:E48"/>
    <mergeCell ref="E50:E55"/>
    <mergeCell ref="E57:E62"/>
    <mergeCell ref="C64:E66"/>
    <mergeCell ref="C42:D48"/>
    <mergeCell ref="C49:D62"/>
    <mergeCell ref="F60:I60"/>
    <mergeCell ref="F61:I61"/>
    <mergeCell ref="F62:I62"/>
    <mergeCell ref="C63:E63"/>
    <mergeCell ref="F63:I63"/>
    <mergeCell ref="F55:I55"/>
    <mergeCell ref="E56:I56"/>
    <mergeCell ref="F57:I57"/>
    <mergeCell ref="F58:I58"/>
    <mergeCell ref="F59:I59"/>
    <mergeCell ref="F50:I50"/>
    <mergeCell ref="F51:I51"/>
    <mergeCell ref="F52:I52"/>
    <mergeCell ref="F53:I53"/>
    <mergeCell ref="F54:I54"/>
    <mergeCell ref="F45:I45"/>
    <mergeCell ref="F46:I46"/>
    <mergeCell ref="F47:I47"/>
    <mergeCell ref="F48:I48"/>
    <mergeCell ref="E49:I49"/>
    <mergeCell ref="H40:I40"/>
    <mergeCell ref="H41:I41"/>
    <mergeCell ref="E42:I42"/>
    <mergeCell ref="F43:I43"/>
    <mergeCell ref="F44:I44"/>
    <mergeCell ref="C35:I35"/>
    <mergeCell ref="H36:I36"/>
    <mergeCell ref="H37:I37"/>
    <mergeCell ref="H38:I38"/>
    <mergeCell ref="H39:I39"/>
    <mergeCell ref="C30:I30"/>
    <mergeCell ref="E31:I31"/>
    <mergeCell ref="E32:I32"/>
    <mergeCell ref="F33:I33"/>
    <mergeCell ref="F34:I34"/>
    <mergeCell ref="C26:E26"/>
    <mergeCell ref="F26:I26"/>
    <mergeCell ref="F27:I27"/>
    <mergeCell ref="F28:I28"/>
    <mergeCell ref="F29:I29"/>
    <mergeCell ref="C23:E23"/>
    <mergeCell ref="F23:I23"/>
    <mergeCell ref="F24:I24"/>
    <mergeCell ref="C25:E25"/>
    <mergeCell ref="F25:I25"/>
    <mergeCell ref="C19:E19"/>
    <mergeCell ref="F19:H19"/>
    <mergeCell ref="C20:H20"/>
    <mergeCell ref="C21:I21"/>
    <mergeCell ref="C22:E22"/>
    <mergeCell ref="F22:I22"/>
    <mergeCell ref="C15:E15"/>
    <mergeCell ref="F15:I15"/>
    <mergeCell ref="C16:I16"/>
    <mergeCell ref="C17:H17"/>
    <mergeCell ref="C18:E18"/>
    <mergeCell ref="F18:H18"/>
    <mergeCell ref="F10:I10"/>
    <mergeCell ref="F11:I11"/>
    <mergeCell ref="F12:I12"/>
    <mergeCell ref="C13:I13"/>
    <mergeCell ref="C14:E14"/>
    <mergeCell ref="F14:I14"/>
    <mergeCell ref="E1:H1"/>
    <mergeCell ref="O7:P7"/>
    <mergeCell ref="T7:U7"/>
    <mergeCell ref="V7:W7"/>
    <mergeCell ref="D9:I9"/>
  </mergeCells>
  <phoneticPr fontId="24"/>
  <pageMargins left="0.78740157480314965" right="0.78740157480314965" top="0.78740157480314965" bottom="0.39370078740157483" header="0.19685039370078741" footer="0.19685039370078741"/>
  <pageSetup paperSize="9" scale="43" fitToWidth="0" fitToHeight="0" pageOrder="overThenDown" orientation="portrait" horizontalDpi="1200" verticalDpi="1200" r:id="rId1"/>
  <headerFooter alignWithMargins="0"/>
  <colBreaks count="3" manualBreakCount="3">
    <brk id="16" max="65" man="1"/>
    <brk id="23" max="65" man="1"/>
    <brk id="29" max="6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autoPageBreaks="0" fitToPage="1"/>
  </sheetPr>
  <dimension ref="A1:R154"/>
  <sheetViews>
    <sheetView showZeros="0" view="pageBreakPreview" topLeftCell="A52" zoomScale="55" zoomScaleNormal="85" zoomScaleSheetLayoutView="55" workbookViewId="0"/>
  </sheetViews>
  <sheetFormatPr defaultRowHeight="30" customHeight="1"/>
  <cols>
    <col min="1" max="2" width="5.7109375" style="290" customWidth="1"/>
    <col min="3" max="3" width="5.5703125" style="290" customWidth="1"/>
    <col min="4" max="4" width="4.85546875" style="290" customWidth="1"/>
    <col min="5" max="5" width="3.42578125" style="290" customWidth="1"/>
    <col min="6" max="7" width="20.7109375" style="290" customWidth="1"/>
    <col min="8" max="16" width="21.7109375" style="291" customWidth="1"/>
    <col min="17" max="18" width="5.7109375" style="290" customWidth="1"/>
    <col min="19" max="19" width="9.140625" style="290" customWidth="1"/>
    <col min="20" max="16384" width="9.140625" style="290"/>
  </cols>
  <sheetData>
    <row r="1" spans="1:18" s="613" customFormat="1" ht="30" customHeight="1">
      <c r="A1" s="614"/>
      <c r="B1" s="615"/>
      <c r="C1" s="617"/>
      <c r="D1" s="622" t="s">
        <v>306</v>
      </c>
      <c r="E1" s="1928" t="s">
        <v>85</v>
      </c>
      <c r="F1" s="1929"/>
      <c r="G1" s="631" t="s">
        <v>120</v>
      </c>
      <c r="H1" s="635"/>
      <c r="I1" s="614"/>
      <c r="J1" s="615"/>
      <c r="K1" s="615"/>
      <c r="L1" s="615"/>
      <c r="M1" s="615"/>
      <c r="N1" s="615"/>
      <c r="O1" s="615"/>
      <c r="P1" s="615"/>
      <c r="Q1" s="1930"/>
      <c r="R1" s="1931"/>
    </row>
    <row r="2" spans="1:18" s="613" customFormat="1" ht="24.95" customHeight="1">
      <c r="A2" s="614"/>
      <c r="B2" s="615"/>
      <c r="C2" s="618"/>
      <c r="D2" s="615"/>
      <c r="E2" s="627"/>
      <c r="F2" s="627"/>
      <c r="G2" s="615"/>
      <c r="H2" s="636"/>
      <c r="I2" s="615"/>
      <c r="J2" s="615"/>
      <c r="K2" s="615"/>
      <c r="L2" s="615"/>
      <c r="M2" s="615"/>
      <c r="N2" s="615"/>
      <c r="O2" s="615"/>
      <c r="P2" s="615"/>
    </row>
    <row r="3" spans="1:18" s="613" customFormat="1" ht="24.95" customHeight="1">
      <c r="A3" s="614"/>
      <c r="B3" s="615"/>
      <c r="C3" s="618"/>
      <c r="D3" s="615"/>
      <c r="E3" s="627"/>
      <c r="F3" s="627"/>
      <c r="G3" s="615"/>
      <c r="H3" s="636"/>
      <c r="I3" s="615"/>
      <c r="J3" s="615"/>
      <c r="K3" s="615"/>
      <c r="L3" s="615"/>
      <c r="M3" s="615"/>
      <c r="N3" s="615"/>
      <c r="O3" s="615"/>
      <c r="P3" s="615"/>
    </row>
    <row r="4" spans="1:18" s="613" customFormat="1" ht="20.100000000000001" customHeight="1">
      <c r="A4" s="614"/>
      <c r="B4" s="615"/>
      <c r="C4" s="615"/>
      <c r="D4" s="615"/>
      <c r="E4" s="615"/>
      <c r="F4" s="615"/>
      <c r="G4" s="615"/>
      <c r="H4" s="615"/>
      <c r="I4" s="615"/>
      <c r="J4" s="615"/>
      <c r="K4" s="615"/>
      <c r="L4" s="615"/>
      <c r="M4" s="615"/>
      <c r="N4" s="615"/>
      <c r="O4" s="615"/>
      <c r="P4" s="615"/>
    </row>
    <row r="5" spans="1:18" s="613" customFormat="1" ht="20.100000000000001" customHeight="1">
      <c r="A5" s="614"/>
      <c r="B5" s="615"/>
      <c r="C5" s="615" t="s">
        <v>747</v>
      </c>
      <c r="D5" s="614"/>
      <c r="E5" s="615"/>
      <c r="F5" s="615"/>
      <c r="G5" s="615"/>
      <c r="H5" s="636"/>
      <c r="I5" s="636"/>
      <c r="J5" s="636"/>
      <c r="K5" s="636"/>
      <c r="L5" s="636"/>
      <c r="M5" s="636"/>
      <c r="N5" s="636"/>
      <c r="O5" s="636"/>
      <c r="P5" s="636"/>
      <c r="Q5" s="650"/>
      <c r="R5" s="650"/>
    </row>
    <row r="6" spans="1:18" s="613" customFormat="1" ht="20.100000000000001" customHeight="1">
      <c r="A6" s="614"/>
      <c r="B6" s="616"/>
      <c r="C6" s="616"/>
      <c r="D6" s="616"/>
      <c r="E6" s="616"/>
      <c r="F6" s="616"/>
      <c r="G6" s="616"/>
      <c r="H6" s="637"/>
      <c r="I6" s="637"/>
      <c r="J6" s="637"/>
      <c r="K6" s="637"/>
      <c r="L6" s="637"/>
      <c r="M6" s="637"/>
      <c r="N6" s="637"/>
      <c r="O6" s="644"/>
      <c r="P6" s="644"/>
      <c r="Q6" s="495"/>
      <c r="R6" s="495"/>
    </row>
    <row r="7" spans="1:18" s="293" customFormat="1" ht="39.950000000000003" customHeight="1">
      <c r="A7" s="9"/>
      <c r="B7" s="12"/>
      <c r="C7" s="299"/>
      <c r="D7" s="316"/>
      <c r="E7" s="316"/>
      <c r="F7" s="316"/>
      <c r="G7" s="353" t="s">
        <v>932</v>
      </c>
      <c r="H7" s="73" t="s">
        <v>1</v>
      </c>
      <c r="I7" s="73" t="s">
        <v>577</v>
      </c>
      <c r="J7" s="73" t="s">
        <v>749</v>
      </c>
      <c r="K7" s="73" t="s">
        <v>750</v>
      </c>
      <c r="L7" s="73" t="s">
        <v>868</v>
      </c>
      <c r="M7" s="1408" t="s">
        <v>871</v>
      </c>
      <c r="N7" s="1409"/>
      <c r="O7" s="73" t="s">
        <v>872</v>
      </c>
      <c r="P7" s="73" t="s">
        <v>202</v>
      </c>
      <c r="Q7" s="9"/>
      <c r="R7" s="12"/>
    </row>
    <row r="8" spans="1:18" s="293" customFormat="1" ht="32.1" customHeight="1">
      <c r="A8" s="9" t="s">
        <v>999</v>
      </c>
      <c r="B8" s="12" t="s">
        <v>251</v>
      </c>
      <c r="C8" s="619" t="s">
        <v>1337</v>
      </c>
      <c r="D8" s="295"/>
      <c r="E8" s="295"/>
      <c r="F8" s="295"/>
      <c r="G8" s="632" t="s">
        <v>1339</v>
      </c>
      <c r="H8" s="74" t="s">
        <v>1341</v>
      </c>
      <c r="I8" s="74" t="s">
        <v>1341</v>
      </c>
      <c r="J8" s="74" t="s">
        <v>1341</v>
      </c>
      <c r="K8" s="74" t="s">
        <v>1341</v>
      </c>
      <c r="L8" s="74" t="s">
        <v>1341</v>
      </c>
      <c r="M8" s="74" t="s">
        <v>1341</v>
      </c>
      <c r="N8" s="74" t="s">
        <v>1443</v>
      </c>
      <c r="O8" s="74" t="s">
        <v>1341</v>
      </c>
      <c r="P8" s="74" t="s">
        <v>1341</v>
      </c>
      <c r="Q8" s="9" t="s">
        <v>999</v>
      </c>
      <c r="R8" s="12" t="s">
        <v>251</v>
      </c>
    </row>
    <row r="9" spans="1:18" s="293" customFormat="1" ht="32.1" customHeight="1">
      <c r="A9" s="11">
        <v>1</v>
      </c>
      <c r="B9" s="13">
        <v>12</v>
      </c>
      <c r="C9" s="418" t="s">
        <v>256</v>
      </c>
      <c r="D9" s="1932" t="s">
        <v>736</v>
      </c>
      <c r="E9" s="1933"/>
      <c r="F9" s="1933"/>
      <c r="G9" s="1933"/>
      <c r="H9" s="638">
        <v>22645825</v>
      </c>
      <c r="I9" s="638">
        <v>6003001</v>
      </c>
      <c r="J9" s="638">
        <v>10748357</v>
      </c>
      <c r="K9" s="638">
        <v>6030824</v>
      </c>
      <c r="L9" s="638">
        <v>1960930</v>
      </c>
      <c r="M9" s="638">
        <v>5337386</v>
      </c>
      <c r="N9" s="638">
        <v>2859810</v>
      </c>
      <c r="O9" s="638">
        <v>2938199</v>
      </c>
      <c r="P9" s="638">
        <v>16227848</v>
      </c>
      <c r="Q9" s="11">
        <v>1</v>
      </c>
      <c r="R9" s="13">
        <v>12</v>
      </c>
    </row>
    <row r="10" spans="1:18" s="293" customFormat="1" ht="32.1" customHeight="1">
      <c r="A10" s="11">
        <v>2</v>
      </c>
      <c r="B10" s="13">
        <v>12</v>
      </c>
      <c r="C10" s="304"/>
      <c r="D10" s="619"/>
      <c r="E10" s="628"/>
      <c r="F10" s="628"/>
      <c r="G10" s="633" t="s">
        <v>318</v>
      </c>
      <c r="H10" s="638">
        <v>7148069</v>
      </c>
      <c r="I10" s="638">
        <v>2682576</v>
      </c>
      <c r="J10" s="638">
        <v>2784365</v>
      </c>
      <c r="K10" s="638">
        <v>2765456</v>
      </c>
      <c r="L10" s="638">
        <v>1475777</v>
      </c>
      <c r="M10" s="638">
        <v>2848786</v>
      </c>
      <c r="N10" s="638">
        <v>1290570</v>
      </c>
      <c r="O10" s="638">
        <v>1512445</v>
      </c>
      <c r="P10" s="638">
        <v>7755326</v>
      </c>
      <c r="Q10" s="11">
        <v>2</v>
      </c>
      <c r="R10" s="13">
        <v>12</v>
      </c>
    </row>
    <row r="11" spans="1:18" s="293" customFormat="1" ht="32.1" customHeight="1">
      <c r="A11" s="11">
        <v>3</v>
      </c>
      <c r="B11" s="13">
        <v>12</v>
      </c>
      <c r="C11" s="620"/>
      <c r="D11" s="623" t="s">
        <v>409</v>
      </c>
      <c r="E11" s="1934" t="s">
        <v>148</v>
      </c>
      <c r="F11" s="1935"/>
      <c r="G11" s="634" t="s">
        <v>320</v>
      </c>
      <c r="H11" s="638"/>
      <c r="I11" s="638"/>
      <c r="J11" s="638"/>
      <c r="K11" s="638"/>
      <c r="L11" s="638"/>
      <c r="M11" s="638"/>
      <c r="N11" s="638"/>
      <c r="O11" s="638"/>
      <c r="P11" s="638"/>
      <c r="Q11" s="11">
        <v>3</v>
      </c>
      <c r="R11" s="13">
        <v>12</v>
      </c>
    </row>
    <row r="12" spans="1:18" s="293" customFormat="1" ht="32.1" customHeight="1">
      <c r="A12" s="11">
        <v>4</v>
      </c>
      <c r="B12" s="13">
        <v>12</v>
      </c>
      <c r="C12" s="620" t="s">
        <v>333</v>
      </c>
      <c r="D12" s="624" t="s">
        <v>388</v>
      </c>
      <c r="E12" s="629"/>
      <c r="F12" s="630"/>
      <c r="G12" s="633" t="s">
        <v>321</v>
      </c>
      <c r="H12" s="638"/>
      <c r="I12" s="638"/>
      <c r="J12" s="638"/>
      <c r="K12" s="638"/>
      <c r="L12" s="638"/>
      <c r="M12" s="638"/>
      <c r="N12" s="638"/>
      <c r="O12" s="638"/>
      <c r="P12" s="638"/>
      <c r="Q12" s="11">
        <v>4</v>
      </c>
      <c r="R12" s="13">
        <v>12</v>
      </c>
    </row>
    <row r="13" spans="1:18" s="293" customFormat="1" ht="32.1" customHeight="1">
      <c r="A13" s="11">
        <v>5</v>
      </c>
      <c r="B13" s="13">
        <v>12</v>
      </c>
      <c r="C13" s="311" t="s">
        <v>533</v>
      </c>
      <c r="D13" s="625" t="s">
        <v>519</v>
      </c>
      <c r="E13" s="1936" t="s">
        <v>254</v>
      </c>
      <c r="F13" s="1937"/>
      <c r="G13" s="1937"/>
      <c r="H13" s="638">
        <v>15497756</v>
      </c>
      <c r="I13" s="638">
        <v>3228825</v>
      </c>
      <c r="J13" s="638">
        <v>7963992</v>
      </c>
      <c r="K13" s="638">
        <v>3265368</v>
      </c>
      <c r="L13" s="638">
        <v>485153</v>
      </c>
      <c r="M13" s="638">
        <v>2456630</v>
      </c>
      <c r="N13" s="638">
        <v>1537270</v>
      </c>
      <c r="O13" s="638">
        <v>1423874</v>
      </c>
      <c r="P13" s="638">
        <v>8272601</v>
      </c>
      <c r="Q13" s="11">
        <v>5</v>
      </c>
      <c r="R13" s="13">
        <v>12</v>
      </c>
    </row>
    <row r="14" spans="1:18" s="293" customFormat="1" ht="32.1" customHeight="1">
      <c r="A14" s="11">
        <v>6</v>
      </c>
      <c r="B14" s="13">
        <v>12</v>
      </c>
      <c r="C14" s="311"/>
      <c r="D14" s="625" t="s">
        <v>521</v>
      </c>
      <c r="E14" s="1938" t="s">
        <v>354</v>
      </c>
      <c r="F14" s="1939"/>
      <c r="G14" s="1939"/>
      <c r="H14" s="638"/>
      <c r="I14" s="638">
        <v>91600</v>
      </c>
      <c r="J14" s="638"/>
      <c r="K14" s="638"/>
      <c r="L14" s="638"/>
      <c r="M14" s="638">
        <v>31970</v>
      </c>
      <c r="N14" s="638">
        <v>31970</v>
      </c>
      <c r="O14" s="638">
        <v>1880</v>
      </c>
      <c r="P14" s="638">
        <v>6381</v>
      </c>
      <c r="Q14" s="11">
        <v>6</v>
      </c>
      <c r="R14" s="13">
        <v>12</v>
      </c>
    </row>
    <row r="15" spans="1:18" s="293" customFormat="1" ht="32.1" customHeight="1">
      <c r="A15" s="11">
        <v>7</v>
      </c>
      <c r="B15" s="13">
        <v>12</v>
      </c>
      <c r="C15" s="311"/>
      <c r="D15" s="625" t="s">
        <v>362</v>
      </c>
      <c r="E15" s="1936" t="s">
        <v>606</v>
      </c>
      <c r="F15" s="1937"/>
      <c r="G15" s="1937"/>
      <c r="H15" s="638"/>
      <c r="I15" s="638"/>
      <c r="J15" s="638"/>
      <c r="K15" s="638"/>
      <c r="L15" s="638"/>
      <c r="M15" s="638"/>
      <c r="N15" s="638"/>
      <c r="O15" s="638"/>
      <c r="P15" s="638">
        <v>193540</v>
      </c>
      <c r="Q15" s="11">
        <v>7</v>
      </c>
      <c r="R15" s="13">
        <v>12</v>
      </c>
    </row>
    <row r="16" spans="1:18" s="293" customFormat="1" ht="32.1" customHeight="1">
      <c r="A16" s="11">
        <v>8</v>
      </c>
      <c r="B16" s="13">
        <v>12</v>
      </c>
      <c r="C16" s="311"/>
      <c r="D16" s="625" t="s">
        <v>477</v>
      </c>
      <c r="E16" s="1936" t="s">
        <v>738</v>
      </c>
      <c r="F16" s="1937"/>
      <c r="G16" s="1937"/>
      <c r="H16" s="638"/>
      <c r="I16" s="638"/>
      <c r="J16" s="638"/>
      <c r="K16" s="638"/>
      <c r="L16" s="638"/>
      <c r="M16" s="638"/>
      <c r="N16" s="638"/>
      <c r="O16" s="638"/>
      <c r="P16" s="638"/>
      <c r="Q16" s="11">
        <v>8</v>
      </c>
      <c r="R16" s="13">
        <v>12</v>
      </c>
    </row>
    <row r="17" spans="1:18" s="293" customFormat="1" ht="32.1" customHeight="1">
      <c r="A17" s="11">
        <v>9</v>
      </c>
      <c r="B17" s="13">
        <v>12</v>
      </c>
      <c r="C17" s="311" t="s">
        <v>221</v>
      </c>
      <c r="D17" s="625" t="s">
        <v>530</v>
      </c>
      <c r="E17" s="1936" t="s">
        <v>740</v>
      </c>
      <c r="F17" s="1937"/>
      <c r="G17" s="1937"/>
      <c r="H17" s="638"/>
      <c r="I17" s="638"/>
      <c r="J17" s="638"/>
      <c r="K17" s="638"/>
      <c r="L17" s="638"/>
      <c r="M17" s="638"/>
      <c r="N17" s="638"/>
      <c r="O17" s="638"/>
      <c r="P17" s="638"/>
      <c r="Q17" s="11">
        <v>9</v>
      </c>
      <c r="R17" s="13">
        <v>12</v>
      </c>
    </row>
    <row r="18" spans="1:18" s="293" customFormat="1" ht="32.1" customHeight="1">
      <c r="A18" s="11">
        <v>10</v>
      </c>
      <c r="B18" s="13">
        <v>12</v>
      </c>
      <c r="C18" s="311"/>
      <c r="D18" s="625" t="s">
        <v>741</v>
      </c>
      <c r="E18" s="1936" t="s">
        <v>224</v>
      </c>
      <c r="F18" s="1937"/>
      <c r="G18" s="1937"/>
      <c r="H18" s="638"/>
      <c r="I18" s="638"/>
      <c r="J18" s="638"/>
      <c r="K18" s="638"/>
      <c r="L18" s="638"/>
      <c r="M18" s="638"/>
      <c r="N18" s="638"/>
      <c r="O18" s="638"/>
      <c r="P18" s="638"/>
      <c r="Q18" s="11">
        <v>10</v>
      </c>
      <c r="R18" s="13">
        <v>12</v>
      </c>
    </row>
    <row r="19" spans="1:18" s="293" customFormat="1" ht="32.1" customHeight="1">
      <c r="A19" s="11">
        <v>11</v>
      </c>
      <c r="B19" s="13">
        <v>12</v>
      </c>
      <c r="C19" s="311"/>
      <c r="D19" s="626" t="s">
        <v>743</v>
      </c>
      <c r="E19" s="1936" t="s">
        <v>242</v>
      </c>
      <c r="F19" s="1937"/>
      <c r="G19" s="1937"/>
      <c r="H19" s="638"/>
      <c r="I19" s="638"/>
      <c r="J19" s="638"/>
      <c r="K19" s="638"/>
      <c r="L19" s="638"/>
      <c r="M19" s="638"/>
      <c r="N19" s="638"/>
      <c r="O19" s="638"/>
      <c r="P19" s="638"/>
      <c r="Q19" s="11">
        <v>11</v>
      </c>
      <c r="R19" s="13">
        <v>12</v>
      </c>
    </row>
    <row r="20" spans="1:18" s="293" customFormat="1" ht="32.1" customHeight="1">
      <c r="A20" s="11">
        <v>12</v>
      </c>
      <c r="B20" s="13">
        <v>12</v>
      </c>
      <c r="C20" s="312"/>
      <c r="D20" s="626" t="s">
        <v>51</v>
      </c>
      <c r="E20" s="1940" t="s">
        <v>641</v>
      </c>
      <c r="F20" s="1941"/>
      <c r="G20" s="1941"/>
      <c r="H20" s="638"/>
      <c r="I20" s="638"/>
      <c r="J20" s="638"/>
      <c r="K20" s="638"/>
      <c r="L20" s="638"/>
      <c r="M20" s="638"/>
      <c r="N20" s="638"/>
      <c r="O20" s="638"/>
      <c r="P20" s="638"/>
      <c r="Q20" s="11">
        <v>12</v>
      </c>
      <c r="R20" s="13">
        <v>12</v>
      </c>
    </row>
    <row r="21" spans="1:18" s="293" customFormat="1" ht="32.1" customHeight="1">
      <c r="A21" s="11">
        <v>1</v>
      </c>
      <c r="B21" s="13">
        <v>13</v>
      </c>
      <c r="C21" s="1583" t="s">
        <v>313</v>
      </c>
      <c r="D21" s="1542"/>
      <c r="E21" s="1542"/>
      <c r="F21" s="1542"/>
      <c r="G21" s="1580"/>
      <c r="H21" s="638"/>
      <c r="I21" s="638">
        <v>91600</v>
      </c>
      <c r="J21" s="638"/>
      <c r="K21" s="638"/>
      <c r="L21" s="638"/>
      <c r="M21" s="638"/>
      <c r="N21" s="638"/>
      <c r="O21" s="638"/>
      <c r="P21" s="638"/>
      <c r="Q21" s="11">
        <v>1</v>
      </c>
      <c r="R21" s="13">
        <v>13</v>
      </c>
    </row>
    <row r="22" spans="1:18" s="293" customFormat="1" ht="32.1" customHeight="1">
      <c r="A22" s="11">
        <v>1</v>
      </c>
      <c r="B22" s="13">
        <v>16</v>
      </c>
      <c r="C22" s="1942" t="s">
        <v>1310</v>
      </c>
      <c r="D22" s="1943"/>
      <c r="E22" s="1943"/>
      <c r="F22" s="1943"/>
      <c r="G22" s="1944"/>
      <c r="H22" s="638">
        <v>796943</v>
      </c>
      <c r="I22" s="638">
        <v>726656</v>
      </c>
      <c r="J22" s="638">
        <v>1801897</v>
      </c>
      <c r="K22" s="638">
        <v>1184902</v>
      </c>
      <c r="L22" s="638">
        <v>264040</v>
      </c>
      <c r="M22" s="638">
        <v>2067141</v>
      </c>
      <c r="N22" s="638">
        <v>1478280</v>
      </c>
      <c r="O22" s="638">
        <v>242248</v>
      </c>
      <c r="P22" s="638">
        <v>2600553</v>
      </c>
      <c r="Q22" s="11">
        <v>1</v>
      </c>
      <c r="R22" s="13">
        <v>16</v>
      </c>
    </row>
    <row r="23" spans="1:18" s="293" customFormat="1" ht="32.1" customHeight="1">
      <c r="H23" s="298"/>
      <c r="I23" s="298"/>
      <c r="J23" s="298"/>
      <c r="K23" s="298"/>
      <c r="L23" s="298"/>
      <c r="M23" s="298"/>
      <c r="N23" s="298"/>
      <c r="O23" s="639"/>
      <c r="P23" s="639"/>
      <c r="Q23" s="11">
        <v>0</v>
      </c>
      <c r="R23" s="13">
        <v>0</v>
      </c>
    </row>
    <row r="24" spans="1:18" s="293" customFormat="1" ht="32.1" customHeight="1">
      <c r="H24" s="298"/>
      <c r="I24" s="298"/>
      <c r="J24" s="298"/>
      <c r="K24" s="298"/>
      <c r="L24" s="298"/>
      <c r="M24" s="298"/>
      <c r="N24" s="298"/>
      <c r="O24" s="639"/>
      <c r="P24" s="639"/>
      <c r="Q24" s="11"/>
      <c r="R24" s="13"/>
    </row>
    <row r="25" spans="1:18" s="293" customFormat="1" ht="32.1" customHeight="1">
      <c r="H25" s="298"/>
      <c r="I25" s="298"/>
      <c r="J25" s="298"/>
      <c r="K25" s="298"/>
      <c r="L25" s="298"/>
      <c r="M25" s="298"/>
      <c r="N25" s="298"/>
      <c r="O25" s="639"/>
      <c r="P25" s="639"/>
      <c r="Q25" s="11"/>
      <c r="R25" s="13"/>
    </row>
    <row r="26" spans="1:18" s="293" customFormat="1" ht="32.1" customHeight="1">
      <c r="H26" s="298"/>
      <c r="I26" s="298"/>
      <c r="J26" s="298"/>
      <c r="K26" s="298"/>
      <c r="L26" s="298"/>
      <c r="M26" s="298"/>
      <c r="N26" s="298"/>
      <c r="O26" s="639"/>
      <c r="P26" s="639"/>
      <c r="Q26" s="11"/>
      <c r="R26" s="13"/>
    </row>
    <row r="27" spans="1:18" s="293" customFormat="1" ht="39.950000000000003" customHeight="1">
      <c r="A27" s="9"/>
      <c r="B27" s="12"/>
      <c r="C27" s="299"/>
      <c r="D27" s="316"/>
      <c r="E27" s="316"/>
      <c r="F27" s="316"/>
      <c r="G27" s="353" t="s">
        <v>932</v>
      </c>
      <c r="H27" s="73" t="s">
        <v>873</v>
      </c>
      <c r="I27" s="1408" t="s">
        <v>876</v>
      </c>
      <c r="J27" s="1613"/>
      <c r="K27" s="1408" t="s">
        <v>801</v>
      </c>
      <c r="L27" s="1409"/>
      <c r="M27" s="73" t="s">
        <v>886</v>
      </c>
      <c r="N27" s="73" t="s">
        <v>888</v>
      </c>
      <c r="O27" s="73" t="s">
        <v>637</v>
      </c>
      <c r="P27" s="73" t="s">
        <v>1359</v>
      </c>
      <c r="Q27" s="651"/>
      <c r="R27" s="12"/>
    </row>
    <row r="28" spans="1:18" s="293" customFormat="1" ht="32.1" customHeight="1">
      <c r="A28" s="9" t="s">
        <v>999</v>
      </c>
      <c r="B28" s="12" t="s">
        <v>251</v>
      </c>
      <c r="C28" s="619" t="s">
        <v>1337</v>
      </c>
      <c r="D28" s="295"/>
      <c r="E28" s="295"/>
      <c r="F28" s="295"/>
      <c r="G28" s="632" t="s">
        <v>1339</v>
      </c>
      <c r="H28" s="74" t="s">
        <v>1341</v>
      </c>
      <c r="I28" s="74" t="s">
        <v>1341</v>
      </c>
      <c r="J28" s="641" t="s">
        <v>382</v>
      </c>
      <c r="K28" s="74" t="s">
        <v>1341</v>
      </c>
      <c r="L28" s="74" t="s">
        <v>1443</v>
      </c>
      <c r="M28" s="74" t="s">
        <v>1341</v>
      </c>
      <c r="N28" s="74" t="s">
        <v>1341</v>
      </c>
      <c r="O28" s="74" t="s">
        <v>1341</v>
      </c>
      <c r="P28" s="74" t="s">
        <v>382</v>
      </c>
      <c r="Q28" s="651" t="s">
        <v>69</v>
      </c>
      <c r="R28" s="12" t="s">
        <v>74</v>
      </c>
    </row>
    <row r="29" spans="1:18" s="293" customFormat="1" ht="32.1" customHeight="1">
      <c r="A29" s="11">
        <v>1</v>
      </c>
      <c r="B29" s="13">
        <v>12</v>
      </c>
      <c r="C29" s="418" t="s">
        <v>256</v>
      </c>
      <c r="D29" s="1932" t="s">
        <v>736</v>
      </c>
      <c r="E29" s="1933"/>
      <c r="F29" s="1933"/>
      <c r="G29" s="1933"/>
      <c r="H29" s="638">
        <v>2451349</v>
      </c>
      <c r="I29" s="638">
        <v>1933590</v>
      </c>
      <c r="J29" s="638">
        <v>8557822</v>
      </c>
      <c r="K29" s="638">
        <v>3601180</v>
      </c>
      <c r="L29" s="638">
        <v>473890</v>
      </c>
      <c r="M29" s="638">
        <v>2455351</v>
      </c>
      <c r="N29" s="638">
        <v>3623681</v>
      </c>
      <c r="O29" s="638">
        <v>2262256</v>
      </c>
      <c r="P29" s="638">
        <v>572428</v>
      </c>
      <c r="Q29" s="11">
        <v>1</v>
      </c>
      <c r="R29" s="13">
        <v>12</v>
      </c>
    </row>
    <row r="30" spans="1:18" s="293" customFormat="1" ht="32.1" customHeight="1">
      <c r="A30" s="11">
        <v>2</v>
      </c>
      <c r="B30" s="13">
        <v>12</v>
      </c>
      <c r="C30" s="304"/>
      <c r="D30" s="619"/>
      <c r="E30" s="628"/>
      <c r="F30" s="628"/>
      <c r="G30" s="633" t="s">
        <v>318</v>
      </c>
      <c r="H30" s="638">
        <v>2020975</v>
      </c>
      <c r="I30" s="638">
        <v>1474314</v>
      </c>
      <c r="J30" s="638">
        <v>6911968</v>
      </c>
      <c r="K30" s="638">
        <v>2211662</v>
      </c>
      <c r="L30" s="638">
        <v>182215</v>
      </c>
      <c r="M30" s="638">
        <v>1683078</v>
      </c>
      <c r="N30" s="638">
        <v>3308595</v>
      </c>
      <c r="O30" s="638">
        <v>1735468</v>
      </c>
      <c r="P30" s="638">
        <v>417935</v>
      </c>
      <c r="Q30" s="11">
        <v>2</v>
      </c>
      <c r="R30" s="13">
        <v>12</v>
      </c>
    </row>
    <row r="31" spans="1:18" s="293" customFormat="1" ht="32.1" customHeight="1">
      <c r="A31" s="11">
        <v>3</v>
      </c>
      <c r="B31" s="13">
        <v>12</v>
      </c>
      <c r="C31" s="620"/>
      <c r="D31" s="623" t="s">
        <v>409</v>
      </c>
      <c r="E31" s="1934" t="s">
        <v>148</v>
      </c>
      <c r="F31" s="1935"/>
      <c r="G31" s="634" t="s">
        <v>320</v>
      </c>
      <c r="H31" s="638"/>
      <c r="I31" s="638"/>
      <c r="J31" s="638"/>
      <c r="K31" s="638"/>
      <c r="L31" s="638"/>
      <c r="M31" s="638"/>
      <c r="N31" s="638"/>
      <c r="O31" s="638"/>
      <c r="P31" s="638"/>
      <c r="Q31" s="11">
        <v>3</v>
      </c>
      <c r="R31" s="13">
        <v>12</v>
      </c>
    </row>
    <row r="32" spans="1:18" s="293" customFormat="1" ht="32.1" customHeight="1">
      <c r="A32" s="11">
        <v>4</v>
      </c>
      <c r="B32" s="13">
        <v>12</v>
      </c>
      <c r="C32" s="620" t="s">
        <v>333</v>
      </c>
      <c r="D32" s="624" t="s">
        <v>388</v>
      </c>
      <c r="E32" s="629"/>
      <c r="F32" s="630"/>
      <c r="G32" s="633" t="s">
        <v>321</v>
      </c>
      <c r="H32" s="638"/>
      <c r="I32" s="638"/>
      <c r="J32" s="638"/>
      <c r="K32" s="638"/>
      <c r="L32" s="638"/>
      <c r="M32" s="638"/>
      <c r="N32" s="638"/>
      <c r="O32" s="638"/>
      <c r="P32" s="638"/>
      <c r="Q32" s="11">
        <v>4</v>
      </c>
      <c r="R32" s="13">
        <v>12</v>
      </c>
    </row>
    <row r="33" spans="1:18" s="293" customFormat="1" ht="32.1" customHeight="1">
      <c r="A33" s="11">
        <v>5</v>
      </c>
      <c r="B33" s="13">
        <v>12</v>
      </c>
      <c r="C33" s="311" t="s">
        <v>533</v>
      </c>
      <c r="D33" s="625" t="s">
        <v>519</v>
      </c>
      <c r="E33" s="1936" t="s">
        <v>254</v>
      </c>
      <c r="F33" s="1937"/>
      <c r="G33" s="1937"/>
      <c r="H33" s="638">
        <v>430374</v>
      </c>
      <c r="I33" s="638">
        <v>459276</v>
      </c>
      <c r="J33" s="638">
        <v>1554298</v>
      </c>
      <c r="K33" s="638">
        <v>1387268</v>
      </c>
      <c r="L33" s="638">
        <v>291675</v>
      </c>
      <c r="M33" s="638">
        <v>128341</v>
      </c>
      <c r="N33" s="638">
        <v>306663</v>
      </c>
      <c r="O33" s="638">
        <v>526788</v>
      </c>
      <c r="P33" s="638">
        <v>130847</v>
      </c>
      <c r="Q33" s="11">
        <v>5</v>
      </c>
      <c r="R33" s="13">
        <v>12</v>
      </c>
    </row>
    <row r="34" spans="1:18" s="293" customFormat="1" ht="32.1" customHeight="1">
      <c r="A34" s="11">
        <v>6</v>
      </c>
      <c r="B34" s="13">
        <v>12</v>
      </c>
      <c r="C34" s="311"/>
      <c r="D34" s="625" t="s">
        <v>521</v>
      </c>
      <c r="E34" s="1938" t="s">
        <v>354</v>
      </c>
      <c r="F34" s="1939"/>
      <c r="G34" s="1939"/>
      <c r="H34" s="638"/>
      <c r="I34" s="638"/>
      <c r="J34" s="638">
        <v>10118</v>
      </c>
      <c r="K34" s="638">
        <v>2250</v>
      </c>
      <c r="L34" s="638"/>
      <c r="M34" s="638">
        <v>643932</v>
      </c>
      <c r="N34" s="638"/>
      <c r="O34" s="638"/>
      <c r="P34" s="638">
        <v>3400</v>
      </c>
      <c r="Q34" s="11">
        <v>6</v>
      </c>
      <c r="R34" s="13">
        <v>12</v>
      </c>
    </row>
    <row r="35" spans="1:18" s="293" customFormat="1" ht="32.1" customHeight="1">
      <c r="A35" s="11">
        <v>7</v>
      </c>
      <c r="B35" s="13">
        <v>12</v>
      </c>
      <c r="C35" s="311"/>
      <c r="D35" s="625" t="s">
        <v>362</v>
      </c>
      <c r="E35" s="1936" t="s">
        <v>606</v>
      </c>
      <c r="F35" s="1937"/>
      <c r="G35" s="1937"/>
      <c r="H35" s="638"/>
      <c r="I35" s="638"/>
      <c r="J35" s="638"/>
      <c r="K35" s="638"/>
      <c r="L35" s="638"/>
      <c r="M35" s="638"/>
      <c r="N35" s="638"/>
      <c r="O35" s="638"/>
      <c r="P35" s="638"/>
      <c r="Q35" s="11">
        <v>7</v>
      </c>
      <c r="R35" s="13">
        <v>12</v>
      </c>
    </row>
    <row r="36" spans="1:18" s="293" customFormat="1" ht="32.1" customHeight="1">
      <c r="A36" s="11">
        <v>8</v>
      </c>
      <c r="B36" s="13">
        <v>12</v>
      </c>
      <c r="C36" s="311"/>
      <c r="D36" s="625" t="s">
        <v>477</v>
      </c>
      <c r="E36" s="1936" t="s">
        <v>738</v>
      </c>
      <c r="F36" s="1937"/>
      <c r="G36" s="1937"/>
      <c r="H36" s="638"/>
      <c r="I36" s="638"/>
      <c r="J36" s="638"/>
      <c r="K36" s="638"/>
      <c r="L36" s="638"/>
      <c r="M36" s="638"/>
      <c r="N36" s="638"/>
      <c r="O36" s="638"/>
      <c r="P36" s="638"/>
      <c r="Q36" s="11">
        <v>8</v>
      </c>
      <c r="R36" s="13">
        <v>12</v>
      </c>
    </row>
    <row r="37" spans="1:18" s="293" customFormat="1" ht="32.1" customHeight="1">
      <c r="A37" s="11">
        <v>9</v>
      </c>
      <c r="B37" s="13">
        <v>12</v>
      </c>
      <c r="C37" s="311" t="s">
        <v>221</v>
      </c>
      <c r="D37" s="625" t="s">
        <v>530</v>
      </c>
      <c r="E37" s="1936" t="s">
        <v>740</v>
      </c>
      <c r="F37" s="1937"/>
      <c r="G37" s="1937"/>
      <c r="H37" s="638"/>
      <c r="I37" s="638"/>
      <c r="J37" s="638"/>
      <c r="K37" s="638"/>
      <c r="L37" s="638"/>
      <c r="M37" s="638"/>
      <c r="N37" s="638"/>
      <c r="O37" s="638"/>
      <c r="P37" s="638"/>
      <c r="Q37" s="11">
        <v>9</v>
      </c>
      <c r="R37" s="13">
        <v>12</v>
      </c>
    </row>
    <row r="38" spans="1:18" s="293" customFormat="1" ht="32.1" customHeight="1">
      <c r="A38" s="11">
        <v>10</v>
      </c>
      <c r="B38" s="13">
        <v>12</v>
      </c>
      <c r="C38" s="311"/>
      <c r="D38" s="625" t="s">
        <v>741</v>
      </c>
      <c r="E38" s="1936" t="s">
        <v>224</v>
      </c>
      <c r="F38" s="1937"/>
      <c r="G38" s="1937"/>
      <c r="H38" s="638"/>
      <c r="I38" s="638"/>
      <c r="J38" s="638"/>
      <c r="K38" s="638"/>
      <c r="L38" s="638"/>
      <c r="M38" s="638"/>
      <c r="N38" s="638"/>
      <c r="O38" s="638"/>
      <c r="P38" s="638"/>
      <c r="Q38" s="11">
        <v>10</v>
      </c>
      <c r="R38" s="13">
        <v>12</v>
      </c>
    </row>
    <row r="39" spans="1:18" s="293" customFormat="1" ht="32.1" customHeight="1">
      <c r="A39" s="11">
        <v>11</v>
      </c>
      <c r="B39" s="13">
        <v>12</v>
      </c>
      <c r="C39" s="311"/>
      <c r="D39" s="626" t="s">
        <v>743</v>
      </c>
      <c r="E39" s="1936" t="s">
        <v>242</v>
      </c>
      <c r="F39" s="1937"/>
      <c r="G39" s="1937"/>
      <c r="H39" s="638"/>
      <c r="I39" s="638"/>
      <c r="J39" s="638"/>
      <c r="K39" s="638"/>
      <c r="L39" s="638"/>
      <c r="M39" s="638"/>
      <c r="N39" s="638"/>
      <c r="O39" s="638"/>
      <c r="P39" s="638"/>
      <c r="Q39" s="11">
        <v>11</v>
      </c>
      <c r="R39" s="13">
        <v>12</v>
      </c>
    </row>
    <row r="40" spans="1:18" s="293" customFormat="1" ht="32.1" customHeight="1">
      <c r="A40" s="11">
        <v>12</v>
      </c>
      <c r="B40" s="13">
        <v>12</v>
      </c>
      <c r="C40" s="312"/>
      <c r="D40" s="626" t="s">
        <v>51</v>
      </c>
      <c r="E40" s="1940" t="s">
        <v>641</v>
      </c>
      <c r="F40" s="1941"/>
      <c r="G40" s="1941"/>
      <c r="H40" s="638"/>
      <c r="I40" s="638"/>
      <c r="J40" s="638">
        <v>81438</v>
      </c>
      <c r="K40" s="638"/>
      <c r="L40" s="638"/>
      <c r="M40" s="638"/>
      <c r="N40" s="638">
        <v>8423</v>
      </c>
      <c r="O40" s="638"/>
      <c r="P40" s="638">
        <v>20246</v>
      </c>
      <c r="Q40" s="11">
        <v>12</v>
      </c>
      <c r="R40" s="13">
        <v>12</v>
      </c>
    </row>
    <row r="41" spans="1:18" s="293" customFormat="1" ht="32.1" customHeight="1">
      <c r="A41" s="11">
        <v>1</v>
      </c>
      <c r="B41" s="13">
        <v>13</v>
      </c>
      <c r="C41" s="1583" t="s">
        <v>313</v>
      </c>
      <c r="D41" s="1542"/>
      <c r="E41" s="1542"/>
      <c r="F41" s="1542"/>
      <c r="G41" s="1580"/>
      <c r="H41" s="638"/>
      <c r="I41" s="638"/>
      <c r="J41" s="638"/>
      <c r="K41" s="638">
        <v>2250</v>
      </c>
      <c r="L41" s="638"/>
      <c r="M41" s="638"/>
      <c r="N41" s="638"/>
      <c r="O41" s="638"/>
      <c r="P41" s="638"/>
      <c r="Q41" s="11">
        <v>1</v>
      </c>
      <c r="R41" s="13">
        <v>13</v>
      </c>
    </row>
    <row r="42" spans="1:18" s="293" customFormat="1" ht="32.1" customHeight="1">
      <c r="A42" s="11">
        <v>1</v>
      </c>
      <c r="B42" s="13">
        <v>16</v>
      </c>
      <c r="C42" s="1942" t="s">
        <v>1310</v>
      </c>
      <c r="D42" s="1943"/>
      <c r="E42" s="1943"/>
      <c r="F42" s="1943"/>
      <c r="G42" s="1944"/>
      <c r="H42" s="638">
        <v>245505</v>
      </c>
      <c r="I42" s="638">
        <v>89462</v>
      </c>
      <c r="J42" s="638">
        <v>4192044</v>
      </c>
      <c r="K42" s="638">
        <v>1547981</v>
      </c>
      <c r="L42" s="638">
        <v>267953</v>
      </c>
      <c r="M42" s="638">
        <v>547260</v>
      </c>
      <c r="N42" s="638">
        <v>923190</v>
      </c>
      <c r="O42" s="638">
        <v>324915</v>
      </c>
      <c r="P42" s="638">
        <v>299482</v>
      </c>
      <c r="Q42" s="11">
        <v>1</v>
      </c>
      <c r="R42" s="13">
        <v>16</v>
      </c>
    </row>
    <row r="43" spans="1:18" s="293" customFormat="1" ht="32.1" customHeight="1">
      <c r="H43" s="496"/>
      <c r="I43" s="496"/>
      <c r="J43" s="496"/>
      <c r="K43" s="496"/>
      <c r="L43" s="642"/>
      <c r="M43" s="642"/>
      <c r="N43" s="642"/>
      <c r="O43" s="639"/>
      <c r="P43" s="639"/>
      <c r="Q43" s="11">
        <v>0</v>
      </c>
      <c r="R43" s="13">
        <v>0</v>
      </c>
    </row>
    <row r="44" spans="1:18" s="293" customFormat="1" ht="32.1" customHeight="1">
      <c r="H44" s="496"/>
      <c r="I44" s="496"/>
      <c r="J44" s="496"/>
      <c r="K44" s="496"/>
      <c r="L44" s="642"/>
      <c r="M44" s="642"/>
      <c r="N44" s="642"/>
      <c r="O44" s="639"/>
      <c r="P44" s="639"/>
      <c r="Q44" s="11"/>
      <c r="R44" s="13"/>
    </row>
    <row r="45" spans="1:18" s="293" customFormat="1" ht="32.1" customHeight="1">
      <c r="H45" s="496"/>
      <c r="I45" s="496"/>
      <c r="J45" s="496"/>
      <c r="K45" s="496"/>
      <c r="L45" s="642"/>
      <c r="M45" s="642"/>
      <c r="N45" s="642"/>
      <c r="O45" s="639"/>
      <c r="P45" s="639"/>
      <c r="Q45" s="11"/>
      <c r="R45" s="13"/>
    </row>
    <row r="46" spans="1:18" s="293" customFormat="1" ht="32.1" customHeight="1">
      <c r="H46" s="496"/>
      <c r="I46" s="496"/>
      <c r="J46" s="496"/>
      <c r="K46" s="496"/>
      <c r="L46" s="642"/>
      <c r="M46" s="642"/>
      <c r="N46" s="642"/>
      <c r="O46" s="639"/>
      <c r="P46" s="639"/>
      <c r="Q46" s="11"/>
      <c r="R46" s="13"/>
    </row>
    <row r="47" spans="1:18" s="293" customFormat="1" ht="39.950000000000003" customHeight="1">
      <c r="A47" s="9"/>
      <c r="B47" s="12"/>
      <c r="C47" s="299"/>
      <c r="D47" s="316"/>
      <c r="E47" s="316"/>
      <c r="F47" s="316"/>
      <c r="G47" s="353" t="s">
        <v>932</v>
      </c>
      <c r="H47" s="73" t="s">
        <v>866</v>
      </c>
      <c r="I47" s="640" t="s">
        <v>1413</v>
      </c>
      <c r="J47" s="73" t="s">
        <v>39</v>
      </c>
      <c r="K47" s="73" t="s">
        <v>877</v>
      </c>
      <c r="L47" s="73" t="s">
        <v>369</v>
      </c>
      <c r="M47" s="640" t="s">
        <v>1333</v>
      </c>
      <c r="N47" s="73" t="s">
        <v>878</v>
      </c>
      <c r="O47" s="640" t="s">
        <v>65</v>
      </c>
      <c r="P47" s="647"/>
      <c r="Q47" s="651"/>
      <c r="R47" s="12"/>
    </row>
    <row r="48" spans="1:18" s="293" customFormat="1" ht="32.1" customHeight="1">
      <c r="A48" s="9" t="s">
        <v>999</v>
      </c>
      <c r="B48" s="12" t="s">
        <v>251</v>
      </c>
      <c r="C48" s="619" t="s">
        <v>1337</v>
      </c>
      <c r="D48" s="295"/>
      <c r="E48" s="295"/>
      <c r="F48" s="295"/>
      <c r="G48" s="632" t="s">
        <v>1339</v>
      </c>
      <c r="H48" s="74" t="s">
        <v>1341</v>
      </c>
      <c r="I48" s="641" t="s">
        <v>382</v>
      </c>
      <c r="J48" s="74" t="s">
        <v>1341</v>
      </c>
      <c r="K48" s="74" t="s">
        <v>1341</v>
      </c>
      <c r="L48" s="74" t="s">
        <v>1341</v>
      </c>
      <c r="M48" s="641" t="s">
        <v>1341</v>
      </c>
      <c r="N48" s="74" t="s">
        <v>1341</v>
      </c>
      <c r="O48" s="645" t="s">
        <v>621</v>
      </c>
      <c r="P48" s="648"/>
      <c r="Q48" s="651" t="s">
        <v>69</v>
      </c>
      <c r="R48" s="12" t="s">
        <v>74</v>
      </c>
    </row>
    <row r="49" spans="1:18" s="293" customFormat="1" ht="32.1" customHeight="1">
      <c r="A49" s="11">
        <v>1</v>
      </c>
      <c r="B49" s="13">
        <v>12</v>
      </c>
      <c r="C49" s="418" t="s">
        <v>256</v>
      </c>
      <c r="D49" s="1932" t="s">
        <v>736</v>
      </c>
      <c r="E49" s="1933"/>
      <c r="F49" s="1933"/>
      <c r="G49" s="1933"/>
      <c r="H49" s="638">
        <v>629445</v>
      </c>
      <c r="I49" s="638">
        <v>1501388</v>
      </c>
      <c r="J49" s="638">
        <v>916349</v>
      </c>
      <c r="K49" s="638">
        <v>509886</v>
      </c>
      <c r="L49" s="638">
        <v>287088</v>
      </c>
      <c r="M49" s="638">
        <v>2478156</v>
      </c>
      <c r="N49" s="638">
        <v>257025</v>
      </c>
      <c r="O49" s="646">
        <f t="shared" ref="O49:O62" si="0">SUM(G9:P9)+SUM(G29:P29)+SUM(G49:N49)</f>
        <v>107263064</v>
      </c>
      <c r="P49" s="649"/>
      <c r="Q49" s="11">
        <v>1</v>
      </c>
      <c r="R49" s="13">
        <v>12</v>
      </c>
    </row>
    <row r="50" spans="1:18" s="293" customFormat="1" ht="32.1" customHeight="1">
      <c r="A50" s="11">
        <v>2</v>
      </c>
      <c r="B50" s="13">
        <v>12</v>
      </c>
      <c r="C50" s="304"/>
      <c r="D50" s="619"/>
      <c r="E50" s="628"/>
      <c r="F50" s="628"/>
      <c r="G50" s="633" t="s">
        <v>318</v>
      </c>
      <c r="H50" s="638">
        <v>346671</v>
      </c>
      <c r="I50" s="638">
        <v>1310558</v>
      </c>
      <c r="J50" s="638">
        <v>597524</v>
      </c>
      <c r="K50" s="638">
        <v>368193</v>
      </c>
      <c r="L50" s="638">
        <v>128914</v>
      </c>
      <c r="M50" s="638">
        <v>2219480</v>
      </c>
      <c r="N50" s="638">
        <v>203361</v>
      </c>
      <c r="O50" s="646">
        <f t="shared" si="0"/>
        <v>55384281</v>
      </c>
      <c r="P50" s="649"/>
      <c r="Q50" s="11">
        <v>2</v>
      </c>
      <c r="R50" s="13">
        <v>12</v>
      </c>
    </row>
    <row r="51" spans="1:18" s="293" customFormat="1" ht="32.1" customHeight="1">
      <c r="A51" s="11">
        <v>3</v>
      </c>
      <c r="B51" s="13">
        <v>12</v>
      </c>
      <c r="C51" s="620"/>
      <c r="D51" s="623" t="s">
        <v>409</v>
      </c>
      <c r="E51" s="1934" t="s">
        <v>148</v>
      </c>
      <c r="F51" s="1935"/>
      <c r="G51" s="634" t="s">
        <v>320</v>
      </c>
      <c r="H51" s="638"/>
      <c r="I51" s="638"/>
      <c r="J51" s="638"/>
      <c r="K51" s="638"/>
      <c r="L51" s="638"/>
      <c r="M51" s="638"/>
      <c r="N51" s="638"/>
      <c r="O51" s="646">
        <f t="shared" si="0"/>
        <v>0</v>
      </c>
      <c r="P51" s="649"/>
      <c r="Q51" s="11">
        <v>3</v>
      </c>
      <c r="R51" s="13">
        <v>12</v>
      </c>
    </row>
    <row r="52" spans="1:18" s="293" customFormat="1" ht="32.1" customHeight="1">
      <c r="A52" s="11">
        <v>4</v>
      </c>
      <c r="B52" s="13">
        <v>12</v>
      </c>
      <c r="C52" s="620" t="s">
        <v>333</v>
      </c>
      <c r="D52" s="624" t="s">
        <v>388</v>
      </c>
      <c r="E52" s="629"/>
      <c r="F52" s="630"/>
      <c r="G52" s="633" t="s">
        <v>321</v>
      </c>
      <c r="H52" s="638"/>
      <c r="I52" s="638"/>
      <c r="J52" s="638"/>
      <c r="K52" s="638"/>
      <c r="L52" s="638"/>
      <c r="M52" s="638"/>
      <c r="N52" s="638"/>
      <c r="O52" s="646">
        <f t="shared" si="0"/>
        <v>0</v>
      </c>
      <c r="P52" s="649"/>
      <c r="Q52" s="11">
        <v>4</v>
      </c>
      <c r="R52" s="13">
        <v>12</v>
      </c>
    </row>
    <row r="53" spans="1:18" s="293" customFormat="1" ht="32.1" customHeight="1">
      <c r="A53" s="11">
        <v>5</v>
      </c>
      <c r="B53" s="13">
        <v>12</v>
      </c>
      <c r="C53" s="311" t="s">
        <v>533</v>
      </c>
      <c r="D53" s="625" t="s">
        <v>519</v>
      </c>
      <c r="E53" s="1936" t="s">
        <v>254</v>
      </c>
      <c r="F53" s="1937"/>
      <c r="G53" s="1937"/>
      <c r="H53" s="638">
        <v>29251</v>
      </c>
      <c r="I53" s="638">
        <v>141144</v>
      </c>
      <c r="J53" s="638">
        <v>314627</v>
      </c>
      <c r="K53" s="638">
        <v>140523</v>
      </c>
      <c r="L53" s="638">
        <v>158174</v>
      </c>
      <c r="M53" s="638">
        <v>258676</v>
      </c>
      <c r="N53" s="638">
        <v>53664</v>
      </c>
      <c r="O53" s="646">
        <f t="shared" si="0"/>
        <v>50443058</v>
      </c>
      <c r="P53" s="649"/>
      <c r="Q53" s="11">
        <v>5</v>
      </c>
      <c r="R53" s="13">
        <v>12</v>
      </c>
    </row>
    <row r="54" spans="1:18" s="293" customFormat="1" ht="32.1" customHeight="1">
      <c r="A54" s="11">
        <v>6</v>
      </c>
      <c r="B54" s="13">
        <v>12</v>
      </c>
      <c r="C54" s="311"/>
      <c r="D54" s="625" t="s">
        <v>521</v>
      </c>
      <c r="E54" s="1938" t="s">
        <v>354</v>
      </c>
      <c r="F54" s="1939"/>
      <c r="G54" s="1939"/>
      <c r="H54" s="638">
        <v>168600</v>
      </c>
      <c r="I54" s="638">
        <v>49686</v>
      </c>
      <c r="J54" s="638">
        <v>4198</v>
      </c>
      <c r="K54" s="638">
        <v>1170</v>
      </c>
      <c r="L54" s="638"/>
      <c r="M54" s="638"/>
      <c r="N54" s="638"/>
      <c r="O54" s="646">
        <f t="shared" si="0"/>
        <v>1047155</v>
      </c>
      <c r="P54" s="649"/>
      <c r="Q54" s="11">
        <v>6</v>
      </c>
      <c r="R54" s="13">
        <v>12</v>
      </c>
    </row>
    <row r="55" spans="1:18" s="293" customFormat="1" ht="32.1" customHeight="1">
      <c r="A55" s="11">
        <v>7</v>
      </c>
      <c r="B55" s="13">
        <v>12</v>
      </c>
      <c r="C55" s="311"/>
      <c r="D55" s="625" t="s">
        <v>362</v>
      </c>
      <c r="E55" s="1936" t="s">
        <v>606</v>
      </c>
      <c r="F55" s="1937"/>
      <c r="G55" s="1937"/>
      <c r="H55" s="638"/>
      <c r="I55" s="638"/>
      <c r="J55" s="638"/>
      <c r="K55" s="638"/>
      <c r="L55" s="638"/>
      <c r="M55" s="638"/>
      <c r="N55" s="638"/>
      <c r="O55" s="646">
        <f t="shared" si="0"/>
        <v>193540</v>
      </c>
      <c r="P55" s="649"/>
      <c r="Q55" s="11">
        <v>7</v>
      </c>
      <c r="R55" s="13">
        <v>12</v>
      </c>
    </row>
    <row r="56" spans="1:18" s="293" customFormat="1" ht="32.1" customHeight="1">
      <c r="A56" s="11">
        <v>8</v>
      </c>
      <c r="B56" s="13">
        <v>12</v>
      </c>
      <c r="C56" s="311"/>
      <c r="D56" s="625" t="s">
        <v>477</v>
      </c>
      <c r="E56" s="1936" t="s">
        <v>738</v>
      </c>
      <c r="F56" s="1937"/>
      <c r="G56" s="1937"/>
      <c r="H56" s="638"/>
      <c r="I56" s="638"/>
      <c r="J56" s="638"/>
      <c r="K56" s="638"/>
      <c r="L56" s="638"/>
      <c r="M56" s="638"/>
      <c r="N56" s="638"/>
      <c r="O56" s="646">
        <f t="shared" si="0"/>
        <v>0</v>
      </c>
      <c r="P56" s="649"/>
      <c r="Q56" s="11">
        <v>8</v>
      </c>
      <c r="R56" s="13">
        <v>12</v>
      </c>
    </row>
    <row r="57" spans="1:18" s="293" customFormat="1" ht="32.1" customHeight="1">
      <c r="A57" s="11">
        <v>9</v>
      </c>
      <c r="B57" s="13">
        <v>12</v>
      </c>
      <c r="C57" s="311" t="s">
        <v>221</v>
      </c>
      <c r="D57" s="625" t="s">
        <v>530</v>
      </c>
      <c r="E57" s="1936" t="s">
        <v>740</v>
      </c>
      <c r="F57" s="1937"/>
      <c r="G57" s="1937"/>
      <c r="H57" s="638"/>
      <c r="I57" s="638"/>
      <c r="J57" s="638"/>
      <c r="K57" s="638"/>
      <c r="L57" s="638"/>
      <c r="M57" s="638"/>
      <c r="N57" s="638"/>
      <c r="O57" s="646">
        <f t="shared" si="0"/>
        <v>0</v>
      </c>
      <c r="P57" s="649"/>
      <c r="Q57" s="11">
        <v>9</v>
      </c>
      <c r="R57" s="13">
        <v>12</v>
      </c>
    </row>
    <row r="58" spans="1:18" s="293" customFormat="1" ht="32.1" customHeight="1">
      <c r="A58" s="11">
        <v>10</v>
      </c>
      <c r="B58" s="13">
        <v>12</v>
      </c>
      <c r="C58" s="311"/>
      <c r="D58" s="625" t="s">
        <v>741</v>
      </c>
      <c r="E58" s="1936" t="s">
        <v>224</v>
      </c>
      <c r="F58" s="1937"/>
      <c r="G58" s="1937"/>
      <c r="H58" s="638"/>
      <c r="I58" s="638"/>
      <c r="J58" s="638"/>
      <c r="K58" s="638"/>
      <c r="L58" s="638"/>
      <c r="M58" s="638"/>
      <c r="N58" s="638"/>
      <c r="O58" s="646">
        <f t="shared" si="0"/>
        <v>0</v>
      </c>
      <c r="P58" s="649"/>
      <c r="Q58" s="11">
        <v>10</v>
      </c>
      <c r="R58" s="13">
        <v>12</v>
      </c>
    </row>
    <row r="59" spans="1:18" s="293" customFormat="1" ht="32.1" customHeight="1">
      <c r="A59" s="11">
        <v>11</v>
      </c>
      <c r="B59" s="13">
        <v>12</v>
      </c>
      <c r="C59" s="311"/>
      <c r="D59" s="626" t="s">
        <v>743</v>
      </c>
      <c r="E59" s="1936" t="s">
        <v>242</v>
      </c>
      <c r="F59" s="1937"/>
      <c r="G59" s="1937"/>
      <c r="H59" s="638"/>
      <c r="I59" s="638"/>
      <c r="J59" s="638"/>
      <c r="K59" s="638"/>
      <c r="L59" s="638"/>
      <c r="M59" s="638"/>
      <c r="N59" s="638"/>
      <c r="O59" s="646">
        <f t="shared" si="0"/>
        <v>0</v>
      </c>
      <c r="P59" s="649"/>
      <c r="Q59" s="11">
        <v>11</v>
      </c>
      <c r="R59" s="13">
        <v>12</v>
      </c>
    </row>
    <row r="60" spans="1:18" s="293" customFormat="1" ht="32.1" customHeight="1">
      <c r="A60" s="11">
        <v>12</v>
      </c>
      <c r="B60" s="13">
        <v>12</v>
      </c>
      <c r="C60" s="312"/>
      <c r="D60" s="626" t="s">
        <v>51</v>
      </c>
      <c r="E60" s="1940" t="s">
        <v>641</v>
      </c>
      <c r="F60" s="1941"/>
      <c r="G60" s="1941"/>
      <c r="H60" s="638">
        <v>84923</v>
      </c>
      <c r="I60" s="638"/>
      <c r="J60" s="638"/>
      <c r="K60" s="638"/>
      <c r="L60" s="638"/>
      <c r="M60" s="638"/>
      <c r="N60" s="638"/>
      <c r="O60" s="646">
        <f t="shared" si="0"/>
        <v>195030</v>
      </c>
      <c r="P60" s="649"/>
      <c r="Q60" s="11">
        <v>12</v>
      </c>
      <c r="R60" s="13">
        <v>12</v>
      </c>
    </row>
    <row r="61" spans="1:18" s="293" customFormat="1" ht="32.1" customHeight="1">
      <c r="A61" s="11">
        <v>1</v>
      </c>
      <c r="B61" s="13">
        <v>13</v>
      </c>
      <c r="C61" s="1583" t="s">
        <v>313</v>
      </c>
      <c r="D61" s="1542"/>
      <c r="E61" s="1542"/>
      <c r="F61" s="1542"/>
      <c r="G61" s="1580"/>
      <c r="H61" s="638"/>
      <c r="I61" s="638"/>
      <c r="J61" s="638"/>
      <c r="K61" s="638"/>
      <c r="L61" s="638"/>
      <c r="M61" s="638"/>
      <c r="N61" s="638"/>
      <c r="O61" s="646">
        <f t="shared" si="0"/>
        <v>93850</v>
      </c>
      <c r="P61" s="649"/>
      <c r="Q61" s="11">
        <v>1</v>
      </c>
      <c r="R61" s="13">
        <v>13</v>
      </c>
    </row>
    <row r="62" spans="1:18" s="293" customFormat="1" ht="32.1" customHeight="1">
      <c r="A62" s="11">
        <v>1</v>
      </c>
      <c r="B62" s="13">
        <v>16</v>
      </c>
      <c r="C62" s="1942" t="s">
        <v>1310</v>
      </c>
      <c r="D62" s="1943"/>
      <c r="E62" s="1943"/>
      <c r="F62" s="1943"/>
      <c r="G62" s="1944"/>
      <c r="H62" s="638">
        <v>314723</v>
      </c>
      <c r="I62" s="638">
        <v>877066</v>
      </c>
      <c r="J62" s="638">
        <v>246217</v>
      </c>
      <c r="K62" s="638"/>
      <c r="L62" s="638"/>
      <c r="M62" s="638">
        <v>112400</v>
      </c>
      <c r="N62" s="638"/>
      <c r="O62" s="646">
        <f t="shared" si="0"/>
        <v>21150858</v>
      </c>
      <c r="P62" s="649"/>
      <c r="Q62" s="11">
        <v>1</v>
      </c>
      <c r="R62" s="13">
        <v>16</v>
      </c>
    </row>
    <row r="63" spans="1:18" s="293" customFormat="1" ht="32.1" customHeight="1">
      <c r="A63" s="11"/>
      <c r="B63" s="13"/>
      <c r="C63" s="621"/>
      <c r="D63" s="621"/>
      <c r="E63" s="621"/>
      <c r="F63" s="621"/>
      <c r="G63" s="621"/>
      <c r="H63" s="639"/>
      <c r="I63" s="639"/>
      <c r="J63" s="639"/>
      <c r="K63" s="639"/>
      <c r="L63" s="639"/>
      <c r="M63" s="643"/>
      <c r="N63" s="643"/>
      <c r="O63" s="639"/>
      <c r="P63" s="639"/>
      <c r="Q63" s="11"/>
      <c r="R63" s="13"/>
    </row>
    <row r="64" spans="1:18" s="293" customFormat="1" ht="32.1" customHeight="1">
      <c r="C64" s="298" t="s">
        <v>1154</v>
      </c>
      <c r="D64" s="298"/>
      <c r="H64" s="298"/>
      <c r="I64" s="298"/>
      <c r="J64" s="298"/>
      <c r="K64" s="298"/>
      <c r="L64" s="298"/>
      <c r="M64" s="298"/>
      <c r="N64" s="298"/>
      <c r="O64" s="639"/>
      <c r="P64" s="639"/>
    </row>
    <row r="65" spans="8:16" s="293" customFormat="1" ht="30" customHeight="1">
      <c r="H65" s="298"/>
      <c r="I65" s="298"/>
      <c r="J65" s="298"/>
      <c r="K65" s="298"/>
      <c r="L65" s="298"/>
      <c r="M65" s="298"/>
      <c r="N65" s="298"/>
      <c r="O65" s="639"/>
      <c r="P65" s="639"/>
    </row>
    <row r="66" spans="8:16" s="293" customFormat="1" ht="30" customHeight="1">
      <c r="H66" s="298"/>
      <c r="I66" s="298"/>
      <c r="J66" s="298"/>
      <c r="K66" s="298"/>
      <c r="L66" s="298"/>
      <c r="M66" s="298"/>
      <c r="N66" s="298"/>
      <c r="O66" s="639"/>
      <c r="P66" s="639"/>
    </row>
    <row r="67" spans="8:16" s="293" customFormat="1" ht="30" customHeight="1">
      <c r="H67" s="298"/>
      <c r="I67" s="298"/>
      <c r="J67" s="298"/>
      <c r="K67" s="298"/>
      <c r="L67" s="298"/>
      <c r="M67" s="298"/>
      <c r="N67" s="298"/>
      <c r="O67" s="639"/>
      <c r="P67" s="639"/>
    </row>
    <row r="68" spans="8:16" s="293" customFormat="1" ht="30" customHeight="1">
      <c r="H68" s="298"/>
      <c r="I68" s="298"/>
      <c r="J68" s="298"/>
      <c r="K68" s="298"/>
      <c r="L68" s="298"/>
      <c r="M68" s="298"/>
      <c r="N68" s="298"/>
      <c r="O68" s="639"/>
      <c r="P68" s="639"/>
    </row>
    <row r="69" spans="8:16" s="293" customFormat="1" ht="30" customHeight="1">
      <c r="H69" s="298"/>
      <c r="I69" s="298"/>
      <c r="J69" s="298"/>
      <c r="K69" s="298"/>
      <c r="L69" s="298"/>
      <c r="M69" s="298"/>
      <c r="N69" s="298"/>
      <c r="O69" s="639"/>
      <c r="P69" s="639"/>
    </row>
    <row r="70" spans="8:16" s="293" customFormat="1" ht="30" customHeight="1">
      <c r="H70" s="298"/>
      <c r="I70" s="298"/>
      <c r="J70" s="298"/>
      <c r="K70" s="298"/>
      <c r="L70" s="298"/>
      <c r="M70" s="298"/>
      <c r="N70" s="298"/>
      <c r="O70" s="639"/>
      <c r="P70" s="639"/>
    </row>
    <row r="71" spans="8:16" s="293" customFormat="1" ht="30" customHeight="1">
      <c r="H71" s="298"/>
      <c r="I71" s="298"/>
      <c r="J71" s="298"/>
      <c r="K71" s="298"/>
      <c r="L71" s="298"/>
      <c r="M71" s="298"/>
      <c r="N71" s="298"/>
      <c r="O71" s="639"/>
      <c r="P71" s="639"/>
    </row>
    <row r="72" spans="8:16" s="293" customFormat="1" ht="30" customHeight="1">
      <c r="H72" s="298"/>
      <c r="I72" s="298"/>
      <c r="J72" s="298"/>
      <c r="K72" s="298"/>
      <c r="L72" s="298"/>
      <c r="M72" s="298"/>
      <c r="N72" s="298"/>
      <c r="O72" s="639"/>
      <c r="P72" s="639"/>
    </row>
    <row r="73" spans="8:16" s="293" customFormat="1" ht="30" customHeight="1">
      <c r="H73" s="298"/>
      <c r="I73" s="298"/>
      <c r="J73" s="298"/>
      <c r="K73" s="298"/>
      <c r="L73" s="298"/>
      <c r="M73" s="298"/>
      <c r="N73" s="298"/>
      <c r="O73" s="639"/>
      <c r="P73" s="639"/>
    </row>
    <row r="74" spans="8:16" s="293" customFormat="1" ht="30" customHeight="1">
      <c r="H74" s="298"/>
      <c r="I74" s="298"/>
      <c r="J74" s="298"/>
      <c r="K74" s="298"/>
      <c r="L74" s="298"/>
      <c r="M74" s="298"/>
      <c r="N74" s="298"/>
      <c r="O74" s="639"/>
      <c r="P74" s="639"/>
    </row>
    <row r="75" spans="8:16" s="293" customFormat="1" ht="30" customHeight="1">
      <c r="H75" s="298"/>
      <c r="I75" s="298"/>
      <c r="J75" s="298"/>
      <c r="K75" s="298"/>
      <c r="L75" s="298"/>
      <c r="M75" s="298"/>
      <c r="N75" s="298"/>
      <c r="O75" s="639"/>
      <c r="P75" s="639"/>
    </row>
    <row r="76" spans="8:16" s="293" customFormat="1" ht="30" customHeight="1">
      <c r="H76" s="298"/>
      <c r="I76" s="298"/>
      <c r="J76" s="298"/>
      <c r="K76" s="298"/>
      <c r="L76" s="298"/>
      <c r="M76" s="298"/>
      <c r="N76" s="298"/>
      <c r="O76" s="639"/>
      <c r="P76" s="639"/>
    </row>
    <row r="77" spans="8:16" s="293" customFormat="1" ht="30" customHeight="1">
      <c r="H77" s="298"/>
      <c r="I77" s="298"/>
      <c r="J77" s="298"/>
      <c r="K77" s="298"/>
      <c r="L77" s="298"/>
      <c r="M77" s="298"/>
      <c r="N77" s="298"/>
      <c r="O77" s="639"/>
      <c r="P77" s="639"/>
    </row>
    <row r="78" spans="8:16" s="293" customFormat="1" ht="30" customHeight="1">
      <c r="H78" s="298"/>
      <c r="I78" s="298"/>
      <c r="J78" s="298"/>
      <c r="K78" s="298"/>
      <c r="L78" s="298"/>
      <c r="M78" s="298"/>
      <c r="N78" s="298"/>
      <c r="O78" s="639"/>
      <c r="P78" s="639"/>
    </row>
    <row r="79" spans="8:16" s="293" customFormat="1" ht="30" customHeight="1">
      <c r="H79" s="298"/>
      <c r="I79" s="298"/>
      <c r="J79" s="298"/>
      <c r="K79" s="298"/>
      <c r="L79" s="298"/>
      <c r="M79" s="298"/>
      <c r="N79" s="298"/>
      <c r="O79" s="639"/>
      <c r="P79" s="639"/>
    </row>
    <row r="80" spans="8:16" s="293" customFormat="1" ht="30" customHeight="1">
      <c r="H80" s="298"/>
      <c r="I80" s="298"/>
      <c r="J80" s="298"/>
      <c r="K80" s="298"/>
      <c r="L80" s="298"/>
      <c r="M80" s="298"/>
      <c r="N80" s="298"/>
      <c r="O80" s="639"/>
      <c r="P80" s="639"/>
    </row>
    <row r="81" spans="7:17" s="293" customFormat="1" ht="30" customHeight="1">
      <c r="G81" s="293">
        <f>IF('（入力用）'!J70="1000","○",)</f>
        <v>0</v>
      </c>
      <c r="H81" s="298"/>
      <c r="I81" s="298"/>
      <c r="J81" s="298"/>
      <c r="K81" s="298"/>
      <c r="L81" s="298"/>
      <c r="M81" s="298"/>
      <c r="N81" s="298"/>
      <c r="O81" s="639"/>
      <c r="P81" s="639"/>
    </row>
    <row r="82" spans="7:17" s="293" customFormat="1" ht="30" customHeight="1">
      <c r="H82" s="298"/>
      <c r="I82" s="298"/>
      <c r="J82" s="298"/>
      <c r="K82" s="298"/>
      <c r="L82" s="298"/>
      <c r="M82" s="298"/>
      <c r="N82" s="298"/>
      <c r="O82" s="639"/>
      <c r="P82" s="639"/>
    </row>
    <row r="83" spans="7:17" s="293" customFormat="1" ht="30" customHeight="1">
      <c r="H83" s="298"/>
      <c r="I83" s="298"/>
      <c r="J83" s="298"/>
      <c r="K83" s="298"/>
      <c r="L83" s="298"/>
      <c r="M83" s="298"/>
      <c r="N83" s="298"/>
      <c r="O83" s="639"/>
      <c r="P83" s="639"/>
    </row>
    <row r="84" spans="7:17" s="293" customFormat="1" ht="30" customHeight="1">
      <c r="H84" s="298"/>
      <c r="I84" s="298"/>
      <c r="J84" s="298"/>
      <c r="K84" s="298"/>
      <c r="L84" s="298"/>
      <c r="M84" s="298"/>
      <c r="N84" s="298"/>
      <c r="O84" s="639"/>
      <c r="P84" s="639"/>
    </row>
    <row r="85" spans="7:17" s="293" customFormat="1" ht="30" customHeight="1">
      <c r="H85" s="298"/>
      <c r="I85" s="298"/>
      <c r="J85" s="298"/>
      <c r="K85" s="298"/>
      <c r="L85" s="298"/>
      <c r="M85" s="298"/>
      <c r="N85" s="298"/>
      <c r="O85" s="639"/>
      <c r="P85" s="639"/>
    </row>
    <row r="86" spans="7:17" s="293" customFormat="1" ht="30" customHeight="1">
      <c r="H86" s="298"/>
      <c r="I86" s="298"/>
      <c r="J86" s="298"/>
      <c r="K86" s="298"/>
      <c r="L86" s="298"/>
      <c r="M86" s="298"/>
      <c r="N86" s="298"/>
      <c r="O86" s="639"/>
      <c r="P86" s="639"/>
    </row>
    <row r="87" spans="7:17" s="293" customFormat="1" ht="30" customHeight="1">
      <c r="H87" s="298"/>
      <c r="I87" s="298"/>
      <c r="J87" s="298"/>
      <c r="K87" s="298"/>
      <c r="L87" s="298"/>
      <c r="M87" s="298"/>
      <c r="N87" s="298"/>
      <c r="O87" s="639"/>
      <c r="P87" s="639"/>
    </row>
    <row r="88" spans="7:17" s="293" customFormat="1" ht="30" customHeight="1">
      <c r="H88" s="298"/>
      <c r="I88" s="298"/>
      <c r="J88" s="298"/>
      <c r="K88" s="298"/>
      <c r="L88" s="298"/>
      <c r="M88" s="298"/>
      <c r="N88" s="298"/>
      <c r="O88" s="639"/>
      <c r="P88" s="639"/>
    </row>
    <row r="89" spans="7:17" s="293" customFormat="1" ht="30" customHeight="1">
      <c r="H89" s="298"/>
      <c r="I89" s="298"/>
      <c r="J89" s="298"/>
      <c r="K89" s="298"/>
      <c r="L89" s="298"/>
      <c r="M89" s="298"/>
      <c r="N89" s="298"/>
      <c r="O89" s="639"/>
      <c r="P89" s="639"/>
    </row>
    <row r="90" spans="7:17" s="293" customFormat="1" ht="30" customHeight="1">
      <c r="H90" s="298"/>
      <c r="I90" s="298"/>
      <c r="J90" s="298"/>
      <c r="K90" s="298"/>
      <c r="L90" s="298"/>
      <c r="M90" s="298"/>
      <c r="N90" s="298"/>
      <c r="O90" s="639"/>
      <c r="P90" s="639"/>
    </row>
    <row r="91" spans="7:17" s="293" customFormat="1" ht="30" customHeight="1">
      <c r="H91" s="298"/>
      <c r="I91" s="298"/>
      <c r="J91" s="298"/>
      <c r="K91" s="298"/>
      <c r="L91" s="298"/>
      <c r="M91" s="298"/>
      <c r="N91" s="298"/>
      <c r="O91" s="639"/>
      <c r="P91" s="639"/>
      <c r="Q91" s="293">
        <f>IF(Q52=0,0,ROUND('20表'!S8/Q52,0))</f>
        <v>188334</v>
      </c>
    </row>
    <row r="92" spans="7:17" s="293" customFormat="1" ht="30" customHeight="1">
      <c r="H92" s="298"/>
      <c r="I92" s="298"/>
      <c r="J92" s="298"/>
      <c r="K92" s="298"/>
      <c r="L92" s="298"/>
      <c r="M92" s="298"/>
      <c r="N92" s="298"/>
      <c r="O92" s="639"/>
      <c r="P92" s="639"/>
    </row>
    <row r="93" spans="7:17" s="293" customFormat="1" ht="30" customHeight="1">
      <c r="H93" s="298"/>
      <c r="I93" s="298"/>
      <c r="J93" s="298"/>
      <c r="K93" s="298"/>
      <c r="L93" s="298"/>
      <c r="M93" s="298"/>
      <c r="N93" s="298"/>
      <c r="O93" s="639"/>
      <c r="P93" s="639"/>
      <c r="Q93" s="293">
        <f>ROUND((Q14/'30表'!R27)*100,2)</f>
        <v>0.12</v>
      </c>
    </row>
    <row r="94" spans="7:17" s="293" customFormat="1" ht="30" customHeight="1">
      <c r="H94" s="298"/>
      <c r="I94" s="298"/>
      <c r="J94" s="298"/>
      <c r="K94" s="298"/>
      <c r="L94" s="298"/>
      <c r="M94" s="298"/>
      <c r="N94" s="298"/>
      <c r="O94" s="639"/>
      <c r="P94" s="639"/>
    </row>
    <row r="95" spans="7:17" s="293" customFormat="1" ht="30" customHeight="1">
      <c r="H95" s="298"/>
      <c r="I95" s="298"/>
      <c r="J95" s="298"/>
      <c r="K95" s="298"/>
      <c r="L95" s="298"/>
      <c r="M95" s="298"/>
      <c r="N95" s="298"/>
      <c r="O95" s="639"/>
      <c r="P95" s="639"/>
    </row>
    <row r="96" spans="7:17" s="293" customFormat="1" ht="30" customHeight="1">
      <c r="H96" s="298"/>
      <c r="I96" s="298"/>
      <c r="J96" s="298"/>
      <c r="K96" s="298"/>
      <c r="L96" s="298"/>
      <c r="M96" s="298"/>
      <c r="N96" s="298"/>
      <c r="O96" s="639"/>
      <c r="P96" s="639"/>
    </row>
    <row r="97" spans="8:16" s="293" customFormat="1" ht="30" customHeight="1">
      <c r="H97" s="298"/>
      <c r="I97" s="298"/>
      <c r="J97" s="298"/>
      <c r="K97" s="298"/>
      <c r="L97" s="298"/>
      <c r="M97" s="298"/>
      <c r="N97" s="298"/>
      <c r="O97" s="639"/>
      <c r="P97" s="639"/>
    </row>
    <row r="98" spans="8:16" s="293" customFormat="1" ht="30" customHeight="1">
      <c r="H98" s="298"/>
      <c r="I98" s="298"/>
      <c r="J98" s="298"/>
      <c r="K98" s="298"/>
      <c r="L98" s="298"/>
      <c r="M98" s="298"/>
      <c r="N98" s="298"/>
      <c r="O98" s="639"/>
      <c r="P98" s="639"/>
    </row>
    <row r="99" spans="8:16" s="293" customFormat="1" ht="30" customHeight="1">
      <c r="H99" s="298"/>
      <c r="I99" s="298"/>
      <c r="J99" s="298"/>
      <c r="K99" s="298"/>
      <c r="L99" s="298"/>
      <c r="M99" s="298"/>
      <c r="N99" s="298"/>
      <c r="O99" s="639"/>
      <c r="P99" s="639"/>
    </row>
    <row r="100" spans="8:16" s="293" customFormat="1" ht="30" customHeight="1">
      <c r="H100" s="298"/>
      <c r="I100" s="298"/>
      <c r="J100" s="298"/>
      <c r="K100" s="298"/>
      <c r="L100" s="298"/>
      <c r="M100" s="298"/>
      <c r="N100" s="298"/>
      <c r="O100" s="639"/>
      <c r="P100" s="639"/>
    </row>
    <row r="101" spans="8:16" s="293" customFormat="1" ht="30" customHeight="1">
      <c r="H101" s="298"/>
      <c r="I101" s="298"/>
      <c r="J101" s="298"/>
      <c r="K101" s="298"/>
      <c r="L101" s="298"/>
      <c r="M101" s="298"/>
      <c r="N101" s="298"/>
      <c r="O101" s="639"/>
      <c r="P101" s="639"/>
    </row>
    <row r="102" spans="8:16" s="293" customFormat="1" ht="30" customHeight="1">
      <c r="H102" s="298"/>
      <c r="I102" s="298"/>
      <c r="J102" s="298"/>
      <c r="K102" s="298"/>
      <c r="L102" s="298"/>
      <c r="M102" s="298"/>
      <c r="N102" s="298"/>
      <c r="O102" s="639"/>
      <c r="P102" s="639"/>
    </row>
    <row r="103" spans="8:16" s="293" customFormat="1" ht="30" customHeight="1">
      <c r="H103" s="298"/>
      <c r="I103" s="298"/>
      <c r="J103" s="298"/>
      <c r="K103" s="298"/>
      <c r="L103" s="298"/>
      <c r="M103" s="298"/>
      <c r="N103" s="298"/>
      <c r="O103" s="639"/>
      <c r="P103" s="639"/>
    </row>
    <row r="104" spans="8:16" s="293" customFormat="1" ht="30" customHeight="1">
      <c r="H104" s="298"/>
      <c r="I104" s="298"/>
      <c r="J104" s="298"/>
      <c r="K104" s="298"/>
      <c r="L104" s="298"/>
      <c r="M104" s="298"/>
      <c r="N104" s="298"/>
      <c r="O104" s="639"/>
      <c r="P104" s="639"/>
    </row>
    <row r="105" spans="8:16" s="293" customFormat="1" ht="30" customHeight="1">
      <c r="H105" s="298"/>
      <c r="I105" s="298"/>
      <c r="J105" s="298"/>
      <c r="K105" s="298"/>
      <c r="L105" s="298"/>
      <c r="M105" s="298"/>
      <c r="N105" s="298"/>
      <c r="O105" s="639"/>
      <c r="P105" s="639"/>
    </row>
    <row r="106" spans="8:16" s="293" customFormat="1" ht="30" customHeight="1">
      <c r="H106" s="298"/>
      <c r="I106" s="298"/>
      <c r="J106" s="298"/>
      <c r="K106" s="298"/>
      <c r="L106" s="298"/>
      <c r="M106" s="298"/>
      <c r="N106" s="298"/>
      <c r="O106" s="639"/>
      <c r="P106" s="639"/>
    </row>
    <row r="107" spans="8:16" s="293" customFormat="1" ht="30" customHeight="1">
      <c r="H107" s="298"/>
      <c r="I107" s="298"/>
      <c r="J107" s="298"/>
      <c r="K107" s="298"/>
      <c r="L107" s="298"/>
      <c r="M107" s="298"/>
      <c r="N107" s="298"/>
      <c r="O107" s="639"/>
      <c r="P107" s="639"/>
    </row>
    <row r="108" spans="8:16" s="293" customFormat="1" ht="30" customHeight="1">
      <c r="H108" s="298"/>
      <c r="I108" s="298"/>
      <c r="J108" s="298"/>
      <c r="K108" s="298"/>
      <c r="L108" s="298"/>
      <c r="M108" s="298"/>
      <c r="N108" s="298"/>
      <c r="O108" s="639"/>
      <c r="P108" s="639"/>
    </row>
    <row r="109" spans="8:16" s="293" customFormat="1" ht="30" customHeight="1">
      <c r="H109" s="298"/>
      <c r="I109" s="298"/>
      <c r="J109" s="298"/>
      <c r="K109" s="298"/>
      <c r="L109" s="298"/>
      <c r="M109" s="298"/>
      <c r="N109" s="298"/>
      <c r="O109" s="639"/>
      <c r="P109" s="639"/>
    </row>
    <row r="110" spans="8:16" s="293" customFormat="1" ht="30" customHeight="1">
      <c r="H110" s="298"/>
      <c r="I110" s="298"/>
      <c r="J110" s="298"/>
      <c r="K110" s="298"/>
      <c r="L110" s="298"/>
      <c r="M110" s="298"/>
      <c r="N110" s="298"/>
      <c r="O110" s="639"/>
      <c r="P110" s="639"/>
    </row>
    <row r="111" spans="8:16" s="293" customFormat="1" ht="30" customHeight="1">
      <c r="H111" s="298"/>
      <c r="I111" s="298"/>
      <c r="J111" s="298"/>
      <c r="K111" s="298"/>
      <c r="L111" s="298"/>
      <c r="M111" s="298"/>
      <c r="N111" s="298"/>
      <c r="O111" s="639"/>
      <c r="P111" s="639"/>
    </row>
    <row r="112" spans="8:16" s="293" customFormat="1" ht="30" customHeight="1">
      <c r="H112" s="298"/>
      <c r="I112" s="298"/>
      <c r="J112" s="298"/>
      <c r="K112" s="298"/>
      <c r="L112" s="298"/>
      <c r="M112" s="298"/>
      <c r="N112" s="298"/>
      <c r="O112" s="639"/>
      <c r="P112" s="639"/>
    </row>
    <row r="113" spans="8:16" s="293" customFormat="1" ht="30" customHeight="1">
      <c r="H113" s="298"/>
      <c r="I113" s="298"/>
      <c r="J113" s="298"/>
      <c r="K113" s="298"/>
      <c r="L113" s="298"/>
      <c r="M113" s="298"/>
      <c r="N113" s="298"/>
      <c r="O113" s="639"/>
      <c r="P113" s="639"/>
    </row>
    <row r="114" spans="8:16" s="293" customFormat="1" ht="30" customHeight="1">
      <c r="H114" s="298"/>
      <c r="I114" s="298"/>
      <c r="J114" s="298"/>
      <c r="K114" s="298"/>
      <c r="L114" s="298"/>
      <c r="M114" s="298"/>
      <c r="N114" s="298"/>
      <c r="O114" s="639"/>
      <c r="P114" s="639"/>
    </row>
    <row r="115" spans="8:16" s="293" customFormat="1" ht="30" customHeight="1">
      <c r="H115" s="298"/>
      <c r="I115" s="298"/>
      <c r="J115" s="298"/>
      <c r="K115" s="298"/>
      <c r="L115" s="298"/>
      <c r="M115" s="298"/>
      <c r="N115" s="298"/>
      <c r="O115" s="639"/>
      <c r="P115" s="639"/>
    </row>
    <row r="116" spans="8:16" s="293" customFormat="1" ht="30" customHeight="1">
      <c r="H116" s="298"/>
      <c r="I116" s="298"/>
      <c r="J116" s="298"/>
      <c r="K116" s="298"/>
      <c r="L116" s="298"/>
      <c r="M116" s="298"/>
      <c r="N116" s="298"/>
      <c r="O116" s="639"/>
      <c r="P116" s="639"/>
    </row>
    <row r="117" spans="8:16" s="293" customFormat="1" ht="30" customHeight="1">
      <c r="H117" s="298"/>
      <c r="I117" s="298"/>
      <c r="J117" s="298"/>
      <c r="K117" s="298"/>
      <c r="L117" s="298"/>
      <c r="M117" s="298"/>
      <c r="N117" s="298"/>
      <c r="O117" s="639"/>
      <c r="P117" s="639"/>
    </row>
    <row r="118" spans="8:16" s="293" customFormat="1" ht="30" customHeight="1">
      <c r="H118" s="298"/>
      <c r="I118" s="298"/>
      <c r="J118" s="298"/>
      <c r="K118" s="298"/>
      <c r="L118" s="298"/>
      <c r="M118" s="298"/>
      <c r="N118" s="298"/>
      <c r="O118" s="639"/>
      <c r="P118" s="639"/>
    </row>
    <row r="119" spans="8:16" s="293" customFormat="1" ht="30" customHeight="1">
      <c r="H119" s="298"/>
      <c r="I119" s="298"/>
      <c r="J119" s="298"/>
      <c r="K119" s="298"/>
      <c r="L119" s="298"/>
      <c r="M119" s="298"/>
      <c r="N119" s="298"/>
      <c r="O119" s="639"/>
      <c r="P119" s="639"/>
    </row>
    <row r="120" spans="8:16" s="293" customFormat="1" ht="30" customHeight="1">
      <c r="H120" s="298"/>
      <c r="I120" s="298"/>
      <c r="J120" s="298"/>
      <c r="K120" s="298"/>
      <c r="L120" s="298"/>
      <c r="M120" s="298"/>
      <c r="N120" s="298"/>
      <c r="O120" s="639"/>
      <c r="P120" s="639"/>
    </row>
    <row r="121" spans="8:16" s="293" customFormat="1" ht="30" customHeight="1">
      <c r="H121" s="298"/>
      <c r="I121" s="298"/>
      <c r="J121" s="298"/>
      <c r="K121" s="298"/>
      <c r="L121" s="298"/>
      <c r="M121" s="298"/>
      <c r="N121" s="298"/>
      <c r="O121" s="639"/>
      <c r="P121" s="639"/>
    </row>
    <row r="122" spans="8:16" s="293" customFormat="1" ht="30" customHeight="1">
      <c r="H122" s="298"/>
      <c r="I122" s="298"/>
      <c r="J122" s="298"/>
      <c r="K122" s="298"/>
      <c r="L122" s="298"/>
      <c r="M122" s="298"/>
      <c r="N122" s="298"/>
      <c r="O122" s="639"/>
      <c r="P122" s="639"/>
    </row>
    <row r="123" spans="8:16" s="293" customFormat="1" ht="30" customHeight="1">
      <c r="H123" s="298"/>
      <c r="I123" s="298"/>
      <c r="J123" s="298"/>
      <c r="K123" s="298"/>
      <c r="L123" s="298"/>
      <c r="M123" s="298"/>
      <c r="N123" s="298"/>
      <c r="O123" s="639"/>
      <c r="P123" s="639"/>
    </row>
    <row r="124" spans="8:16" s="293" customFormat="1" ht="30" customHeight="1">
      <c r="H124" s="298"/>
      <c r="I124" s="298"/>
      <c r="J124" s="298"/>
      <c r="K124" s="298"/>
      <c r="L124" s="298"/>
      <c r="M124" s="298"/>
      <c r="N124" s="298"/>
      <c r="O124" s="639"/>
      <c r="P124" s="639"/>
    </row>
    <row r="125" spans="8:16" s="293" customFormat="1" ht="30" customHeight="1">
      <c r="H125" s="298"/>
      <c r="I125" s="298"/>
      <c r="J125" s="298"/>
      <c r="K125" s="298"/>
      <c r="L125" s="298"/>
      <c r="M125" s="298"/>
      <c r="N125" s="298"/>
      <c r="O125" s="639"/>
      <c r="P125" s="639"/>
    </row>
    <row r="126" spans="8:16" s="293" customFormat="1" ht="30" customHeight="1">
      <c r="H126" s="298"/>
      <c r="I126" s="298"/>
      <c r="J126" s="298"/>
      <c r="K126" s="298"/>
      <c r="L126" s="298"/>
      <c r="M126" s="298"/>
      <c r="N126" s="298"/>
      <c r="O126" s="639"/>
      <c r="P126" s="639"/>
    </row>
    <row r="127" spans="8:16" s="293" customFormat="1" ht="30" customHeight="1">
      <c r="H127" s="298"/>
      <c r="I127" s="298"/>
      <c r="J127" s="298"/>
      <c r="K127" s="298"/>
      <c r="L127" s="298"/>
      <c r="M127" s="298"/>
      <c r="N127" s="298"/>
      <c r="O127" s="639"/>
      <c r="P127" s="639"/>
    </row>
    <row r="128" spans="8:16" s="293" customFormat="1" ht="30" customHeight="1">
      <c r="H128" s="298"/>
      <c r="I128" s="298"/>
      <c r="J128" s="298"/>
      <c r="K128" s="298"/>
      <c r="L128" s="298"/>
      <c r="M128" s="298"/>
      <c r="N128" s="298"/>
      <c r="O128" s="639"/>
      <c r="P128" s="639"/>
    </row>
    <row r="129" spans="8:16" s="293" customFormat="1" ht="30" customHeight="1">
      <c r="H129" s="298"/>
      <c r="I129" s="298"/>
      <c r="J129" s="298"/>
      <c r="K129" s="298"/>
      <c r="L129" s="298"/>
      <c r="M129" s="298"/>
      <c r="N129" s="298"/>
      <c r="O129" s="639"/>
      <c r="P129" s="639"/>
    </row>
    <row r="130" spans="8:16" s="293" customFormat="1" ht="30" customHeight="1">
      <c r="H130" s="298"/>
      <c r="I130" s="298"/>
      <c r="J130" s="298"/>
      <c r="K130" s="298"/>
      <c r="L130" s="298"/>
      <c r="M130" s="298"/>
      <c r="N130" s="298"/>
      <c r="O130" s="639"/>
      <c r="P130" s="639"/>
    </row>
    <row r="131" spans="8:16" s="293" customFormat="1" ht="30" customHeight="1">
      <c r="H131" s="298"/>
      <c r="I131" s="298"/>
      <c r="J131" s="298"/>
      <c r="K131" s="298"/>
      <c r="L131" s="298"/>
      <c r="M131" s="298"/>
      <c r="N131" s="298"/>
      <c r="O131" s="639"/>
      <c r="P131" s="639"/>
    </row>
    <row r="132" spans="8:16" s="293" customFormat="1" ht="30" customHeight="1">
      <c r="H132" s="298"/>
      <c r="I132" s="298"/>
      <c r="J132" s="298"/>
      <c r="K132" s="298"/>
      <c r="L132" s="298"/>
      <c r="M132" s="298"/>
      <c r="N132" s="298"/>
      <c r="O132" s="639"/>
      <c r="P132" s="639"/>
    </row>
    <row r="133" spans="8:16" s="293" customFormat="1" ht="30" customHeight="1">
      <c r="H133" s="298"/>
      <c r="I133" s="298"/>
      <c r="J133" s="298"/>
      <c r="K133" s="298"/>
      <c r="L133" s="298"/>
      <c r="M133" s="298"/>
      <c r="N133" s="298"/>
      <c r="O133" s="639"/>
      <c r="P133" s="639"/>
    </row>
    <row r="134" spans="8:16" s="293" customFormat="1" ht="30" customHeight="1">
      <c r="H134" s="298"/>
      <c r="I134" s="298"/>
      <c r="J134" s="298"/>
      <c r="K134" s="298"/>
      <c r="L134" s="298"/>
      <c r="M134" s="298"/>
      <c r="N134" s="298"/>
      <c r="O134" s="639"/>
      <c r="P134" s="639"/>
    </row>
    <row r="135" spans="8:16" s="293" customFormat="1" ht="30" customHeight="1">
      <c r="H135" s="298"/>
      <c r="I135" s="298"/>
      <c r="J135" s="298"/>
      <c r="K135" s="298"/>
      <c r="L135" s="298"/>
      <c r="M135" s="298"/>
      <c r="N135" s="298"/>
      <c r="O135" s="639"/>
      <c r="P135" s="639"/>
    </row>
    <row r="136" spans="8:16" s="293" customFormat="1" ht="30" customHeight="1">
      <c r="H136" s="298"/>
      <c r="I136" s="298"/>
      <c r="J136" s="298"/>
      <c r="K136" s="298"/>
      <c r="L136" s="298"/>
      <c r="M136" s="298"/>
      <c r="N136" s="298"/>
      <c r="O136" s="639"/>
      <c r="P136" s="639"/>
    </row>
    <row r="137" spans="8:16" s="293" customFormat="1" ht="30" customHeight="1">
      <c r="H137" s="298"/>
      <c r="I137" s="298"/>
      <c r="J137" s="298"/>
      <c r="K137" s="298"/>
      <c r="L137" s="298"/>
      <c r="M137" s="298"/>
      <c r="N137" s="298"/>
      <c r="O137" s="639"/>
      <c r="P137" s="639"/>
    </row>
    <row r="138" spans="8:16" s="293" customFormat="1" ht="30" customHeight="1">
      <c r="H138" s="298"/>
      <c r="I138" s="298"/>
      <c r="J138" s="298"/>
      <c r="K138" s="298"/>
      <c r="L138" s="298"/>
      <c r="M138" s="298"/>
      <c r="N138" s="298"/>
      <c r="O138" s="639"/>
      <c r="P138" s="639"/>
    </row>
    <row r="139" spans="8:16" s="293" customFormat="1" ht="30" customHeight="1">
      <c r="H139" s="298"/>
      <c r="I139" s="298"/>
      <c r="J139" s="298"/>
      <c r="K139" s="298"/>
      <c r="L139" s="298"/>
      <c r="M139" s="298"/>
      <c r="N139" s="298"/>
      <c r="O139" s="639"/>
      <c r="P139" s="639"/>
    </row>
    <row r="140" spans="8:16" s="293" customFormat="1" ht="30" customHeight="1">
      <c r="H140" s="298"/>
      <c r="I140" s="298"/>
      <c r="J140" s="298"/>
      <c r="K140" s="298"/>
      <c r="L140" s="298"/>
      <c r="M140" s="298"/>
      <c r="N140" s="298"/>
      <c r="O140" s="639"/>
      <c r="P140" s="639"/>
    </row>
    <row r="141" spans="8:16" s="293" customFormat="1" ht="30" customHeight="1">
      <c r="H141" s="298"/>
      <c r="I141" s="298"/>
      <c r="J141" s="298"/>
      <c r="K141" s="298"/>
      <c r="L141" s="298"/>
      <c r="M141" s="298"/>
      <c r="N141" s="298"/>
      <c r="O141" s="639"/>
      <c r="P141" s="639"/>
    </row>
    <row r="142" spans="8:16" s="293" customFormat="1" ht="30" customHeight="1">
      <c r="H142" s="298"/>
      <c r="I142" s="298"/>
      <c r="J142" s="298"/>
      <c r="K142" s="298"/>
      <c r="L142" s="298"/>
      <c r="M142" s="298"/>
      <c r="N142" s="298"/>
      <c r="O142" s="639"/>
      <c r="P142" s="639"/>
    </row>
    <row r="143" spans="8:16" s="293" customFormat="1" ht="30" customHeight="1">
      <c r="H143" s="298"/>
      <c r="I143" s="298"/>
      <c r="J143" s="298"/>
      <c r="K143" s="298"/>
      <c r="L143" s="298"/>
      <c r="M143" s="298"/>
      <c r="N143" s="298"/>
      <c r="O143" s="639"/>
      <c r="P143" s="639"/>
    </row>
    <row r="144" spans="8:16" s="293" customFormat="1" ht="30" customHeight="1">
      <c r="H144" s="298"/>
      <c r="I144" s="298"/>
      <c r="J144" s="298"/>
      <c r="K144" s="298"/>
      <c r="L144" s="298"/>
      <c r="M144" s="298"/>
      <c r="N144" s="298"/>
      <c r="O144" s="639"/>
      <c r="P144" s="639"/>
    </row>
    <row r="145" spans="8:16" s="293" customFormat="1" ht="30" customHeight="1">
      <c r="H145" s="298"/>
      <c r="I145" s="298"/>
      <c r="J145" s="298"/>
      <c r="K145" s="298"/>
      <c r="L145" s="298"/>
      <c r="M145" s="298"/>
      <c r="N145" s="298"/>
      <c r="O145" s="639"/>
      <c r="P145" s="639"/>
    </row>
    <row r="146" spans="8:16" s="293" customFormat="1" ht="30" customHeight="1">
      <c r="H146" s="298"/>
      <c r="I146" s="298"/>
      <c r="J146" s="298"/>
      <c r="K146" s="298"/>
      <c r="L146" s="298"/>
      <c r="M146" s="298"/>
      <c r="N146" s="298"/>
      <c r="O146" s="639"/>
      <c r="P146" s="639"/>
    </row>
    <row r="147" spans="8:16" s="293" customFormat="1" ht="30" customHeight="1">
      <c r="H147" s="298"/>
      <c r="I147" s="298"/>
      <c r="J147" s="298"/>
      <c r="K147" s="298"/>
      <c r="L147" s="298"/>
      <c r="M147" s="298"/>
      <c r="N147" s="298"/>
      <c r="O147" s="639"/>
      <c r="P147" s="639"/>
    </row>
    <row r="148" spans="8:16" s="293" customFormat="1" ht="30" customHeight="1">
      <c r="H148" s="298"/>
      <c r="I148" s="298"/>
      <c r="J148" s="298"/>
      <c r="K148" s="298"/>
      <c r="L148" s="298"/>
      <c r="M148" s="298"/>
      <c r="N148" s="298"/>
      <c r="O148" s="639"/>
      <c r="P148" s="639"/>
    </row>
    <row r="149" spans="8:16" s="293" customFormat="1" ht="30" customHeight="1">
      <c r="H149" s="298"/>
      <c r="I149" s="298"/>
      <c r="J149" s="298"/>
      <c r="K149" s="298"/>
      <c r="L149" s="298"/>
      <c r="M149" s="298"/>
      <c r="N149" s="298"/>
      <c r="O149" s="639"/>
      <c r="P149" s="639"/>
    </row>
    <row r="150" spans="8:16" s="293" customFormat="1" ht="30" customHeight="1">
      <c r="H150" s="298"/>
      <c r="I150" s="298"/>
      <c r="J150" s="298"/>
      <c r="K150" s="298"/>
      <c r="L150" s="298"/>
      <c r="M150" s="298"/>
      <c r="N150" s="298"/>
      <c r="O150" s="639"/>
      <c r="P150" s="639"/>
    </row>
    <row r="151" spans="8:16" s="293" customFormat="1" ht="30" customHeight="1">
      <c r="H151" s="298"/>
      <c r="I151" s="298"/>
      <c r="J151" s="298"/>
      <c r="K151" s="298"/>
      <c r="L151" s="298"/>
      <c r="M151" s="298"/>
      <c r="N151" s="298"/>
      <c r="O151" s="639"/>
      <c r="P151" s="639"/>
    </row>
    <row r="152" spans="8:16" s="293" customFormat="1" ht="30" customHeight="1">
      <c r="H152" s="298"/>
      <c r="I152" s="298"/>
      <c r="J152" s="298"/>
      <c r="K152" s="298"/>
      <c r="L152" s="298"/>
      <c r="M152" s="298"/>
      <c r="N152" s="298"/>
      <c r="O152" s="639"/>
      <c r="P152" s="639"/>
    </row>
    <row r="153" spans="8:16" s="293" customFormat="1" ht="30" customHeight="1">
      <c r="H153" s="298"/>
      <c r="I153" s="298"/>
      <c r="J153" s="298"/>
      <c r="K153" s="298"/>
      <c r="L153" s="298"/>
      <c r="M153" s="298"/>
      <c r="N153" s="298"/>
      <c r="O153" s="639"/>
      <c r="P153" s="639"/>
    </row>
    <row r="154" spans="8:16" s="293" customFormat="1" ht="30" customHeight="1">
      <c r="H154" s="298"/>
      <c r="I154" s="298"/>
      <c r="J154" s="298"/>
      <c r="K154" s="298"/>
      <c r="L154" s="298"/>
      <c r="M154" s="298"/>
      <c r="N154" s="298"/>
      <c r="O154" s="639"/>
      <c r="P154" s="639"/>
    </row>
  </sheetData>
  <mergeCells count="41">
    <mergeCell ref="C62:G62"/>
    <mergeCell ref="E57:G57"/>
    <mergeCell ref="E58:G58"/>
    <mergeCell ref="E59:G59"/>
    <mergeCell ref="E60:G60"/>
    <mergeCell ref="C61:G61"/>
    <mergeCell ref="E51:F51"/>
    <mergeCell ref="E53:G53"/>
    <mergeCell ref="E54:G54"/>
    <mergeCell ref="E55:G55"/>
    <mergeCell ref="E56:G56"/>
    <mergeCell ref="E39:G39"/>
    <mergeCell ref="E40:G40"/>
    <mergeCell ref="C41:G41"/>
    <mergeCell ref="C42:G42"/>
    <mergeCell ref="D49:G49"/>
    <mergeCell ref="E34:G34"/>
    <mergeCell ref="E35:G35"/>
    <mergeCell ref="E36:G36"/>
    <mergeCell ref="E37:G37"/>
    <mergeCell ref="E38:G38"/>
    <mergeCell ref="I27:J27"/>
    <mergeCell ref="K27:L27"/>
    <mergeCell ref="D29:G29"/>
    <mergeCell ref="E31:F31"/>
    <mergeCell ref="E33:G33"/>
    <mergeCell ref="E18:G18"/>
    <mergeCell ref="E19:G19"/>
    <mergeCell ref="E20:G20"/>
    <mergeCell ref="C21:G21"/>
    <mergeCell ref="C22:G22"/>
    <mergeCell ref="E13:G13"/>
    <mergeCell ref="E14:G14"/>
    <mergeCell ref="E15:G15"/>
    <mergeCell ref="E16:G16"/>
    <mergeCell ref="E17:G17"/>
    <mergeCell ref="E1:F1"/>
    <mergeCell ref="Q1:R1"/>
    <mergeCell ref="M7:N7"/>
    <mergeCell ref="D9:G9"/>
    <mergeCell ref="E11:F11"/>
  </mergeCells>
  <phoneticPr fontId="24"/>
  <pageMargins left="0.78740157480314965" right="0.78740157480314965" top="0.78740157480314965" bottom="0.39370078740157483" header="0.19685039370078741" footer="0.19685039370078741"/>
  <pageSetup paperSize="9" scale="34" pageOrder="overThenDown"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01表</vt:lpstr>
      <vt:lpstr>30表</vt:lpstr>
      <vt:lpstr>20表</vt:lpstr>
      <vt:lpstr>21表の1</vt:lpstr>
      <vt:lpstr>21表の2</vt:lpstr>
      <vt:lpstr>22表</vt:lpstr>
      <vt:lpstr>23表の１</vt:lpstr>
      <vt:lpstr>23表の２</vt:lpstr>
      <vt:lpstr>24表</vt:lpstr>
      <vt:lpstr>25表の1</vt:lpstr>
      <vt:lpstr>25表の2</vt:lpstr>
      <vt:lpstr>40表</vt:lpstr>
      <vt:lpstr>（入力用）</vt:lpstr>
      <vt:lpstr>Sheet1</vt:lpstr>
      <vt:lpstr>'（入力用）'!Print_Area</vt:lpstr>
      <vt:lpstr>'01表'!Print_Area</vt:lpstr>
      <vt:lpstr>'20表'!Print_Area</vt:lpstr>
      <vt:lpstr>'21表の1'!Print_Area</vt:lpstr>
      <vt:lpstr>'21表の2'!Print_Area</vt:lpstr>
      <vt:lpstr>'22表'!Print_Area</vt:lpstr>
      <vt:lpstr>'23表の１'!Print_Area</vt:lpstr>
      <vt:lpstr>'23表の２'!Print_Area</vt:lpstr>
      <vt:lpstr>'24表'!Print_Area</vt:lpstr>
      <vt:lpstr>'25表の1'!Print_Area</vt:lpstr>
      <vt:lpstr>'25表の2'!Print_Area</vt:lpstr>
      <vt:lpstr>'30表'!Print_Area</vt:lpstr>
      <vt:lpstr>'40表'!Print_Area</vt:lpstr>
      <vt:lpstr>Sheet1!Print_Area</vt:lpstr>
      <vt:lpstr>'01表'!Print_Titles</vt:lpstr>
      <vt:lpstr>'20表'!Print_Titles</vt:lpstr>
      <vt:lpstr>'21表の1'!Print_Titles</vt:lpstr>
      <vt:lpstr>'21表の2'!Print_Titles</vt:lpstr>
      <vt:lpstr>'22表'!Print_Titles</vt:lpstr>
      <vt:lpstr>'23表の１'!Print_Titles</vt:lpstr>
      <vt:lpstr>'23表の２'!Print_Titles</vt:lpstr>
      <vt:lpstr>'25表の1'!Print_Titles</vt:lpstr>
      <vt:lpstr>'25表の2'!Print_Titles</vt:lpstr>
      <vt:lpstr>'30表'!Print_Titles</vt:lpstr>
      <vt:lpstr>'40表'!Print_Titles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草ﾅｷﾞ　明彦</dc:creator>
  <cp:lastModifiedBy>柴田　史彰</cp:lastModifiedBy>
  <cp:lastPrinted>2023-11-29T08:50:58Z</cp:lastPrinted>
  <dcterms:created xsi:type="dcterms:W3CDTF">1999-06-16T22:50:47Z</dcterms:created>
  <dcterms:modified xsi:type="dcterms:W3CDTF">2023-11-29T09:00:26Z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3.0.4.0</vt:lpwstr>
      <vt:lpwstr>3.1.5.0</vt:lpwstr>
      <vt:lpwstr>3.1.9.0</vt:lpwstr>
    </vt:vector>
  </property>
  <property fmtid="{DCFEDD21-7773-49B2-8022-6FC58DB5260B}" pid="3" name="LastSavedVersion">
    <vt:lpwstr>3.1.9.0</vt:lpwstr>
  </property>
  <property fmtid="{DCFEDD21-7773-49B2-8022-6FC58DB5260B}" pid="4" name="LastSavedDate">
    <vt:filetime>2023-05-24T06:44:34Z</vt:filetime>
  </property>
</Properties>
</file>